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105" windowWidth="27315" windowHeight="12585" tabRatio="611"/>
  </bookViews>
  <sheets>
    <sheet name="XMLDatei" sheetId="2" r:id="rId1"/>
    <sheet name="Daten linear" sheetId="4" r:id="rId2"/>
    <sheet name="Alle Daten" sheetId="8" r:id="rId3"/>
    <sheet name="Daten Programm" sheetId="6" r:id="rId4"/>
  </sheets>
  <definedNames>
    <definedName name="BEGINNDATUM">XMLDatei!$C$5</definedName>
    <definedName name="ENDEDATUM">XMLDatei!$C$6</definedName>
    <definedName name="ENSEMBLETABELLE" localSheetId="2">#REF!</definedName>
    <definedName name="ENSEMBLETABELLE" localSheetId="3">#REF!</definedName>
    <definedName name="ENSEMBLETABELLE">#REF!</definedName>
    <definedName name="IAdresse">XMLDatei!$BM$8</definedName>
    <definedName name="IArt">XMLDatei!$BJ$7</definedName>
    <definedName name="IArtikel">XMLDatei!$BJ$2</definedName>
    <definedName name="IAuftrittZeit">XMLDatei!$BM$2</definedName>
    <definedName name="IAuswahlPerson">XMLDatei!$BP$5</definedName>
    <definedName name="IBemerkung">XMLDatei!$BM$3</definedName>
    <definedName name="IBemerkungPerson">XMLDatei!$BP$6</definedName>
    <definedName name="IBemerkungWerk">XMLDatei!$BS$3</definedName>
    <definedName name="IBereichID">XMLDatei!$BJ$9</definedName>
    <definedName name="IBereichIDPerson">XMLDatei!$BP$3</definedName>
    <definedName name="IBereichName">XMLDatei!$BM$1</definedName>
    <definedName name="IBereichNamePerson">XMLDatei!$BP$4</definedName>
    <definedName name="IDauer">XMLDatei!$BS$2</definedName>
    <definedName name="IEmail">XMLDatei!$BM$9</definedName>
    <definedName name="IEnsembleNr">XMLDatei!$BJ$1</definedName>
    <definedName name="IGebDat">XMLDatei!$BM$6</definedName>
    <definedName name="IGeschlecht">XMLDatei!$BM$7</definedName>
    <definedName name="IIndex">XMLDatei!$BM$4</definedName>
    <definedName name="IIndexWerk">XMLDatei!$BP$7</definedName>
    <definedName name="IInstrument">XMLDatei!$BP$2</definedName>
    <definedName name="IKomponist">XMLDatei!$BP$9</definedName>
    <definedName name="ILeiter">XMLDatei!$BJ$4</definedName>
    <definedName name="ILeiterEmail">XMLDatei!$BJ$5</definedName>
    <definedName name="ILeiterTelefon">XMLDatei!$BJ$6</definedName>
    <definedName name="IName">XMLDatei!$BJ$3</definedName>
    <definedName name="INamePerson">XMLDatei!$BM$5</definedName>
    <definedName name="IPflicht">XMLDatei!$BS$4</definedName>
    <definedName name="ISatz">XMLDatei!$BS$1</definedName>
    <definedName name="IStufe">XMLDatei!$BJ$8</definedName>
    <definedName name="ITelefon">XMLDatei!$BP$1</definedName>
    <definedName name="ITitel">XMLDatei!$BP$8</definedName>
    <definedName name="ORT">XMLDatei!$C$7</definedName>
    <definedName name="sdfd" localSheetId="2">#REF!</definedName>
    <definedName name="sdfd">#REF!</definedName>
    <definedName name="VERANSTALTER_BEREICH">XMLDatei!$C$3</definedName>
    <definedName name="VERANSTALTER_NAME">XMLDatei!$C$4</definedName>
    <definedName name="VERANSTALTUNGSART">XMLDatei!$C$8</definedName>
    <definedName name="VERANSTALTUNGSBEMERKUNGEN">XMLDatei!$C$10</definedName>
    <definedName name="VERANSTALTUNGSBEZEICHNUNG">XMLDatei!$C$9</definedName>
    <definedName name="VERNSTALTUNGSART">XMLDatei!$C$7</definedName>
    <definedName name="ZDATA1">XMLDatei!$BF$3</definedName>
    <definedName name="ZDATAE">XMLDatei!$BF$4</definedName>
    <definedName name="ZÜBERSCHRIFT">XMLDatei!$BF$2</definedName>
  </definedNames>
  <calcPr calcId="145621" refMode="R1C1" concurrentManualCount="7"/>
</workbook>
</file>

<file path=xl/calcChain.xml><?xml version="1.0" encoding="utf-8"?>
<calcChain xmlns="http://schemas.openxmlformats.org/spreadsheetml/2006/main">
  <c r="Q1996" i="4" l="1"/>
  <c r="Q1997" i="4" s="1"/>
  <c r="B1994" i="4"/>
  <c r="Q1976" i="4"/>
  <c r="Q1977" i="4" s="1"/>
  <c r="B1974" i="4"/>
  <c r="Q1958" i="4"/>
  <c r="Q1959" i="4" s="1"/>
  <c r="Q1960" i="4" s="1"/>
  <c r="Q1961" i="4" s="1"/>
  <c r="Q1962" i="4" s="1"/>
  <c r="Q1963" i="4" s="1"/>
  <c r="Q1964" i="4" s="1"/>
  <c r="Q1965" i="4" s="1"/>
  <c r="Q1966" i="4" s="1"/>
  <c r="Q1967" i="4" s="1"/>
  <c r="Q1956" i="4"/>
  <c r="Q1957" i="4" s="1"/>
  <c r="B1954" i="4"/>
  <c r="Q1936" i="4"/>
  <c r="Q1937" i="4" s="1"/>
  <c r="B1934" i="4"/>
  <c r="Q1916" i="4"/>
  <c r="Q1917" i="4" s="1"/>
  <c r="B1914" i="4"/>
  <c r="B1894" i="4"/>
  <c r="Q1896" i="4" s="1"/>
  <c r="Q1897" i="4" s="1"/>
  <c r="B1874" i="4"/>
  <c r="Q1876" i="4" s="1"/>
  <c r="Q1877" i="4" s="1"/>
  <c r="Q1856" i="4"/>
  <c r="Q1857" i="4" s="1"/>
  <c r="B1854" i="4"/>
  <c r="Q1836" i="4"/>
  <c r="Q1837" i="4" s="1"/>
  <c r="B1834" i="4"/>
  <c r="Q1816" i="4"/>
  <c r="Q1817" i="4" s="1"/>
  <c r="B1814" i="4"/>
  <c r="Q1796" i="4"/>
  <c r="Q1797" i="4" s="1"/>
  <c r="B1794" i="4"/>
  <c r="Q1776" i="4"/>
  <c r="Q1777" i="4" s="1"/>
  <c r="B1774" i="4"/>
  <c r="B1754" i="4"/>
  <c r="Q1756" i="4" s="1"/>
  <c r="Q1757" i="4" s="1"/>
  <c r="Q1736" i="4"/>
  <c r="Q1737" i="4" s="1"/>
  <c r="B1734" i="4"/>
  <c r="Q1718" i="4"/>
  <c r="Q1719" i="4" s="1"/>
  <c r="Q1720" i="4" s="1"/>
  <c r="Q1721" i="4" s="1"/>
  <c r="Q1722" i="4" s="1"/>
  <c r="Q1723" i="4" s="1"/>
  <c r="Q1724" i="4" s="1"/>
  <c r="Q1725" i="4" s="1"/>
  <c r="Q1726" i="4" s="1"/>
  <c r="Q1727" i="4" s="1"/>
  <c r="Q1716" i="4"/>
  <c r="Q1717" i="4" s="1"/>
  <c r="B1714" i="4"/>
  <c r="Q1696" i="4"/>
  <c r="Q1697" i="4" s="1"/>
  <c r="B1694" i="4"/>
  <c r="B1674" i="4"/>
  <c r="Q1676" i="4" s="1"/>
  <c r="Q1677" i="4" s="1"/>
  <c r="Q1656" i="4"/>
  <c r="Q1657" i="4" s="1"/>
  <c r="B1654" i="4"/>
  <c r="Q1636" i="4"/>
  <c r="Q1637" i="4" s="1"/>
  <c r="B1634" i="4"/>
  <c r="Q1616" i="4"/>
  <c r="Q1617" i="4" s="1"/>
  <c r="B1614" i="4"/>
  <c r="Q1596" i="4"/>
  <c r="Q1597" i="4" s="1"/>
  <c r="B1594" i="4"/>
  <c r="B1574" i="4"/>
  <c r="Q1576" i="4" s="1"/>
  <c r="Q1577" i="4" s="1"/>
  <c r="Q1556" i="4"/>
  <c r="Q1557" i="4" s="1"/>
  <c r="B1554" i="4"/>
  <c r="Q1536" i="4"/>
  <c r="Q1537" i="4" s="1"/>
  <c r="B1534" i="4"/>
  <c r="Q1516" i="4"/>
  <c r="Q1517" i="4" s="1"/>
  <c r="B1514" i="4"/>
  <c r="Q1496" i="4"/>
  <c r="Q1497" i="4" s="1"/>
  <c r="B1494" i="4"/>
  <c r="Q1476" i="4"/>
  <c r="Q1477" i="4" s="1"/>
  <c r="B1474" i="4"/>
  <c r="Q1456" i="4"/>
  <c r="Q1457" i="4" s="1"/>
  <c r="B1454" i="4"/>
  <c r="B1434" i="4"/>
  <c r="Q1436" i="4" s="1"/>
  <c r="Q1437" i="4" s="1"/>
  <c r="Q1416" i="4"/>
  <c r="Q1417" i="4" s="1"/>
  <c r="B1414" i="4"/>
  <c r="Q1396" i="4"/>
  <c r="Q1397" i="4" s="1"/>
  <c r="B1394" i="4"/>
  <c r="B1374" i="4"/>
  <c r="Q1376" i="4" s="1"/>
  <c r="Q1377" i="4" s="1"/>
  <c r="B1354" i="4"/>
  <c r="Q1356" i="4" s="1"/>
  <c r="Q1357" i="4" s="1"/>
  <c r="Q1336" i="4"/>
  <c r="Q1337" i="4" s="1"/>
  <c r="B1334" i="4"/>
  <c r="Q1316" i="4"/>
  <c r="Q1317" i="4" s="1"/>
  <c r="B1314" i="4"/>
  <c r="Q1296" i="4"/>
  <c r="Q1297" i="4" s="1"/>
  <c r="B1294" i="4"/>
  <c r="Q1276" i="4"/>
  <c r="Q1277" i="4" s="1"/>
  <c r="B1274" i="4"/>
  <c r="Q1256" i="4"/>
  <c r="Q1257" i="4" s="1"/>
  <c r="B1254" i="4"/>
  <c r="Q1236" i="4"/>
  <c r="Q1237" i="4" s="1"/>
  <c r="B1234" i="4"/>
  <c r="Q1216" i="4"/>
  <c r="Q1217" i="4" s="1"/>
  <c r="B1214" i="4"/>
  <c r="B1194" i="4"/>
  <c r="Q1196" i="4" s="1"/>
  <c r="Q1197" i="4" s="1"/>
  <c r="B1174" i="4"/>
  <c r="Q1176" i="4" s="1"/>
  <c r="Q1177" i="4" s="1"/>
  <c r="B1154" i="4"/>
  <c r="Q1156" i="4" s="1"/>
  <c r="Q1157" i="4" s="1"/>
  <c r="B1134" i="4"/>
  <c r="Q1136" i="4" s="1"/>
  <c r="Q1137" i="4" s="1"/>
  <c r="B1114" i="4"/>
  <c r="Q1116" i="4" s="1"/>
  <c r="Q1117" i="4" s="1"/>
  <c r="B1094" i="4"/>
  <c r="Q1096" i="4" s="1"/>
  <c r="Q1097" i="4" s="1"/>
  <c r="Q1076" i="4"/>
  <c r="Q1077" i="4" s="1"/>
  <c r="B1074" i="4"/>
  <c r="Q1056" i="4"/>
  <c r="Q1057" i="4" s="1"/>
  <c r="B1054" i="4"/>
  <c r="Q1036" i="4"/>
  <c r="Q1037" i="4" s="1"/>
  <c r="B1034" i="4"/>
  <c r="Q1016" i="4"/>
  <c r="Q1017" i="4" s="1"/>
  <c r="B1014" i="4"/>
  <c r="Q996" i="4"/>
  <c r="Q997" i="4" s="1"/>
  <c r="B994" i="4"/>
  <c r="B974" i="4"/>
  <c r="Q976" i="4" s="1"/>
  <c r="Q977" i="4" s="1"/>
  <c r="Q956" i="4"/>
  <c r="Q957" i="4" s="1"/>
  <c r="B954" i="4"/>
  <c r="B934" i="4"/>
  <c r="Q936" i="4" s="1"/>
  <c r="Q937" i="4" s="1"/>
  <c r="Q916" i="4"/>
  <c r="Q917" i="4" s="1"/>
  <c r="B914" i="4"/>
  <c r="Q896" i="4"/>
  <c r="Q897" i="4" s="1"/>
  <c r="B894" i="4"/>
  <c r="B874" i="4"/>
  <c r="Q876" i="4" s="1"/>
  <c r="Q877" i="4" s="1"/>
  <c r="Q856" i="4"/>
  <c r="Q857" i="4" s="1"/>
  <c r="B854" i="4"/>
  <c r="Q836" i="4"/>
  <c r="Q837" i="4" s="1"/>
  <c r="B834" i="4"/>
  <c r="Q816" i="4"/>
  <c r="Q817" i="4" s="1"/>
  <c r="B814" i="4"/>
  <c r="Q796" i="4"/>
  <c r="Q797" i="4" s="1"/>
  <c r="B794" i="4"/>
  <c r="B774" i="4"/>
  <c r="Q776" i="4" s="1"/>
  <c r="Q777" i="4" s="1"/>
  <c r="Q756" i="4"/>
  <c r="Q757" i="4" s="1"/>
  <c r="B754" i="4"/>
  <c r="Q736" i="4"/>
  <c r="Q737" i="4" s="1"/>
  <c r="B734" i="4"/>
  <c r="B714" i="4"/>
  <c r="Q716" i="4" s="1"/>
  <c r="Q717" i="4" s="1"/>
  <c r="Q696" i="4"/>
  <c r="Q697" i="4" s="1"/>
  <c r="B694" i="4"/>
  <c r="Q676" i="4"/>
  <c r="Q677" i="4" s="1"/>
  <c r="B674" i="4"/>
  <c r="Q656" i="4"/>
  <c r="Q657" i="4" s="1"/>
  <c r="B654" i="4"/>
  <c r="Q636" i="4"/>
  <c r="Q637" i="4" s="1"/>
  <c r="B634" i="4"/>
  <c r="Q620" i="4"/>
  <c r="Q621" i="4" s="1"/>
  <c r="Q622" i="4" s="1"/>
  <c r="Q623" i="4" s="1"/>
  <c r="Q624" i="4" s="1"/>
  <c r="Q625" i="4" s="1"/>
  <c r="Q626" i="4" s="1"/>
  <c r="Q627" i="4" s="1"/>
  <c r="Q618" i="4"/>
  <c r="Q619" i="4" s="1"/>
  <c r="Q616" i="4"/>
  <c r="Q617" i="4" s="1"/>
  <c r="B614" i="4"/>
  <c r="Q596" i="4"/>
  <c r="Q597" i="4" s="1"/>
  <c r="B594" i="4"/>
  <c r="Q576" i="4"/>
  <c r="Q577" i="4" s="1"/>
  <c r="B574" i="4"/>
  <c r="B554" i="4"/>
  <c r="Q556" i="4" s="1"/>
  <c r="Q557" i="4" s="1"/>
  <c r="B534" i="4"/>
  <c r="Q536" i="4" s="1"/>
  <c r="Q537" i="4" s="1"/>
  <c r="B514" i="4"/>
  <c r="Q516" i="4" s="1"/>
  <c r="Q517" i="4" s="1"/>
  <c r="B494" i="4"/>
  <c r="Q496" i="4" s="1"/>
  <c r="Q497" i="4" s="1"/>
  <c r="Q476" i="4"/>
  <c r="Q477" i="4" s="1"/>
  <c r="B474" i="4"/>
  <c r="Q456" i="4"/>
  <c r="Q457" i="4" s="1"/>
  <c r="B454" i="4"/>
  <c r="Q436" i="4"/>
  <c r="Q437" i="4" s="1"/>
  <c r="B434" i="4"/>
  <c r="Q416" i="4"/>
  <c r="Q417" i="4" s="1"/>
  <c r="B414" i="4"/>
  <c r="B394" i="4"/>
  <c r="Q396" i="4" s="1"/>
  <c r="Q397" i="4" s="1"/>
  <c r="Q376" i="4"/>
  <c r="Q377" i="4" s="1"/>
  <c r="B374" i="4"/>
  <c r="Q356" i="4"/>
  <c r="Q357" i="4" s="1"/>
  <c r="B354" i="4"/>
  <c r="Q336" i="4"/>
  <c r="Q337" i="4" s="1"/>
  <c r="B334" i="4"/>
  <c r="Q316" i="4"/>
  <c r="Q317" i="4" s="1"/>
  <c r="B314" i="4"/>
  <c r="Q296" i="4"/>
  <c r="Q297" i="4" s="1"/>
  <c r="B294" i="4"/>
  <c r="Q276" i="4"/>
  <c r="Q277" i="4" s="1"/>
  <c r="B274" i="4"/>
  <c r="Q256" i="4"/>
  <c r="Q257" i="4" s="1"/>
  <c r="B254" i="4"/>
  <c r="Q236" i="4"/>
  <c r="Q237" i="4" s="1"/>
  <c r="B234" i="4"/>
  <c r="Q216" i="4"/>
  <c r="Q217" i="4" s="1"/>
  <c r="B214" i="4"/>
  <c r="Q196" i="4"/>
  <c r="Q197" i="4" s="1"/>
  <c r="B194" i="4"/>
  <c r="Q176" i="4"/>
  <c r="Q177" i="4" s="1"/>
  <c r="B174" i="4"/>
  <c r="Q156" i="4"/>
  <c r="Q157" i="4" s="1"/>
  <c r="B154" i="4"/>
  <c r="Q136" i="4"/>
  <c r="Q137" i="4" s="1"/>
  <c r="B134" i="4"/>
  <c r="Q118" i="4"/>
  <c r="Q119" i="4" s="1"/>
  <c r="Q120" i="4" s="1"/>
  <c r="Q121" i="4" s="1"/>
  <c r="Q122" i="4" s="1"/>
  <c r="Q123" i="4" s="1"/>
  <c r="Q124" i="4" s="1"/>
  <c r="Q125" i="4" s="1"/>
  <c r="Q126" i="4" s="1"/>
  <c r="Q127" i="4" s="1"/>
  <c r="Q116" i="4"/>
  <c r="Q117" i="4" s="1"/>
  <c r="B114" i="4"/>
  <c r="Q96" i="4"/>
  <c r="Q97" i="4" s="1"/>
  <c r="B94" i="4"/>
  <c r="Q76" i="4"/>
  <c r="Q77" i="4" s="1"/>
  <c r="B74" i="4"/>
  <c r="Q56" i="4"/>
  <c r="Q57" i="4" s="1"/>
  <c r="B54" i="4"/>
  <c r="B34" i="4"/>
  <c r="Q36" i="4" s="1"/>
  <c r="Q37" i="4" s="1"/>
  <c r="B14" i="4"/>
  <c r="S1995" i="4" l="1"/>
  <c r="Q1998" i="4"/>
  <c r="Q1999" i="4" s="1"/>
  <c r="Q2000" i="4" s="1"/>
  <c r="Q2001" i="4" s="1"/>
  <c r="Q2002" i="4" s="1"/>
  <c r="Q2003" i="4" s="1"/>
  <c r="Q2004" i="4" s="1"/>
  <c r="Q2005" i="4" s="1"/>
  <c r="Q2006" i="4" s="1"/>
  <c r="Q2007" i="4" s="1"/>
  <c r="S1975" i="4"/>
  <c r="Q1978" i="4"/>
  <c r="Q1979" i="4" s="1"/>
  <c r="Q1980" i="4" s="1"/>
  <c r="Q1981" i="4" s="1"/>
  <c r="Q1982" i="4" s="1"/>
  <c r="Q1983" i="4" s="1"/>
  <c r="Q1984" i="4" s="1"/>
  <c r="Q1985" i="4" s="1"/>
  <c r="Q1986" i="4" s="1"/>
  <c r="Q1987" i="4" s="1"/>
  <c r="Q1968" i="4"/>
  <c r="S1955" i="4"/>
  <c r="S1935" i="4"/>
  <c r="Q1938" i="4"/>
  <c r="Q1939" i="4" s="1"/>
  <c r="Q1940" i="4" s="1"/>
  <c r="Q1941" i="4" s="1"/>
  <c r="Q1942" i="4" s="1"/>
  <c r="Q1943" i="4" s="1"/>
  <c r="Q1944" i="4" s="1"/>
  <c r="Q1945" i="4" s="1"/>
  <c r="Q1946" i="4" s="1"/>
  <c r="Q1947" i="4" s="1"/>
  <c r="S1915" i="4"/>
  <c r="S1918" i="4"/>
  <c r="Q1918" i="4"/>
  <c r="Q1919" i="4" s="1"/>
  <c r="Q1920" i="4" s="1"/>
  <c r="Q1921" i="4" s="1"/>
  <c r="Q1922" i="4" s="1"/>
  <c r="Q1923" i="4" s="1"/>
  <c r="Q1924" i="4" s="1"/>
  <c r="Q1925" i="4" s="1"/>
  <c r="Q1926" i="4" s="1"/>
  <c r="Q1927" i="4" s="1"/>
  <c r="S1895" i="4"/>
  <c r="S1899" i="4"/>
  <c r="S1901" i="4"/>
  <c r="Q1898" i="4"/>
  <c r="Q1899" i="4" s="1"/>
  <c r="Q1900" i="4" s="1"/>
  <c r="Q1901" i="4" s="1"/>
  <c r="Q1902" i="4" s="1"/>
  <c r="Q1903" i="4" s="1"/>
  <c r="Q1904" i="4" s="1"/>
  <c r="Q1905" i="4" s="1"/>
  <c r="Q1906" i="4" s="1"/>
  <c r="Q1907" i="4" s="1"/>
  <c r="S1875" i="4"/>
  <c r="Q1878" i="4"/>
  <c r="Q1879" i="4" s="1"/>
  <c r="Q1880" i="4" s="1"/>
  <c r="Q1881" i="4" s="1"/>
  <c r="Q1882" i="4" s="1"/>
  <c r="Q1883" i="4" s="1"/>
  <c r="Q1884" i="4" s="1"/>
  <c r="Q1885" i="4" s="1"/>
  <c r="Q1886" i="4" s="1"/>
  <c r="Q1887" i="4" s="1"/>
  <c r="S1855" i="4"/>
  <c r="Q1858" i="4"/>
  <c r="Q1859" i="4" s="1"/>
  <c r="Q1860" i="4" s="1"/>
  <c r="Q1861" i="4" s="1"/>
  <c r="Q1862" i="4" s="1"/>
  <c r="Q1863" i="4" s="1"/>
  <c r="Q1864" i="4" s="1"/>
  <c r="Q1865" i="4" s="1"/>
  <c r="Q1866" i="4" s="1"/>
  <c r="Q1867" i="4" s="1"/>
  <c r="S1835" i="4"/>
  <c r="S1841" i="4"/>
  <c r="Q1838" i="4"/>
  <c r="Q1839" i="4" s="1"/>
  <c r="Q1840" i="4" s="1"/>
  <c r="Q1841" i="4" s="1"/>
  <c r="Q1842" i="4" s="1"/>
  <c r="Q1843" i="4" s="1"/>
  <c r="Q1844" i="4" s="1"/>
  <c r="Q1845" i="4" s="1"/>
  <c r="Q1846" i="4" s="1"/>
  <c r="Q1847" i="4" s="1"/>
  <c r="S1815" i="4"/>
  <c r="Q1818" i="4"/>
  <c r="Q1819" i="4" s="1"/>
  <c r="Q1820" i="4" s="1"/>
  <c r="Q1821" i="4" s="1"/>
  <c r="Q1822" i="4" s="1"/>
  <c r="Q1823" i="4" s="1"/>
  <c r="Q1824" i="4" s="1"/>
  <c r="Q1825" i="4" s="1"/>
  <c r="Q1826" i="4" s="1"/>
  <c r="Q1827" i="4" s="1"/>
  <c r="S1795" i="4"/>
  <c r="S1799" i="4"/>
  <c r="Q1798" i="4"/>
  <c r="Q1799" i="4" s="1"/>
  <c r="Q1800" i="4" s="1"/>
  <c r="Q1801" i="4" s="1"/>
  <c r="Q1802" i="4" s="1"/>
  <c r="Q1803" i="4" s="1"/>
  <c r="Q1804" i="4" s="1"/>
  <c r="Q1805" i="4" s="1"/>
  <c r="Q1806" i="4" s="1"/>
  <c r="Q1807" i="4" s="1"/>
  <c r="S1775" i="4"/>
  <c r="Q1778" i="4"/>
  <c r="Q1779" i="4" s="1"/>
  <c r="Q1780" i="4" s="1"/>
  <c r="Q1781" i="4" s="1"/>
  <c r="Q1782" i="4" s="1"/>
  <c r="Q1783" i="4" s="1"/>
  <c r="Q1784" i="4" s="1"/>
  <c r="Q1785" i="4" s="1"/>
  <c r="Q1786" i="4" s="1"/>
  <c r="Q1787" i="4" s="1"/>
  <c r="S1755" i="4"/>
  <c r="S1759" i="4"/>
  <c r="Q1758" i="4"/>
  <c r="Q1759" i="4" s="1"/>
  <c r="Q1760" i="4" s="1"/>
  <c r="Q1761" i="4" s="1"/>
  <c r="Q1762" i="4" s="1"/>
  <c r="Q1763" i="4" s="1"/>
  <c r="Q1764" i="4" s="1"/>
  <c r="Q1765" i="4" s="1"/>
  <c r="Q1766" i="4" s="1"/>
  <c r="Q1767" i="4" s="1"/>
  <c r="S1737" i="4"/>
  <c r="S1735" i="4"/>
  <c r="Q1738" i="4"/>
  <c r="Q1739" i="4" s="1"/>
  <c r="Q1740" i="4" s="1"/>
  <c r="Q1741" i="4" s="1"/>
  <c r="Q1742" i="4" s="1"/>
  <c r="Q1743" i="4" s="1"/>
  <c r="Q1744" i="4" s="1"/>
  <c r="Q1745" i="4" s="1"/>
  <c r="Q1746" i="4" s="1"/>
  <c r="Q1747" i="4" s="1"/>
  <c r="Q1728" i="4"/>
  <c r="S1715" i="4"/>
  <c r="S1695" i="4"/>
  <c r="Q1698" i="4"/>
  <c r="Q1699" i="4" s="1"/>
  <c r="Q1700" i="4" s="1"/>
  <c r="Q1701" i="4" s="1"/>
  <c r="Q1702" i="4" s="1"/>
  <c r="Q1703" i="4" s="1"/>
  <c r="Q1704" i="4" s="1"/>
  <c r="Q1705" i="4" s="1"/>
  <c r="Q1706" i="4" s="1"/>
  <c r="Q1707" i="4" s="1"/>
  <c r="S1675" i="4"/>
  <c r="S1679" i="4"/>
  <c r="Q1678" i="4"/>
  <c r="Q1679" i="4" s="1"/>
  <c r="Q1680" i="4" s="1"/>
  <c r="Q1681" i="4" s="1"/>
  <c r="Q1682" i="4" s="1"/>
  <c r="Q1683" i="4" s="1"/>
  <c r="Q1684" i="4" s="1"/>
  <c r="Q1685" i="4" s="1"/>
  <c r="Q1686" i="4" s="1"/>
  <c r="Q1687" i="4" s="1"/>
  <c r="S1655" i="4"/>
  <c r="Q1658" i="4"/>
  <c r="Q1659" i="4" s="1"/>
  <c r="Q1660" i="4" s="1"/>
  <c r="Q1661" i="4" s="1"/>
  <c r="Q1662" i="4" s="1"/>
  <c r="Q1663" i="4" s="1"/>
  <c r="Q1664" i="4" s="1"/>
  <c r="Q1665" i="4" s="1"/>
  <c r="Q1666" i="4" s="1"/>
  <c r="Q1667" i="4" s="1"/>
  <c r="S1656" i="4"/>
  <c r="S1635" i="4"/>
  <c r="Q1638" i="4"/>
  <c r="Q1639" i="4" s="1"/>
  <c r="Q1640" i="4" s="1"/>
  <c r="Q1641" i="4" s="1"/>
  <c r="Q1642" i="4" s="1"/>
  <c r="Q1643" i="4" s="1"/>
  <c r="Q1644" i="4" s="1"/>
  <c r="Q1645" i="4" s="1"/>
  <c r="Q1646" i="4" s="1"/>
  <c r="Q1647" i="4" s="1"/>
  <c r="S1615" i="4"/>
  <c r="S1618" i="4"/>
  <c r="Q1618" i="4"/>
  <c r="Q1619" i="4" s="1"/>
  <c r="Q1620" i="4" s="1"/>
  <c r="Q1621" i="4" s="1"/>
  <c r="Q1622" i="4" s="1"/>
  <c r="Q1623" i="4" s="1"/>
  <c r="Q1624" i="4" s="1"/>
  <c r="Q1625" i="4" s="1"/>
  <c r="Q1626" i="4" s="1"/>
  <c r="Q1627" i="4" s="1"/>
  <c r="S1595" i="4"/>
  <c r="Q1598" i="4"/>
  <c r="Q1599" i="4" s="1"/>
  <c r="Q1600" i="4" s="1"/>
  <c r="Q1601" i="4" s="1"/>
  <c r="Q1602" i="4" s="1"/>
  <c r="Q1603" i="4" s="1"/>
  <c r="Q1604" i="4" s="1"/>
  <c r="Q1605" i="4" s="1"/>
  <c r="Q1606" i="4" s="1"/>
  <c r="Q1607" i="4" s="1"/>
  <c r="S1575" i="4"/>
  <c r="S1581" i="4"/>
  <c r="Q1578" i="4"/>
  <c r="Q1579" i="4" s="1"/>
  <c r="Q1580" i="4" s="1"/>
  <c r="Q1581" i="4" s="1"/>
  <c r="Q1582" i="4" s="1"/>
  <c r="Q1583" i="4" s="1"/>
  <c r="Q1584" i="4" s="1"/>
  <c r="Q1585" i="4" s="1"/>
  <c r="Q1586" i="4" s="1"/>
  <c r="Q1587" i="4" s="1"/>
  <c r="S1555" i="4"/>
  <c r="S1563" i="4"/>
  <c r="Q1558" i="4"/>
  <c r="Q1559" i="4" s="1"/>
  <c r="Q1560" i="4" s="1"/>
  <c r="Q1561" i="4" s="1"/>
  <c r="Q1562" i="4" s="1"/>
  <c r="Q1563" i="4" s="1"/>
  <c r="Q1564" i="4" s="1"/>
  <c r="Q1565" i="4" s="1"/>
  <c r="Q1566" i="4" s="1"/>
  <c r="Q1567" i="4" s="1"/>
  <c r="S1535" i="4"/>
  <c r="Q1538" i="4"/>
  <c r="Q1539" i="4" s="1"/>
  <c r="Q1540" i="4" s="1"/>
  <c r="Q1541" i="4" s="1"/>
  <c r="Q1542" i="4" s="1"/>
  <c r="Q1543" i="4" s="1"/>
  <c r="Q1544" i="4" s="1"/>
  <c r="Q1545" i="4" s="1"/>
  <c r="Q1546" i="4" s="1"/>
  <c r="Q1547" i="4" s="1"/>
  <c r="S1515" i="4"/>
  <c r="S1518" i="4"/>
  <c r="Q1518" i="4"/>
  <c r="Q1519" i="4" s="1"/>
  <c r="Q1520" i="4" s="1"/>
  <c r="Q1521" i="4" s="1"/>
  <c r="Q1522" i="4" s="1"/>
  <c r="Q1523" i="4" s="1"/>
  <c r="Q1524" i="4" s="1"/>
  <c r="Q1525" i="4" s="1"/>
  <c r="Q1526" i="4" s="1"/>
  <c r="Q1527" i="4" s="1"/>
  <c r="S1495" i="4"/>
  <c r="Q1498" i="4"/>
  <c r="Q1499" i="4" s="1"/>
  <c r="Q1500" i="4" s="1"/>
  <c r="Q1501" i="4" s="1"/>
  <c r="Q1502" i="4" s="1"/>
  <c r="Q1503" i="4" s="1"/>
  <c r="Q1504" i="4" s="1"/>
  <c r="Q1505" i="4" s="1"/>
  <c r="Q1506" i="4" s="1"/>
  <c r="Q1507" i="4" s="1"/>
  <c r="S1475" i="4"/>
  <c r="S1479" i="4"/>
  <c r="Q1478" i="4"/>
  <c r="Q1479" i="4" s="1"/>
  <c r="Q1480" i="4" s="1"/>
  <c r="Q1481" i="4" s="1"/>
  <c r="Q1482" i="4" s="1"/>
  <c r="Q1483" i="4" s="1"/>
  <c r="Q1484" i="4" s="1"/>
  <c r="Q1485" i="4" s="1"/>
  <c r="Q1486" i="4" s="1"/>
  <c r="Q1487" i="4" s="1"/>
  <c r="S1455" i="4"/>
  <c r="Q1458" i="4"/>
  <c r="Q1459" i="4" s="1"/>
  <c r="Q1460" i="4" s="1"/>
  <c r="Q1461" i="4" s="1"/>
  <c r="Q1462" i="4" s="1"/>
  <c r="Q1463" i="4" s="1"/>
  <c r="Q1464" i="4" s="1"/>
  <c r="Q1465" i="4" s="1"/>
  <c r="Q1466" i="4" s="1"/>
  <c r="Q1467" i="4" s="1"/>
  <c r="S1435" i="4"/>
  <c r="S1436" i="4"/>
  <c r="Q1438" i="4"/>
  <c r="Q1439" i="4" s="1"/>
  <c r="Q1440" i="4" s="1"/>
  <c r="Q1441" i="4" s="1"/>
  <c r="Q1442" i="4" s="1"/>
  <c r="Q1443" i="4" s="1"/>
  <c r="Q1444" i="4" s="1"/>
  <c r="Q1445" i="4" s="1"/>
  <c r="Q1446" i="4" s="1"/>
  <c r="Q1447" i="4" s="1"/>
  <c r="S1415" i="4"/>
  <c r="S1419" i="4"/>
  <c r="Q1418" i="4"/>
  <c r="Q1419" i="4" s="1"/>
  <c r="Q1420" i="4" s="1"/>
  <c r="Q1421" i="4" s="1"/>
  <c r="Q1422" i="4" s="1"/>
  <c r="Q1423" i="4" s="1"/>
  <c r="Q1424" i="4" s="1"/>
  <c r="Q1425" i="4" s="1"/>
  <c r="Q1426" i="4" s="1"/>
  <c r="Q1427" i="4" s="1"/>
  <c r="S1395" i="4"/>
  <c r="S1398" i="4"/>
  <c r="Q1398" i="4"/>
  <c r="Q1399" i="4" s="1"/>
  <c r="Q1400" i="4" s="1"/>
  <c r="Q1401" i="4" s="1"/>
  <c r="Q1402" i="4" s="1"/>
  <c r="Q1403" i="4" s="1"/>
  <c r="Q1404" i="4" s="1"/>
  <c r="Q1405" i="4" s="1"/>
  <c r="Q1406" i="4" s="1"/>
  <c r="Q1407" i="4" s="1"/>
  <c r="S1375" i="4"/>
  <c r="S1383" i="4"/>
  <c r="Q1378" i="4"/>
  <c r="Q1379" i="4" s="1"/>
  <c r="Q1380" i="4" s="1"/>
  <c r="Q1381" i="4" s="1"/>
  <c r="Q1382" i="4" s="1"/>
  <c r="Q1383" i="4" s="1"/>
  <c r="Q1384" i="4" s="1"/>
  <c r="Q1385" i="4" s="1"/>
  <c r="Q1386" i="4" s="1"/>
  <c r="Q1387" i="4" s="1"/>
  <c r="S1355" i="4"/>
  <c r="Q1358" i="4"/>
  <c r="Q1359" i="4" s="1"/>
  <c r="Q1360" i="4" s="1"/>
  <c r="Q1361" i="4" s="1"/>
  <c r="Q1362" i="4" s="1"/>
  <c r="Q1363" i="4" s="1"/>
  <c r="Q1364" i="4" s="1"/>
  <c r="Q1365" i="4" s="1"/>
  <c r="Q1366" i="4" s="1"/>
  <c r="Q1367" i="4" s="1"/>
  <c r="S1335" i="4"/>
  <c r="S1340" i="4"/>
  <c r="Q1338" i="4"/>
  <c r="Q1339" i="4" s="1"/>
  <c r="Q1340" i="4" s="1"/>
  <c r="Q1341" i="4" s="1"/>
  <c r="Q1342" i="4" s="1"/>
  <c r="Q1343" i="4" s="1"/>
  <c r="Q1344" i="4" s="1"/>
  <c r="Q1345" i="4" s="1"/>
  <c r="Q1346" i="4" s="1"/>
  <c r="Q1347" i="4" s="1"/>
  <c r="S1317" i="4"/>
  <c r="S1315" i="4"/>
  <c r="Q1318" i="4"/>
  <c r="Q1319" i="4" s="1"/>
  <c r="Q1320" i="4" s="1"/>
  <c r="Q1321" i="4" s="1"/>
  <c r="Q1322" i="4" s="1"/>
  <c r="Q1323" i="4" s="1"/>
  <c r="Q1324" i="4" s="1"/>
  <c r="Q1325" i="4" s="1"/>
  <c r="Q1326" i="4" s="1"/>
  <c r="Q1327" i="4" s="1"/>
  <c r="S1295" i="4"/>
  <c r="Q1298" i="4"/>
  <c r="Q1299" i="4" s="1"/>
  <c r="Q1300" i="4" s="1"/>
  <c r="Q1301" i="4" s="1"/>
  <c r="Q1302" i="4" s="1"/>
  <c r="Q1303" i="4" s="1"/>
  <c r="Q1304" i="4" s="1"/>
  <c r="Q1305" i="4" s="1"/>
  <c r="Q1306" i="4" s="1"/>
  <c r="Q1307" i="4" s="1"/>
  <c r="S1275" i="4"/>
  <c r="Q1278" i="4"/>
  <c r="Q1279" i="4" s="1"/>
  <c r="Q1280" i="4" s="1"/>
  <c r="Q1281" i="4" s="1"/>
  <c r="Q1282" i="4" s="1"/>
  <c r="Q1283" i="4" s="1"/>
  <c r="Q1284" i="4" s="1"/>
  <c r="Q1285" i="4" s="1"/>
  <c r="Q1286" i="4" s="1"/>
  <c r="Q1287" i="4" s="1"/>
  <c r="S1255" i="4"/>
  <c r="Q1258" i="4"/>
  <c r="Q1259" i="4" s="1"/>
  <c r="Q1260" i="4" s="1"/>
  <c r="Q1261" i="4" s="1"/>
  <c r="Q1262" i="4" s="1"/>
  <c r="Q1263" i="4" s="1"/>
  <c r="Q1264" i="4" s="1"/>
  <c r="Q1265" i="4" s="1"/>
  <c r="Q1266" i="4" s="1"/>
  <c r="Q1267" i="4" s="1"/>
  <c r="S1235" i="4"/>
  <c r="S1243" i="4"/>
  <c r="Q1238" i="4"/>
  <c r="Q1239" i="4" s="1"/>
  <c r="Q1240" i="4" s="1"/>
  <c r="Q1241" i="4" s="1"/>
  <c r="Q1242" i="4" s="1"/>
  <c r="Q1243" i="4" s="1"/>
  <c r="Q1244" i="4" s="1"/>
  <c r="Q1245" i="4" s="1"/>
  <c r="Q1246" i="4" s="1"/>
  <c r="Q1247" i="4" s="1"/>
  <c r="S1217" i="4"/>
  <c r="S1215" i="4"/>
  <c r="Q1218" i="4"/>
  <c r="Q1219" i="4" s="1"/>
  <c r="Q1220" i="4" s="1"/>
  <c r="Q1221" i="4" s="1"/>
  <c r="Q1222" i="4" s="1"/>
  <c r="Q1223" i="4" s="1"/>
  <c r="Q1224" i="4" s="1"/>
  <c r="Q1225" i="4" s="1"/>
  <c r="Q1226" i="4" s="1"/>
  <c r="Q1227" i="4" s="1"/>
  <c r="S1195" i="4"/>
  <c r="Q1198" i="4"/>
  <c r="Q1199" i="4" s="1"/>
  <c r="Q1200" i="4" s="1"/>
  <c r="Q1201" i="4" s="1"/>
  <c r="Q1202" i="4" s="1"/>
  <c r="Q1203" i="4" s="1"/>
  <c r="Q1204" i="4" s="1"/>
  <c r="Q1205" i="4" s="1"/>
  <c r="Q1206" i="4" s="1"/>
  <c r="Q1207" i="4" s="1"/>
  <c r="S1175" i="4"/>
  <c r="Q1178" i="4"/>
  <c r="Q1179" i="4" s="1"/>
  <c r="Q1180" i="4" s="1"/>
  <c r="Q1181" i="4" s="1"/>
  <c r="Q1182" i="4" s="1"/>
  <c r="Q1183" i="4" s="1"/>
  <c r="Q1184" i="4" s="1"/>
  <c r="Q1185" i="4" s="1"/>
  <c r="Q1186" i="4" s="1"/>
  <c r="Q1187" i="4" s="1"/>
  <c r="S1182" i="4"/>
  <c r="S1155" i="4"/>
  <c r="S1156" i="4"/>
  <c r="S1160" i="4"/>
  <c r="Q1158" i="4"/>
  <c r="Q1159" i="4" s="1"/>
  <c r="Q1160" i="4" s="1"/>
  <c r="Q1161" i="4" s="1"/>
  <c r="Q1162" i="4" s="1"/>
  <c r="Q1163" i="4" s="1"/>
  <c r="Q1164" i="4" s="1"/>
  <c r="Q1165" i="4" s="1"/>
  <c r="Q1166" i="4" s="1"/>
  <c r="Q1167" i="4" s="1"/>
  <c r="S1135" i="4"/>
  <c r="Q1138" i="4"/>
  <c r="Q1139" i="4" s="1"/>
  <c r="Q1140" i="4" s="1"/>
  <c r="Q1141" i="4" s="1"/>
  <c r="Q1142" i="4" s="1"/>
  <c r="Q1143" i="4" s="1"/>
  <c r="Q1144" i="4" s="1"/>
  <c r="Q1145" i="4" s="1"/>
  <c r="Q1146" i="4" s="1"/>
  <c r="Q1147" i="4" s="1"/>
  <c r="S1136" i="4"/>
  <c r="S1115" i="4"/>
  <c r="S1120" i="4"/>
  <c r="Q1118" i="4"/>
  <c r="Q1119" i="4" s="1"/>
  <c r="Q1120" i="4" s="1"/>
  <c r="Q1121" i="4" s="1"/>
  <c r="Q1122" i="4" s="1"/>
  <c r="Q1123" i="4" s="1"/>
  <c r="Q1124" i="4" s="1"/>
  <c r="Q1125" i="4" s="1"/>
  <c r="Q1126" i="4" s="1"/>
  <c r="Q1127" i="4" s="1"/>
  <c r="S1095" i="4"/>
  <c r="S1103" i="4"/>
  <c r="Q1098" i="4"/>
  <c r="Q1099" i="4" s="1"/>
  <c r="Q1100" i="4" s="1"/>
  <c r="Q1101" i="4" s="1"/>
  <c r="Q1102" i="4" s="1"/>
  <c r="Q1103" i="4" s="1"/>
  <c r="Q1104" i="4" s="1"/>
  <c r="Q1105" i="4" s="1"/>
  <c r="Q1106" i="4" s="1"/>
  <c r="Q1107" i="4" s="1"/>
  <c r="S1075" i="4"/>
  <c r="S1081" i="4"/>
  <c r="Q1078" i="4"/>
  <c r="Q1079" i="4" s="1"/>
  <c r="Q1080" i="4" s="1"/>
  <c r="Q1081" i="4" s="1"/>
  <c r="Q1082" i="4" s="1"/>
  <c r="Q1083" i="4" s="1"/>
  <c r="Q1084" i="4" s="1"/>
  <c r="Q1085" i="4" s="1"/>
  <c r="Q1086" i="4" s="1"/>
  <c r="Q1087" i="4" s="1"/>
  <c r="S1055" i="4"/>
  <c r="S1063" i="4"/>
  <c r="S1061" i="4"/>
  <c r="Q1058" i="4"/>
  <c r="Q1059" i="4" s="1"/>
  <c r="Q1060" i="4" s="1"/>
  <c r="Q1061" i="4" s="1"/>
  <c r="Q1062" i="4" s="1"/>
  <c r="Q1063" i="4" s="1"/>
  <c r="Q1064" i="4" s="1"/>
  <c r="Q1065" i="4" s="1"/>
  <c r="Q1066" i="4" s="1"/>
  <c r="Q1067" i="4" s="1"/>
  <c r="S1035" i="4"/>
  <c r="S1041" i="4"/>
  <c r="Q1038" i="4"/>
  <c r="Q1039" i="4" s="1"/>
  <c r="Q1040" i="4" s="1"/>
  <c r="Q1041" i="4" s="1"/>
  <c r="Q1042" i="4" s="1"/>
  <c r="Q1043" i="4" s="1"/>
  <c r="Q1044" i="4" s="1"/>
  <c r="Q1045" i="4" s="1"/>
  <c r="Q1046" i="4" s="1"/>
  <c r="Q1047" i="4" s="1"/>
  <c r="S1015" i="4"/>
  <c r="S1022" i="4"/>
  <c r="S1016" i="4"/>
  <c r="Q1018" i="4"/>
  <c r="Q1019" i="4" s="1"/>
  <c r="Q1020" i="4" s="1"/>
  <c r="Q1021" i="4" s="1"/>
  <c r="Q1022" i="4" s="1"/>
  <c r="Q1023" i="4" s="1"/>
  <c r="Q1024" i="4" s="1"/>
  <c r="Q1025" i="4" s="1"/>
  <c r="Q1026" i="4" s="1"/>
  <c r="Q1027" i="4" s="1"/>
  <c r="S995" i="4"/>
  <c r="S999" i="4"/>
  <c r="S998" i="4"/>
  <c r="Q998" i="4"/>
  <c r="Q999" i="4" s="1"/>
  <c r="Q1000" i="4" s="1"/>
  <c r="Q1001" i="4" s="1"/>
  <c r="Q1002" i="4" s="1"/>
  <c r="Q1003" i="4" s="1"/>
  <c r="Q1004" i="4" s="1"/>
  <c r="Q1005" i="4" s="1"/>
  <c r="Q1006" i="4" s="1"/>
  <c r="Q1007" i="4" s="1"/>
  <c r="S975" i="4"/>
  <c r="S983" i="4"/>
  <c r="S981" i="4"/>
  <c r="Q978" i="4"/>
  <c r="Q979" i="4" s="1"/>
  <c r="Q980" i="4" s="1"/>
  <c r="Q981" i="4" s="1"/>
  <c r="Q982" i="4" s="1"/>
  <c r="Q983" i="4" s="1"/>
  <c r="Q984" i="4" s="1"/>
  <c r="Q985" i="4" s="1"/>
  <c r="Q986" i="4" s="1"/>
  <c r="Q987" i="4" s="1"/>
  <c r="S955" i="4"/>
  <c r="Q958" i="4"/>
  <c r="Q959" i="4" s="1"/>
  <c r="Q960" i="4" s="1"/>
  <c r="Q961" i="4" s="1"/>
  <c r="Q962" i="4" s="1"/>
  <c r="Q963" i="4" s="1"/>
  <c r="Q964" i="4" s="1"/>
  <c r="Q965" i="4" s="1"/>
  <c r="Q966" i="4" s="1"/>
  <c r="Q967" i="4" s="1"/>
  <c r="S935" i="4"/>
  <c r="Q938" i="4"/>
  <c r="Q939" i="4" s="1"/>
  <c r="Q940" i="4" s="1"/>
  <c r="Q941" i="4" s="1"/>
  <c r="Q942" i="4" s="1"/>
  <c r="Q943" i="4" s="1"/>
  <c r="Q944" i="4" s="1"/>
  <c r="Q945" i="4" s="1"/>
  <c r="Q946" i="4" s="1"/>
  <c r="Q947" i="4" s="1"/>
  <c r="S938" i="4"/>
  <c r="S915" i="4"/>
  <c r="S918" i="4"/>
  <c r="Q918" i="4"/>
  <c r="Q919" i="4" s="1"/>
  <c r="Q920" i="4" s="1"/>
  <c r="Q921" i="4" s="1"/>
  <c r="Q922" i="4" s="1"/>
  <c r="Q923" i="4" s="1"/>
  <c r="Q924" i="4" s="1"/>
  <c r="Q925" i="4" s="1"/>
  <c r="Q926" i="4" s="1"/>
  <c r="Q927" i="4" s="1"/>
  <c r="S895" i="4"/>
  <c r="S903" i="4"/>
  <c r="S902" i="4"/>
  <c r="Q898" i="4"/>
  <c r="Q899" i="4" s="1"/>
  <c r="Q900" i="4" s="1"/>
  <c r="Q901" i="4" s="1"/>
  <c r="Q902" i="4" s="1"/>
  <c r="Q903" i="4" s="1"/>
  <c r="Q904" i="4" s="1"/>
  <c r="Q905" i="4" s="1"/>
  <c r="Q906" i="4" s="1"/>
  <c r="Q907" i="4" s="1"/>
  <c r="S875" i="4"/>
  <c r="S878" i="4"/>
  <c r="S881" i="4"/>
  <c r="Q878" i="4"/>
  <c r="Q879" i="4" s="1"/>
  <c r="Q880" i="4" s="1"/>
  <c r="Q881" i="4" s="1"/>
  <c r="Q882" i="4" s="1"/>
  <c r="Q883" i="4" s="1"/>
  <c r="Q884" i="4" s="1"/>
  <c r="Q885" i="4" s="1"/>
  <c r="Q886" i="4" s="1"/>
  <c r="Q887" i="4" s="1"/>
  <c r="S857" i="4"/>
  <c r="S855" i="4"/>
  <c r="S858" i="4"/>
  <c r="Q858" i="4"/>
  <c r="Q859" i="4" s="1"/>
  <c r="Q860" i="4" s="1"/>
  <c r="Q861" i="4" s="1"/>
  <c r="Q862" i="4" s="1"/>
  <c r="Q863" i="4" s="1"/>
  <c r="Q864" i="4" s="1"/>
  <c r="Q865" i="4" s="1"/>
  <c r="Q866" i="4" s="1"/>
  <c r="Q867" i="4" s="1"/>
  <c r="S835" i="4"/>
  <c r="S836" i="4"/>
  <c r="Q838" i="4"/>
  <c r="Q839" i="4" s="1"/>
  <c r="Q840" i="4" s="1"/>
  <c r="Q841" i="4" s="1"/>
  <c r="Q842" i="4" s="1"/>
  <c r="Q843" i="4" s="1"/>
  <c r="Q844" i="4" s="1"/>
  <c r="Q845" i="4" s="1"/>
  <c r="Q846" i="4" s="1"/>
  <c r="Q847" i="4" s="1"/>
  <c r="S815" i="4"/>
  <c r="S823" i="4"/>
  <c r="S816" i="4"/>
  <c r="Q818" i="4"/>
  <c r="Q819" i="4" s="1"/>
  <c r="Q820" i="4" s="1"/>
  <c r="Q821" i="4" s="1"/>
  <c r="Q822" i="4" s="1"/>
  <c r="Q823" i="4" s="1"/>
  <c r="Q824" i="4" s="1"/>
  <c r="Q825" i="4" s="1"/>
  <c r="Q826" i="4" s="1"/>
  <c r="Q827" i="4" s="1"/>
  <c r="S795" i="4"/>
  <c r="S799" i="4"/>
  <c r="S800" i="4"/>
  <c r="Q798" i="4"/>
  <c r="Q799" i="4" s="1"/>
  <c r="Q800" i="4" s="1"/>
  <c r="Q801" i="4" s="1"/>
  <c r="Q802" i="4" s="1"/>
  <c r="Q803" i="4" s="1"/>
  <c r="Q804" i="4" s="1"/>
  <c r="Q805" i="4" s="1"/>
  <c r="Q806" i="4" s="1"/>
  <c r="Q807" i="4" s="1"/>
  <c r="S775" i="4"/>
  <c r="Q778" i="4"/>
  <c r="Q779" i="4" s="1"/>
  <c r="Q780" i="4" s="1"/>
  <c r="Q781" i="4" s="1"/>
  <c r="Q782" i="4" s="1"/>
  <c r="Q783" i="4" s="1"/>
  <c r="Q784" i="4" s="1"/>
  <c r="Q785" i="4" s="1"/>
  <c r="Q786" i="4" s="1"/>
  <c r="Q787" i="4" s="1"/>
  <c r="S782" i="4"/>
  <c r="S755" i="4"/>
  <c r="S759" i="4"/>
  <c r="S758" i="4"/>
  <c r="Q758" i="4"/>
  <c r="Q759" i="4" s="1"/>
  <c r="Q760" i="4" s="1"/>
  <c r="Q761" i="4" s="1"/>
  <c r="Q762" i="4" s="1"/>
  <c r="Q763" i="4" s="1"/>
  <c r="Q764" i="4" s="1"/>
  <c r="Q765" i="4" s="1"/>
  <c r="Q766" i="4" s="1"/>
  <c r="Q767" i="4" s="1"/>
  <c r="S735" i="4"/>
  <c r="S742" i="4"/>
  <c r="Q738" i="4"/>
  <c r="Q739" i="4" s="1"/>
  <c r="Q740" i="4" s="1"/>
  <c r="Q741" i="4" s="1"/>
  <c r="Q742" i="4" s="1"/>
  <c r="Q743" i="4" s="1"/>
  <c r="Q744" i="4" s="1"/>
  <c r="Q745" i="4" s="1"/>
  <c r="Q746" i="4" s="1"/>
  <c r="Q747" i="4" s="1"/>
  <c r="S715" i="4"/>
  <c r="Q718" i="4"/>
  <c r="Q719" i="4" s="1"/>
  <c r="Q720" i="4" s="1"/>
  <c r="Q721" i="4" s="1"/>
  <c r="Q722" i="4" s="1"/>
  <c r="Q723" i="4" s="1"/>
  <c r="Q724" i="4" s="1"/>
  <c r="Q725" i="4" s="1"/>
  <c r="Q726" i="4" s="1"/>
  <c r="Q727" i="4" s="1"/>
  <c r="S716" i="4"/>
  <c r="S697" i="4"/>
  <c r="S695" i="4"/>
  <c r="S700" i="4"/>
  <c r="Q698" i="4"/>
  <c r="Q699" i="4" s="1"/>
  <c r="Q700" i="4" s="1"/>
  <c r="Q701" i="4" s="1"/>
  <c r="Q702" i="4" s="1"/>
  <c r="Q703" i="4" s="1"/>
  <c r="Q704" i="4" s="1"/>
  <c r="Q705" i="4" s="1"/>
  <c r="Q706" i="4" s="1"/>
  <c r="Q707" i="4" s="1"/>
  <c r="S675" i="4"/>
  <c r="Q678" i="4"/>
  <c r="Q679" i="4" s="1"/>
  <c r="Q680" i="4" s="1"/>
  <c r="Q681" i="4" s="1"/>
  <c r="Q682" i="4" s="1"/>
  <c r="Q683" i="4" s="1"/>
  <c r="Q684" i="4" s="1"/>
  <c r="Q685" i="4" s="1"/>
  <c r="Q686" i="4" s="1"/>
  <c r="Q687" i="4" s="1"/>
  <c r="S681" i="4"/>
  <c r="S655" i="4"/>
  <c r="S659" i="4"/>
  <c r="Q658" i="4"/>
  <c r="Q659" i="4" s="1"/>
  <c r="Q660" i="4" s="1"/>
  <c r="Q661" i="4" s="1"/>
  <c r="Q662" i="4" s="1"/>
  <c r="Q663" i="4" s="1"/>
  <c r="Q664" i="4" s="1"/>
  <c r="Q665" i="4" s="1"/>
  <c r="Q666" i="4" s="1"/>
  <c r="Q667" i="4" s="1"/>
  <c r="S635" i="4"/>
  <c r="Q638" i="4"/>
  <c r="Q639" i="4" s="1"/>
  <c r="Q640" i="4" s="1"/>
  <c r="Q641" i="4" s="1"/>
  <c r="Q642" i="4" s="1"/>
  <c r="Q643" i="4" s="1"/>
  <c r="Q644" i="4" s="1"/>
  <c r="Q645" i="4" s="1"/>
  <c r="Q646" i="4" s="1"/>
  <c r="Q647" i="4" s="1"/>
  <c r="S643" i="4"/>
  <c r="S642" i="4"/>
  <c r="Q628" i="4"/>
  <c r="S615" i="4"/>
  <c r="S621" i="4"/>
  <c r="S595" i="4"/>
  <c r="S598" i="4"/>
  <c r="Q598" i="4"/>
  <c r="Q599" i="4" s="1"/>
  <c r="Q600" i="4" s="1"/>
  <c r="Q601" i="4" s="1"/>
  <c r="Q602" i="4" s="1"/>
  <c r="Q603" i="4" s="1"/>
  <c r="Q604" i="4" s="1"/>
  <c r="Q605" i="4" s="1"/>
  <c r="Q606" i="4" s="1"/>
  <c r="Q607" i="4" s="1"/>
  <c r="S575" i="4"/>
  <c r="S580" i="4"/>
  <c r="S578" i="4"/>
  <c r="Q578" i="4"/>
  <c r="Q579" i="4" s="1"/>
  <c r="Q580" i="4" s="1"/>
  <c r="Q581" i="4" s="1"/>
  <c r="Q582" i="4" s="1"/>
  <c r="Q583" i="4" s="1"/>
  <c r="Q584" i="4" s="1"/>
  <c r="Q585" i="4" s="1"/>
  <c r="Q586" i="4" s="1"/>
  <c r="Q587" i="4" s="1"/>
  <c r="S555" i="4"/>
  <c r="S561" i="4"/>
  <c r="S563" i="4"/>
  <c r="Q558" i="4"/>
  <c r="Q559" i="4" s="1"/>
  <c r="Q560" i="4" s="1"/>
  <c r="Q561" i="4" s="1"/>
  <c r="Q562" i="4" s="1"/>
  <c r="Q563" i="4" s="1"/>
  <c r="Q564" i="4" s="1"/>
  <c r="Q565" i="4" s="1"/>
  <c r="Q566" i="4" s="1"/>
  <c r="Q567" i="4" s="1"/>
  <c r="S535" i="4"/>
  <c r="S540" i="4"/>
  <c r="Q538" i="4"/>
  <c r="Q539" i="4" s="1"/>
  <c r="Q540" i="4" s="1"/>
  <c r="Q541" i="4" s="1"/>
  <c r="Q542" i="4" s="1"/>
  <c r="Q543" i="4" s="1"/>
  <c r="Q544" i="4" s="1"/>
  <c r="Q545" i="4" s="1"/>
  <c r="Q546" i="4" s="1"/>
  <c r="Q547" i="4" s="1"/>
  <c r="S515" i="4"/>
  <c r="S520" i="4"/>
  <c r="Q518" i="4"/>
  <c r="Q519" i="4" s="1"/>
  <c r="Q520" i="4" s="1"/>
  <c r="Q521" i="4" s="1"/>
  <c r="Q522" i="4" s="1"/>
  <c r="Q523" i="4" s="1"/>
  <c r="Q524" i="4" s="1"/>
  <c r="Q525" i="4" s="1"/>
  <c r="Q526" i="4" s="1"/>
  <c r="Q527" i="4" s="1"/>
  <c r="S495" i="4"/>
  <c r="S501" i="4"/>
  <c r="Q498" i="4"/>
  <c r="Q499" i="4" s="1"/>
  <c r="Q500" i="4" s="1"/>
  <c r="Q501" i="4" s="1"/>
  <c r="Q502" i="4" s="1"/>
  <c r="Q503" i="4" s="1"/>
  <c r="Q504" i="4" s="1"/>
  <c r="Q505" i="4" s="1"/>
  <c r="Q506" i="4" s="1"/>
  <c r="Q507" i="4" s="1"/>
  <c r="S502" i="4"/>
  <c r="S475" i="4"/>
  <c r="S479" i="4"/>
  <c r="Q478" i="4"/>
  <c r="Q479" i="4" s="1"/>
  <c r="Q480" i="4" s="1"/>
  <c r="Q481" i="4" s="1"/>
  <c r="Q482" i="4" s="1"/>
  <c r="Q483" i="4" s="1"/>
  <c r="Q484" i="4" s="1"/>
  <c r="Q485" i="4" s="1"/>
  <c r="Q486" i="4" s="1"/>
  <c r="Q487" i="4" s="1"/>
  <c r="S455" i="4"/>
  <c r="Q458" i="4"/>
  <c r="Q459" i="4" s="1"/>
  <c r="Q460" i="4" s="1"/>
  <c r="Q461" i="4" s="1"/>
  <c r="Q462" i="4" s="1"/>
  <c r="Q463" i="4" s="1"/>
  <c r="Q464" i="4" s="1"/>
  <c r="Q465" i="4" s="1"/>
  <c r="Q466" i="4" s="1"/>
  <c r="Q467" i="4" s="1"/>
  <c r="S435" i="4"/>
  <c r="Q438" i="4"/>
  <c r="Q439" i="4" s="1"/>
  <c r="Q440" i="4" s="1"/>
  <c r="Q441" i="4" s="1"/>
  <c r="Q442" i="4" s="1"/>
  <c r="Q443" i="4" s="1"/>
  <c r="Q444" i="4" s="1"/>
  <c r="Q445" i="4" s="1"/>
  <c r="Q446" i="4" s="1"/>
  <c r="Q447" i="4" s="1"/>
  <c r="S440" i="4"/>
  <c r="S417" i="4"/>
  <c r="S415" i="4"/>
  <c r="S422" i="4"/>
  <c r="Q418" i="4"/>
  <c r="Q419" i="4" s="1"/>
  <c r="Q420" i="4" s="1"/>
  <c r="Q421" i="4" s="1"/>
  <c r="Q422" i="4" s="1"/>
  <c r="Q423" i="4" s="1"/>
  <c r="Q424" i="4" s="1"/>
  <c r="Q425" i="4" s="1"/>
  <c r="Q426" i="4" s="1"/>
  <c r="Q427" i="4" s="1"/>
  <c r="S395" i="4"/>
  <c r="S399" i="4"/>
  <c r="Q398" i="4"/>
  <c r="Q399" i="4" s="1"/>
  <c r="Q400" i="4" s="1"/>
  <c r="Q401" i="4" s="1"/>
  <c r="Q402" i="4" s="1"/>
  <c r="Q403" i="4" s="1"/>
  <c r="Q404" i="4" s="1"/>
  <c r="Q405" i="4" s="1"/>
  <c r="Q406" i="4" s="1"/>
  <c r="Q407" i="4" s="1"/>
  <c r="S375" i="4"/>
  <c r="S381" i="4"/>
  <c r="S376" i="4"/>
  <c r="Q378" i="4"/>
  <c r="Q379" i="4" s="1"/>
  <c r="Q380" i="4" s="1"/>
  <c r="Q381" i="4" s="1"/>
  <c r="Q382" i="4" s="1"/>
  <c r="Q383" i="4" s="1"/>
  <c r="Q384" i="4" s="1"/>
  <c r="Q385" i="4" s="1"/>
  <c r="Q386" i="4" s="1"/>
  <c r="Q387" i="4" s="1"/>
  <c r="S355" i="4"/>
  <c r="Q358" i="4"/>
  <c r="Q359" i="4" s="1"/>
  <c r="Q360" i="4" s="1"/>
  <c r="Q361" i="4" s="1"/>
  <c r="Q362" i="4" s="1"/>
  <c r="Q363" i="4" s="1"/>
  <c r="Q364" i="4" s="1"/>
  <c r="Q365" i="4" s="1"/>
  <c r="Q366" i="4" s="1"/>
  <c r="Q367" i="4" s="1"/>
  <c r="S358" i="4"/>
  <c r="S335" i="4"/>
  <c r="S341" i="4"/>
  <c r="Q338" i="4"/>
  <c r="Q339" i="4" s="1"/>
  <c r="Q340" i="4" s="1"/>
  <c r="Q341" i="4" s="1"/>
  <c r="Q342" i="4" s="1"/>
  <c r="Q343" i="4" s="1"/>
  <c r="Q344" i="4" s="1"/>
  <c r="Q345" i="4" s="1"/>
  <c r="Q346" i="4" s="1"/>
  <c r="Q347" i="4" s="1"/>
  <c r="S342" i="4"/>
  <c r="S315" i="4"/>
  <c r="S323" i="4"/>
  <c r="S321" i="4"/>
  <c r="Q318" i="4"/>
  <c r="Q319" i="4" s="1"/>
  <c r="Q320" i="4" s="1"/>
  <c r="Q321" i="4" s="1"/>
  <c r="Q322" i="4" s="1"/>
  <c r="Q323" i="4" s="1"/>
  <c r="Q324" i="4" s="1"/>
  <c r="Q325" i="4" s="1"/>
  <c r="Q326" i="4" s="1"/>
  <c r="Q327" i="4" s="1"/>
  <c r="S322" i="4"/>
  <c r="S295" i="4"/>
  <c r="S296" i="4"/>
  <c r="Q298" i="4"/>
  <c r="Q299" i="4" s="1"/>
  <c r="Q300" i="4" s="1"/>
  <c r="Q301" i="4" s="1"/>
  <c r="Q302" i="4" s="1"/>
  <c r="Q303" i="4" s="1"/>
  <c r="Q304" i="4" s="1"/>
  <c r="Q305" i="4" s="1"/>
  <c r="Q306" i="4" s="1"/>
  <c r="Q307" i="4" s="1"/>
  <c r="S275" i="4"/>
  <c r="S281" i="4"/>
  <c r="S280" i="4"/>
  <c r="Q278" i="4"/>
  <c r="Q279" i="4" s="1"/>
  <c r="Q280" i="4" s="1"/>
  <c r="Q281" i="4" s="1"/>
  <c r="Q282" i="4" s="1"/>
  <c r="Q283" i="4" s="1"/>
  <c r="Q284" i="4" s="1"/>
  <c r="Q285" i="4" s="1"/>
  <c r="Q286" i="4" s="1"/>
  <c r="Q287" i="4" s="1"/>
  <c r="S283" i="4"/>
  <c r="S255" i="4"/>
  <c r="S259" i="4"/>
  <c r="Q258" i="4"/>
  <c r="Q259" i="4" s="1"/>
  <c r="Q260" i="4" s="1"/>
  <c r="Q261" i="4" s="1"/>
  <c r="Q262" i="4" s="1"/>
  <c r="Q263" i="4" s="1"/>
  <c r="Q264" i="4" s="1"/>
  <c r="Q265" i="4" s="1"/>
  <c r="Q266" i="4" s="1"/>
  <c r="Q267" i="4" s="1"/>
  <c r="S235" i="4"/>
  <c r="S239" i="4"/>
  <c r="S240" i="4"/>
  <c r="Q238" i="4"/>
  <c r="Q239" i="4" s="1"/>
  <c r="Q240" i="4" s="1"/>
  <c r="Q241" i="4" s="1"/>
  <c r="Q242" i="4" s="1"/>
  <c r="Q243" i="4" s="1"/>
  <c r="Q244" i="4" s="1"/>
  <c r="Q245" i="4" s="1"/>
  <c r="Q246" i="4" s="1"/>
  <c r="Q247" i="4" s="1"/>
  <c r="S215" i="4"/>
  <c r="Q218" i="4"/>
  <c r="Q219" i="4" s="1"/>
  <c r="Q220" i="4" s="1"/>
  <c r="Q221" i="4" s="1"/>
  <c r="Q222" i="4" s="1"/>
  <c r="Q223" i="4" s="1"/>
  <c r="Q224" i="4" s="1"/>
  <c r="Q225" i="4" s="1"/>
  <c r="Q226" i="4" s="1"/>
  <c r="Q227" i="4" s="1"/>
  <c r="S216" i="4"/>
  <c r="S195" i="4"/>
  <c r="S196" i="4"/>
  <c r="S202" i="4"/>
  <c r="Q198" i="4"/>
  <c r="Q199" i="4" s="1"/>
  <c r="Q200" i="4" s="1"/>
  <c r="Q201" i="4" s="1"/>
  <c r="Q202" i="4" s="1"/>
  <c r="Q203" i="4" s="1"/>
  <c r="Q204" i="4" s="1"/>
  <c r="Q205" i="4" s="1"/>
  <c r="Q206" i="4" s="1"/>
  <c r="Q207" i="4" s="1"/>
  <c r="S177" i="4"/>
  <c r="S175" i="4"/>
  <c r="S179" i="4"/>
  <c r="S180" i="4"/>
  <c r="Q178" i="4"/>
  <c r="Q179" i="4" s="1"/>
  <c r="Q180" i="4" s="1"/>
  <c r="Q181" i="4" s="1"/>
  <c r="Q182" i="4" s="1"/>
  <c r="Q183" i="4" s="1"/>
  <c r="Q184" i="4" s="1"/>
  <c r="Q185" i="4" s="1"/>
  <c r="Q186" i="4" s="1"/>
  <c r="Q187" i="4" s="1"/>
  <c r="S157" i="4"/>
  <c r="S155" i="4"/>
  <c r="S159" i="4"/>
  <c r="S158" i="4"/>
  <c r="S160" i="4"/>
  <c r="Q158" i="4"/>
  <c r="Q159" i="4" s="1"/>
  <c r="Q160" i="4" s="1"/>
  <c r="Q161" i="4" s="1"/>
  <c r="Q162" i="4" s="1"/>
  <c r="Q163" i="4" s="1"/>
  <c r="Q164" i="4" s="1"/>
  <c r="Q165" i="4" s="1"/>
  <c r="Q166" i="4" s="1"/>
  <c r="Q167" i="4" s="1"/>
  <c r="S137" i="4"/>
  <c r="S135" i="4"/>
  <c r="S141" i="4"/>
  <c r="Q138" i="4"/>
  <c r="Q139" i="4" s="1"/>
  <c r="Q140" i="4" s="1"/>
  <c r="Q141" i="4" s="1"/>
  <c r="Q142" i="4" s="1"/>
  <c r="Q143" i="4" s="1"/>
  <c r="Q144" i="4" s="1"/>
  <c r="Q145" i="4" s="1"/>
  <c r="Q146" i="4" s="1"/>
  <c r="Q147" i="4" s="1"/>
  <c r="S138" i="4"/>
  <c r="S142" i="4"/>
  <c r="Q128" i="4"/>
  <c r="S115" i="4"/>
  <c r="S119" i="4"/>
  <c r="S121" i="4"/>
  <c r="S97" i="4"/>
  <c r="S95" i="4"/>
  <c r="S101" i="4"/>
  <c r="Q98" i="4"/>
  <c r="Q99" i="4" s="1"/>
  <c r="Q100" i="4" s="1"/>
  <c r="Q101" i="4" s="1"/>
  <c r="Q102" i="4" s="1"/>
  <c r="Q103" i="4" s="1"/>
  <c r="Q104" i="4" s="1"/>
  <c r="Q105" i="4" s="1"/>
  <c r="Q106" i="4" s="1"/>
  <c r="Q107" i="4" s="1"/>
  <c r="S77" i="4"/>
  <c r="S75" i="4"/>
  <c r="S83" i="4"/>
  <c r="S76" i="4"/>
  <c r="S80" i="4"/>
  <c r="Q78" i="4"/>
  <c r="Q79" i="4" s="1"/>
  <c r="Q80" i="4" s="1"/>
  <c r="Q81" i="4" s="1"/>
  <c r="Q82" i="4" s="1"/>
  <c r="Q83" i="4" s="1"/>
  <c r="Q84" i="4" s="1"/>
  <c r="Q85" i="4" s="1"/>
  <c r="Q86" i="4" s="1"/>
  <c r="Q87" i="4" s="1"/>
  <c r="S55" i="4"/>
  <c r="S63" i="4"/>
  <c r="S59" i="4"/>
  <c r="Q58" i="4"/>
  <c r="Q59" i="4" s="1"/>
  <c r="Q60" i="4" s="1"/>
  <c r="Q61" i="4" s="1"/>
  <c r="Q62" i="4" s="1"/>
  <c r="Q63" i="4" s="1"/>
  <c r="Q64" i="4" s="1"/>
  <c r="Q65" i="4" s="1"/>
  <c r="Q66" i="4" s="1"/>
  <c r="Q67" i="4" s="1"/>
  <c r="S58" i="4"/>
  <c r="S62" i="4"/>
  <c r="S37" i="4"/>
  <c r="S35" i="4"/>
  <c r="S43" i="4"/>
  <c r="S40" i="4"/>
  <c r="Q38" i="4"/>
  <c r="Q39" i="4" s="1"/>
  <c r="Q40" i="4" s="1"/>
  <c r="Q41" i="4" s="1"/>
  <c r="Q42" i="4" s="1"/>
  <c r="Q43" i="4" s="1"/>
  <c r="Q44" i="4" s="1"/>
  <c r="Q45" i="4" s="1"/>
  <c r="Q46" i="4" s="1"/>
  <c r="Q47" i="4" s="1"/>
  <c r="AZ14" i="2"/>
  <c r="AY14" i="2"/>
  <c r="AX14" i="2"/>
  <c r="AW14" i="2"/>
  <c r="AV14" i="2"/>
  <c r="AU14" i="2"/>
  <c r="AT14" i="2"/>
  <c r="AS14" i="2"/>
  <c r="AR14" i="2"/>
  <c r="AQ14" i="2"/>
  <c r="AP14" i="2"/>
  <c r="AO14" i="2"/>
  <c r="AN14" i="2"/>
  <c r="AM14" i="2"/>
  <c r="AL14" i="2"/>
  <c r="AK14" i="2"/>
  <c r="AJ14" i="2"/>
  <c r="AI14" i="2"/>
  <c r="B14" i="2"/>
  <c r="S1965" i="4" s="1"/>
  <c r="A14" i="2"/>
  <c r="S1800" i="4" s="1"/>
  <c r="S42" i="4" l="1"/>
  <c r="S41" i="4"/>
  <c r="S60" i="4"/>
  <c r="S56" i="4"/>
  <c r="M56" i="4" s="1"/>
  <c r="W56" i="4" s="1"/>
  <c r="S82" i="4"/>
  <c r="S140" i="4"/>
  <c r="S156" i="4"/>
  <c r="S182" i="4"/>
  <c r="S203" i="4"/>
  <c r="S222" i="4"/>
  <c r="S238" i="4"/>
  <c r="M238" i="4" s="1"/>
  <c r="S263" i="4"/>
  <c r="S303" i="4"/>
  <c r="S380" i="4"/>
  <c r="E380" i="4" s="1"/>
  <c r="S401" i="4"/>
  <c r="S457" i="4"/>
  <c r="S476" i="4"/>
  <c r="S559" i="4"/>
  <c r="K559" i="4" s="1"/>
  <c r="S699" i="4"/>
  <c r="S717" i="4"/>
  <c r="S738" i="4"/>
  <c r="K738" i="4" s="1"/>
  <c r="S762" i="4"/>
  <c r="S776" i="4"/>
  <c r="S818" i="4"/>
  <c r="S838" i="4"/>
  <c r="S863" i="4"/>
  <c r="S922" i="4"/>
  <c r="S937" i="4"/>
  <c r="I937" i="4" s="1"/>
  <c r="S976" i="4"/>
  <c r="S1001" i="4"/>
  <c r="S1062" i="4"/>
  <c r="S1083" i="4"/>
  <c r="I1083" i="4" s="1"/>
  <c r="S1100" i="4"/>
  <c r="S1137" i="4"/>
  <c r="S1159" i="4"/>
  <c r="S1178" i="4"/>
  <c r="S1197" i="4"/>
  <c r="S1216" i="4"/>
  <c r="S1240" i="4"/>
  <c r="S1356" i="4"/>
  <c r="S1480" i="4"/>
  <c r="S1496" i="4"/>
  <c r="S1523" i="4"/>
  <c r="S1560" i="4"/>
  <c r="S1620" i="4"/>
  <c r="S1741" i="4"/>
  <c r="S1763" i="4"/>
  <c r="S1282" i="4"/>
  <c r="S1962" i="4"/>
  <c r="S1502" i="4"/>
  <c r="S1402" i="4"/>
  <c r="S1280" i="4"/>
  <c r="S1420" i="4"/>
  <c r="S616" i="4"/>
  <c r="S1500" i="4"/>
  <c r="S1422" i="4"/>
  <c r="S1982" i="4"/>
  <c r="S1960" i="4"/>
  <c r="S620" i="4"/>
  <c r="S102" i="4"/>
  <c r="S98" i="4"/>
  <c r="S262" i="4"/>
  <c r="S122" i="4"/>
  <c r="S518" i="4"/>
  <c r="S396" i="4"/>
  <c r="S622" i="4"/>
  <c r="S398" i="4"/>
  <c r="S260" i="4"/>
  <c r="S176" i="4"/>
  <c r="S120" i="4"/>
  <c r="S118" i="4"/>
  <c r="S702" i="4"/>
  <c r="S96" i="4"/>
  <c r="S1400" i="4"/>
  <c r="S516" i="4"/>
  <c r="S200" i="4"/>
  <c r="S116" i="4"/>
  <c r="S1676" i="4"/>
  <c r="S1998" i="4"/>
  <c r="S1980" i="4"/>
  <c r="S1958" i="4"/>
  <c r="S1943" i="4"/>
  <c r="J1943" i="4" s="1"/>
  <c r="S1916" i="4"/>
  <c r="S1897" i="4"/>
  <c r="S1900" i="4"/>
  <c r="S1881" i="4"/>
  <c r="S1861" i="4"/>
  <c r="S1837" i="4"/>
  <c r="S1843" i="4"/>
  <c r="S1823" i="4"/>
  <c r="S1802" i="4"/>
  <c r="S1779" i="4"/>
  <c r="S1761" i="4"/>
  <c r="S1717" i="4"/>
  <c r="S1722" i="4"/>
  <c r="S1697" i="4"/>
  <c r="S1696" i="4"/>
  <c r="S1681" i="4"/>
  <c r="S1658" i="4"/>
  <c r="S1660" i="4"/>
  <c r="S1641" i="4"/>
  <c r="S1622" i="4"/>
  <c r="S1602" i="4"/>
  <c r="S1561" i="4"/>
  <c r="S1541" i="4"/>
  <c r="S1521" i="4"/>
  <c r="S1481" i="4"/>
  <c r="S1458" i="4"/>
  <c r="S1440" i="4"/>
  <c r="S1421" i="4"/>
  <c r="S1397" i="4"/>
  <c r="S1378" i="4"/>
  <c r="S1360" i="4"/>
  <c r="S1339" i="4"/>
  <c r="S1323" i="4"/>
  <c r="S1302" i="4"/>
  <c r="S1258" i="4"/>
  <c r="S1238" i="4"/>
  <c r="S1042" i="4"/>
  <c r="S1996" i="4"/>
  <c r="S1977" i="4"/>
  <c r="S1956" i="4"/>
  <c r="S1939" i="4"/>
  <c r="S1917" i="4"/>
  <c r="O1917" i="4" s="1"/>
  <c r="S1920" i="4"/>
  <c r="S1880" i="4"/>
  <c r="S1858" i="4"/>
  <c r="S1863" i="4"/>
  <c r="S1836" i="4"/>
  <c r="S1818" i="4"/>
  <c r="I1818" i="4" s="1"/>
  <c r="S1801" i="4"/>
  <c r="S1781" i="4"/>
  <c r="S1760" i="4"/>
  <c r="S1743" i="4"/>
  <c r="S1742" i="4"/>
  <c r="S1720" i="4"/>
  <c r="S1700" i="4"/>
  <c r="S1680" i="4"/>
  <c r="S1637" i="4"/>
  <c r="S1643" i="4"/>
  <c r="S1619" i="4"/>
  <c r="S1601" i="4"/>
  <c r="S1583" i="4"/>
  <c r="S1582" i="4"/>
  <c r="O1582" i="4" s="1"/>
  <c r="S1558" i="4"/>
  <c r="S1538" i="4"/>
  <c r="S1517" i="4"/>
  <c r="S1522" i="4"/>
  <c r="S1503" i="4"/>
  <c r="S1478" i="4"/>
  <c r="S1456" i="4"/>
  <c r="S1437" i="4"/>
  <c r="S1417" i="4"/>
  <c r="S1381" i="4"/>
  <c r="S1357" i="4"/>
  <c r="S1341" i="4"/>
  <c r="S1322" i="4"/>
  <c r="S1299" i="4"/>
  <c r="S1283" i="4"/>
  <c r="S1997" i="4"/>
  <c r="S2000" i="4"/>
  <c r="S1976" i="4"/>
  <c r="S1959" i="4"/>
  <c r="S1942" i="4"/>
  <c r="S1903" i="4"/>
  <c r="S1902" i="4"/>
  <c r="F1902" i="4" s="1"/>
  <c r="U1902" i="4" s="1"/>
  <c r="S1856" i="4"/>
  <c r="S1838" i="4"/>
  <c r="K1838" i="4" s="1"/>
  <c r="S1816" i="4"/>
  <c r="S1797" i="4"/>
  <c r="S1803" i="4"/>
  <c r="S1778" i="4"/>
  <c r="S1739" i="4"/>
  <c r="S1723" i="4"/>
  <c r="S1703" i="4"/>
  <c r="S1662" i="4"/>
  <c r="S1636" i="4"/>
  <c r="S1621" i="4"/>
  <c r="S1603" i="4"/>
  <c r="S1578" i="4"/>
  <c r="S1556" i="4"/>
  <c r="S1537" i="4"/>
  <c r="M1537" i="4" s="1"/>
  <c r="S1536" i="4"/>
  <c r="S1498" i="4"/>
  <c r="S1476" i="4"/>
  <c r="S1457" i="4"/>
  <c r="S1460" i="4"/>
  <c r="S1442" i="4"/>
  <c r="S1403" i="4"/>
  <c r="J1403" i="4" s="1"/>
  <c r="S1376" i="4"/>
  <c r="S1362" i="4"/>
  <c r="S1343" i="4"/>
  <c r="S1319" i="4"/>
  <c r="S1301" i="4"/>
  <c r="S1278" i="4"/>
  <c r="S1257" i="4"/>
  <c r="S1260" i="4"/>
  <c r="S1999" i="4"/>
  <c r="S2002" i="4"/>
  <c r="S1978" i="4"/>
  <c r="S1957" i="4"/>
  <c r="F1957" i="4" s="1"/>
  <c r="U1957" i="4" s="1"/>
  <c r="S1938" i="4"/>
  <c r="S1919" i="4"/>
  <c r="S1896" i="4"/>
  <c r="S1878" i="4"/>
  <c r="S1839" i="4"/>
  <c r="S1798" i="4"/>
  <c r="S1777" i="4"/>
  <c r="S1780" i="4"/>
  <c r="S1758" i="4"/>
  <c r="M1758" i="4" s="1"/>
  <c r="S1738" i="4"/>
  <c r="S1719" i="4"/>
  <c r="S1699" i="4"/>
  <c r="S1678" i="4"/>
  <c r="S1661" i="4"/>
  <c r="S1640" i="4"/>
  <c r="S1617" i="4"/>
  <c r="S1616" i="4"/>
  <c r="S1597" i="4"/>
  <c r="S1596" i="4"/>
  <c r="S1579" i="4"/>
  <c r="G1579" i="4" s="1"/>
  <c r="S1543" i="4"/>
  <c r="S1516" i="4"/>
  <c r="S1499" i="4"/>
  <c r="K1499" i="4" s="1"/>
  <c r="S1463" i="4"/>
  <c r="S1462" i="4"/>
  <c r="S1439" i="4"/>
  <c r="S1418" i="4"/>
  <c r="S1396" i="4"/>
  <c r="S1359" i="4"/>
  <c r="S1338" i="4"/>
  <c r="G1338" i="4" s="1"/>
  <c r="S1318" i="4"/>
  <c r="S1297" i="4"/>
  <c r="S1296" i="4"/>
  <c r="S1279" i="4"/>
  <c r="S1263" i="4"/>
  <c r="S1262" i="4"/>
  <c r="S1983" i="4"/>
  <c r="S1963" i="4"/>
  <c r="S1941" i="4"/>
  <c r="S1882" i="4"/>
  <c r="S1860" i="4"/>
  <c r="S1822" i="4"/>
  <c r="S1782" i="4"/>
  <c r="S1756" i="4"/>
  <c r="S1736" i="4"/>
  <c r="S1718" i="4"/>
  <c r="S1702" i="4"/>
  <c r="S1577" i="4"/>
  <c r="S1477" i="4"/>
  <c r="S1377" i="4"/>
  <c r="S1361" i="4"/>
  <c r="S1303" i="4"/>
  <c r="S1241" i="4"/>
  <c r="S1181" i="4"/>
  <c r="S1139" i="4"/>
  <c r="M1139" i="4" s="1"/>
  <c r="S1117" i="4"/>
  <c r="S1099" i="4"/>
  <c r="S1082" i="4"/>
  <c r="G1082" i="4" s="1"/>
  <c r="S1058" i="4"/>
  <c r="S1043" i="4"/>
  <c r="S1019" i="4"/>
  <c r="S1000" i="4"/>
  <c r="S980" i="4"/>
  <c r="S959" i="4"/>
  <c r="S936" i="4"/>
  <c r="S916" i="4"/>
  <c r="S898" i="4"/>
  <c r="S877" i="4"/>
  <c r="S880" i="4"/>
  <c r="S862" i="4"/>
  <c r="S843" i="4"/>
  <c r="S842" i="4"/>
  <c r="G842" i="4" s="1"/>
  <c r="S822" i="4"/>
  <c r="S801" i="4"/>
  <c r="S779" i="4"/>
  <c r="S760" i="4"/>
  <c r="S739" i="4"/>
  <c r="S721" i="4"/>
  <c r="S703" i="4"/>
  <c r="M703" i="4" s="1"/>
  <c r="S680" i="4"/>
  <c r="S682" i="4"/>
  <c r="S657" i="4"/>
  <c r="S597" i="4"/>
  <c r="N597" i="4" s="1"/>
  <c r="S596" i="4"/>
  <c r="S560" i="4"/>
  <c r="S543" i="4"/>
  <c r="N543" i="4" s="1"/>
  <c r="S536" i="4"/>
  <c r="S503" i="4"/>
  <c r="S477" i="4"/>
  <c r="S482" i="4"/>
  <c r="K482" i="4" s="1"/>
  <c r="Y482" i="4" s="1"/>
  <c r="S456" i="4"/>
  <c r="S439" i="4"/>
  <c r="S442" i="4"/>
  <c r="S397" i="4"/>
  <c r="S402" i="4"/>
  <c r="S382" i="4"/>
  <c r="S360" i="4"/>
  <c r="F360" i="4" s="1"/>
  <c r="U360" i="4" s="1"/>
  <c r="S343" i="4"/>
  <c r="S320" i="4"/>
  <c r="S301" i="4"/>
  <c r="E301" i="4" s="1"/>
  <c r="S298" i="4"/>
  <c r="S278" i="4"/>
  <c r="S258" i="4"/>
  <c r="S241" i="4"/>
  <c r="K241" i="4" s="1"/>
  <c r="S236" i="4"/>
  <c r="S219" i="4"/>
  <c r="S199" i="4"/>
  <c r="E199" i="4" s="1"/>
  <c r="S2001" i="4"/>
  <c r="S1979" i="4"/>
  <c r="S1961" i="4"/>
  <c r="S1936" i="4"/>
  <c r="S1923" i="4"/>
  <c r="I1923" i="4" s="1"/>
  <c r="S1876" i="4"/>
  <c r="S1840" i="4"/>
  <c r="S1817" i="4"/>
  <c r="S1757" i="4"/>
  <c r="S1740" i="4"/>
  <c r="S1721" i="4"/>
  <c r="S1701" i="4"/>
  <c r="S1682" i="4"/>
  <c r="S1659" i="4"/>
  <c r="S1638" i="4"/>
  <c r="S1599" i="4"/>
  <c r="S1562" i="4"/>
  <c r="S1520" i="4"/>
  <c r="G1520" i="4" s="1"/>
  <c r="S1443" i="4"/>
  <c r="S1423" i="4"/>
  <c r="S1342" i="4"/>
  <c r="S1321" i="4"/>
  <c r="S1298" i="4"/>
  <c r="S1236" i="4"/>
  <c r="S1219" i="4"/>
  <c r="I1219" i="4" s="1"/>
  <c r="S1203" i="4"/>
  <c r="S1202" i="4"/>
  <c r="S1180" i="4"/>
  <c r="E1180" i="4" s="1"/>
  <c r="S1163" i="4"/>
  <c r="S1162" i="4"/>
  <c r="S1141" i="4"/>
  <c r="S1122" i="4"/>
  <c r="S1098" i="4"/>
  <c r="S1078" i="4"/>
  <c r="S1057" i="4"/>
  <c r="N1057" i="4" s="1"/>
  <c r="S1056" i="4"/>
  <c r="S1038" i="4"/>
  <c r="S1020" i="4"/>
  <c r="S1003" i="4"/>
  <c r="N1003" i="4" s="1"/>
  <c r="S977" i="4"/>
  <c r="S961" i="4"/>
  <c r="S939" i="4"/>
  <c r="S917" i="4"/>
  <c r="S920" i="4"/>
  <c r="S897" i="4"/>
  <c r="S896" i="4"/>
  <c r="S859" i="4"/>
  <c r="S839" i="4"/>
  <c r="S819" i="4"/>
  <c r="K819" i="4" s="1"/>
  <c r="S798" i="4"/>
  <c r="S780" i="4"/>
  <c r="S761" i="4"/>
  <c r="S723" i="4"/>
  <c r="G723" i="4" s="1"/>
  <c r="S698" i="4"/>
  <c r="S663" i="4"/>
  <c r="S639" i="4"/>
  <c r="H639" i="4" s="1"/>
  <c r="S617" i="4"/>
  <c r="S600" i="4"/>
  <c r="S579" i="4"/>
  <c r="S582" i="4"/>
  <c r="E582" i="4" s="1"/>
  <c r="S557" i="4"/>
  <c r="S539" i="4"/>
  <c r="S517" i="4"/>
  <c r="I517" i="4" s="1"/>
  <c r="S522" i="4"/>
  <c r="S499" i="4"/>
  <c r="S460" i="4"/>
  <c r="S441" i="4"/>
  <c r="M441" i="4" s="1"/>
  <c r="S421" i="4"/>
  <c r="S420" i="4"/>
  <c r="S378" i="4"/>
  <c r="S362" i="4"/>
  <c r="S337" i="4"/>
  <c r="S336" i="4"/>
  <c r="S319" i="4"/>
  <c r="H319" i="4" s="1"/>
  <c r="S299" i="4"/>
  <c r="S276" i="4"/>
  <c r="S256" i="4"/>
  <c r="M256" i="4" s="1"/>
  <c r="W256" i="4" s="1"/>
  <c r="S243" i="4"/>
  <c r="S220" i="4"/>
  <c r="S198" i="4"/>
  <c r="S2003" i="4"/>
  <c r="K2003" i="4" s="1"/>
  <c r="S1981" i="4"/>
  <c r="O1981" i="4" s="1"/>
  <c r="S1940" i="4"/>
  <c r="S1921" i="4"/>
  <c r="S1898" i="4"/>
  <c r="S1877" i="4"/>
  <c r="S1862" i="4"/>
  <c r="S1842" i="4"/>
  <c r="S1716" i="4"/>
  <c r="S1698" i="4"/>
  <c r="S1663" i="4"/>
  <c r="H1663" i="4" s="1"/>
  <c r="S1642" i="4"/>
  <c r="S1623" i="4"/>
  <c r="S1598" i="4"/>
  <c r="S1576" i="4"/>
  <c r="S1557" i="4"/>
  <c r="S1497" i="4"/>
  <c r="S1483" i="4"/>
  <c r="S1459" i="4"/>
  <c r="S1441" i="4"/>
  <c r="S1416" i="4"/>
  <c r="S1379" i="4"/>
  <c r="I1379" i="4" s="1"/>
  <c r="S1358" i="4"/>
  <c r="S1336" i="4"/>
  <c r="S1316" i="4"/>
  <c r="S1300" i="4"/>
  <c r="S1277" i="4"/>
  <c r="S1237" i="4"/>
  <c r="S1220" i="4"/>
  <c r="S1196" i="4"/>
  <c r="S1158" i="4"/>
  <c r="S1138" i="4"/>
  <c r="O1138" i="4" s="1"/>
  <c r="S1123" i="4"/>
  <c r="S1118" i="4"/>
  <c r="S1101" i="4"/>
  <c r="S1077" i="4"/>
  <c r="S1076" i="4"/>
  <c r="S1060" i="4"/>
  <c r="S1036" i="4"/>
  <c r="H1036" i="4" s="1"/>
  <c r="S1021" i="4"/>
  <c r="S1002" i="4"/>
  <c r="S982" i="4"/>
  <c r="S963" i="4"/>
  <c r="S941" i="4"/>
  <c r="S900" i="4"/>
  <c r="S883" i="4"/>
  <c r="S882" i="4"/>
  <c r="S861" i="4"/>
  <c r="S841" i="4"/>
  <c r="S821" i="4"/>
  <c r="S796" i="4"/>
  <c r="S777" i="4"/>
  <c r="S756" i="4"/>
  <c r="M756" i="4" s="1"/>
  <c r="W756" i="4" s="1"/>
  <c r="S737" i="4"/>
  <c r="S741" i="4"/>
  <c r="S720" i="4"/>
  <c r="S696" i="4"/>
  <c r="O696" i="4" s="1"/>
  <c r="S679" i="4"/>
  <c r="S658" i="4"/>
  <c r="S660" i="4"/>
  <c r="G660" i="4" s="1"/>
  <c r="S637" i="4"/>
  <c r="S636" i="4"/>
  <c r="S602" i="4"/>
  <c r="S581" i="4"/>
  <c r="O581" i="4" s="1"/>
  <c r="S562" i="4"/>
  <c r="S541" i="4"/>
  <c r="S500" i="4"/>
  <c r="L500" i="4" s="1"/>
  <c r="S481" i="4"/>
  <c r="S480" i="4"/>
  <c r="S461" i="4"/>
  <c r="S443" i="4"/>
  <c r="N443" i="4" s="1"/>
  <c r="S423" i="4"/>
  <c r="S403" i="4"/>
  <c r="S377" i="4"/>
  <c r="S383" i="4"/>
  <c r="S359" i="4"/>
  <c r="S1937" i="4"/>
  <c r="S1922" i="4"/>
  <c r="S1879" i="4"/>
  <c r="F1879" i="4" s="1"/>
  <c r="U1879" i="4" s="1"/>
  <c r="S1857" i="4"/>
  <c r="S1820" i="4"/>
  <c r="F1820" i="4" s="1"/>
  <c r="U1820" i="4" s="1"/>
  <c r="S1796" i="4"/>
  <c r="S1776" i="4"/>
  <c r="S1683" i="4"/>
  <c r="S1657" i="4"/>
  <c r="S1559" i="4"/>
  <c r="S1539" i="4"/>
  <c r="S1519" i="4"/>
  <c r="S1501" i="4"/>
  <c r="S1438" i="4"/>
  <c r="S1399" i="4"/>
  <c r="S1363" i="4"/>
  <c r="S1281" i="4"/>
  <c r="S1256" i="4"/>
  <c r="S1239" i="4"/>
  <c r="K1239" i="4" s="1"/>
  <c r="S1218" i="4"/>
  <c r="S1222" i="4"/>
  <c r="S1201" i="4"/>
  <c r="S1183" i="4"/>
  <c r="S1176" i="4"/>
  <c r="S1161" i="4"/>
  <c r="S1142" i="4"/>
  <c r="S1121" i="4"/>
  <c r="S1102" i="4"/>
  <c r="S1079" i="4"/>
  <c r="S1059" i="4"/>
  <c r="G1059" i="4" s="1"/>
  <c r="S1037" i="4"/>
  <c r="S1017" i="4"/>
  <c r="S1018" i="4"/>
  <c r="N1018" i="4" s="1"/>
  <c r="S996" i="4"/>
  <c r="S979" i="4"/>
  <c r="S957" i="4"/>
  <c r="S956" i="4"/>
  <c r="K956" i="4" s="1"/>
  <c r="Y956" i="4" s="1"/>
  <c r="S942" i="4"/>
  <c r="S921" i="4"/>
  <c r="S899" i="4"/>
  <c r="S876" i="4"/>
  <c r="S860" i="4"/>
  <c r="S837" i="4"/>
  <c r="S840" i="4"/>
  <c r="S820" i="4"/>
  <c r="S803" i="4"/>
  <c r="S802" i="4"/>
  <c r="S783" i="4"/>
  <c r="S763" i="4"/>
  <c r="S736" i="4"/>
  <c r="S718" i="4"/>
  <c r="K718" i="4" s="1"/>
  <c r="S701" i="4"/>
  <c r="S677" i="4"/>
  <c r="S678" i="4"/>
  <c r="N678" i="4" s="1"/>
  <c r="S656" i="4"/>
  <c r="S638" i="4"/>
  <c r="S619" i="4"/>
  <c r="S601" i="4"/>
  <c r="F601" i="4" s="1"/>
  <c r="U601" i="4" s="1"/>
  <c r="S583" i="4"/>
  <c r="S556" i="4"/>
  <c r="S537" i="4"/>
  <c r="M537" i="4" s="1"/>
  <c r="W537" i="4" s="1"/>
  <c r="S542" i="4"/>
  <c r="S519" i="4"/>
  <c r="S498" i="4"/>
  <c r="S483" i="4"/>
  <c r="F483" i="4" s="1"/>
  <c r="U483" i="4" s="1"/>
  <c r="S462" i="4"/>
  <c r="S437" i="4"/>
  <c r="S436" i="4"/>
  <c r="S416" i="4"/>
  <c r="S400" i="4"/>
  <c r="S379" i="4"/>
  <c r="S357" i="4"/>
  <c r="F357" i="4" s="1"/>
  <c r="U357" i="4" s="1"/>
  <c r="S356" i="4"/>
  <c r="S339" i="4"/>
  <c r="S318" i="4"/>
  <c r="S297" i="4"/>
  <c r="S279" i="4"/>
  <c r="S282" i="4"/>
  <c r="S261" i="4"/>
  <c r="G261" i="4" s="1"/>
  <c r="S237" i="4"/>
  <c r="S221" i="4"/>
  <c r="S218" i="4"/>
  <c r="J218" i="4" s="1"/>
  <c r="S201" i="4"/>
  <c r="S78" i="4"/>
  <c r="S178" i="4"/>
  <c r="S197" i="4"/>
  <c r="J197" i="4" s="1"/>
  <c r="S223" i="4"/>
  <c r="S257" i="4"/>
  <c r="S302" i="4"/>
  <c r="L302" i="4" s="1"/>
  <c r="S340" i="4"/>
  <c r="S418" i="4"/>
  <c r="S438" i="4"/>
  <c r="S458" i="4"/>
  <c r="N458" i="4" s="1"/>
  <c r="S497" i="4"/>
  <c r="S523" i="4"/>
  <c r="S576" i="4"/>
  <c r="K576" i="4" s="1"/>
  <c r="Y576" i="4" s="1"/>
  <c r="S603" i="4"/>
  <c r="S618" i="4"/>
  <c r="S722" i="4"/>
  <c r="S740" i="4"/>
  <c r="O740" i="4" s="1"/>
  <c r="S757" i="4"/>
  <c r="S778" i="4"/>
  <c r="S817" i="4"/>
  <c r="S879" i="4"/>
  <c r="S901" i="4"/>
  <c r="S919" i="4"/>
  <c r="S960" i="4"/>
  <c r="S1023" i="4"/>
  <c r="S1039" i="4"/>
  <c r="S1097" i="4"/>
  <c r="M1097" i="4" s="1"/>
  <c r="W1097" i="4" s="1"/>
  <c r="S1116" i="4"/>
  <c r="S1157" i="4"/>
  <c r="S1179" i="4"/>
  <c r="S1200" i="4"/>
  <c r="S1337" i="4"/>
  <c r="S1382" i="4"/>
  <c r="S1461" i="4"/>
  <c r="S1540" i="4"/>
  <c r="S1600" i="4"/>
  <c r="S1677" i="4"/>
  <c r="S1783" i="4"/>
  <c r="S1821" i="4"/>
  <c r="M1821" i="4" s="1"/>
  <c r="S36" i="4"/>
  <c r="S100" i="4"/>
  <c r="F100" i="4" s="1"/>
  <c r="U100" i="4" s="1"/>
  <c r="S136" i="4"/>
  <c r="S81" i="4"/>
  <c r="S139" i="4"/>
  <c r="S161" i="4"/>
  <c r="F161" i="4" s="1"/>
  <c r="U161" i="4" s="1"/>
  <c r="S277" i="4"/>
  <c r="S317" i="4"/>
  <c r="S338" i="4"/>
  <c r="S363" i="4"/>
  <c r="S419" i="4"/>
  <c r="S463" i="4"/>
  <c r="S521" i="4"/>
  <c r="L521" i="4" s="1"/>
  <c r="S538" i="4"/>
  <c r="S599" i="4"/>
  <c r="S623" i="4"/>
  <c r="K623" i="4" s="1"/>
  <c r="S640" i="4"/>
  <c r="S662" i="4"/>
  <c r="S676" i="4"/>
  <c r="S743" i="4"/>
  <c r="S781" i="4"/>
  <c r="S797" i="4"/>
  <c r="S923" i="4"/>
  <c r="K923" i="4" s="1"/>
  <c r="S940" i="4"/>
  <c r="S958" i="4"/>
  <c r="S978" i="4"/>
  <c r="S997" i="4"/>
  <c r="L997" i="4" s="1"/>
  <c r="S1119" i="4"/>
  <c r="S1140" i="4"/>
  <c r="S1198" i="4"/>
  <c r="S1223" i="4"/>
  <c r="S1261" i="4"/>
  <c r="S1276" i="4"/>
  <c r="S1320" i="4"/>
  <c r="H1320" i="4" s="1"/>
  <c r="S1542" i="4"/>
  <c r="S1762" i="4"/>
  <c r="S1819" i="4"/>
  <c r="S1883" i="4"/>
  <c r="S61" i="4"/>
  <c r="S123" i="4"/>
  <c r="S163" i="4"/>
  <c r="J163" i="4" s="1"/>
  <c r="S2012" i="4"/>
  <c r="S1952" i="4"/>
  <c r="S1852" i="4"/>
  <c r="S1792" i="4"/>
  <c r="S1751" i="4"/>
  <c r="S1732" i="4"/>
  <c r="S1730" i="4"/>
  <c r="S1711" i="4"/>
  <c r="S1692" i="4"/>
  <c r="S1652" i="4"/>
  <c r="S1592" i="4"/>
  <c r="S1551" i="4"/>
  <c r="S1532" i="4"/>
  <c r="S1530" i="4"/>
  <c r="S1511" i="4"/>
  <c r="S1471" i="4"/>
  <c r="S1452" i="4"/>
  <c r="S1972" i="4"/>
  <c r="S1932" i="4"/>
  <c r="S1832" i="4"/>
  <c r="S1771" i="4"/>
  <c r="S1632" i="4"/>
  <c r="S1570" i="4"/>
  <c r="S1490" i="4"/>
  <c r="S1371" i="4"/>
  <c r="S1311" i="4"/>
  <c r="S1292" i="4"/>
  <c r="S1290" i="4"/>
  <c r="S2010" i="4"/>
  <c r="S1991" i="4"/>
  <c r="S1970" i="4"/>
  <c r="S1911" i="4"/>
  <c r="S1891" i="4"/>
  <c r="S1871" i="4"/>
  <c r="S1811" i="4"/>
  <c r="S1790" i="4"/>
  <c r="S1770" i="4"/>
  <c r="S1611" i="4"/>
  <c r="S1512" i="4"/>
  <c r="S1510" i="4"/>
  <c r="S1412" i="4"/>
  <c r="S1410" i="4"/>
  <c r="S1370" i="4"/>
  <c r="S1330" i="4"/>
  <c r="S1271" i="4"/>
  <c r="S1252" i="4"/>
  <c r="S1250" i="4"/>
  <c r="S1951" i="4"/>
  <c r="S1910" i="4"/>
  <c r="S1890" i="4"/>
  <c r="S1812" i="4"/>
  <c r="S1752" i="4"/>
  <c r="S1731" i="4"/>
  <c r="S1672" i="4"/>
  <c r="S1612" i="4"/>
  <c r="S1552" i="4"/>
  <c r="S1531" i="4"/>
  <c r="S1432" i="4"/>
  <c r="S1372" i="4"/>
  <c r="S1351" i="4"/>
  <c r="S1272" i="4"/>
  <c r="S1270" i="4"/>
  <c r="S1212" i="4"/>
  <c r="S1130" i="4"/>
  <c r="S1071" i="4"/>
  <c r="S1052" i="4"/>
  <c r="S1050" i="4"/>
  <c r="S992" i="4"/>
  <c r="S951" i="4"/>
  <c r="S910" i="4"/>
  <c r="S890" i="4"/>
  <c r="S2011" i="4"/>
  <c r="S1990" i="4"/>
  <c r="S1830" i="4"/>
  <c r="S1710" i="4"/>
  <c r="S1691" i="4"/>
  <c r="S1671" i="4"/>
  <c r="S1630" i="4"/>
  <c r="S1470" i="4"/>
  <c r="S1451" i="4"/>
  <c r="S1391" i="4"/>
  <c r="S1151" i="4"/>
  <c r="S1971" i="4"/>
  <c r="S1912" i="4"/>
  <c r="S1810" i="4"/>
  <c r="S1791" i="4"/>
  <c r="S1610" i="4"/>
  <c r="S1591" i="4"/>
  <c r="S1571" i="4"/>
  <c r="S1411" i="4"/>
  <c r="S1251" i="4"/>
  <c r="S1211" i="4"/>
  <c r="S1190" i="4"/>
  <c r="S1152" i="4"/>
  <c r="S1772" i="4"/>
  <c r="S1690" i="4"/>
  <c r="S1550" i="4"/>
  <c r="S1230" i="4"/>
  <c r="S1172" i="4"/>
  <c r="S950" i="4"/>
  <c r="S932" i="4"/>
  <c r="S850" i="4"/>
  <c r="S791" i="4"/>
  <c r="S751" i="4"/>
  <c r="S670" i="4"/>
  <c r="S611" i="4"/>
  <c r="S592" i="4"/>
  <c r="S552" i="4"/>
  <c r="S512" i="4"/>
  <c r="S1931" i="4"/>
  <c r="S1750" i="4"/>
  <c r="S1590" i="4"/>
  <c r="S1352" i="4"/>
  <c r="S1210" i="4"/>
  <c r="S1191" i="4"/>
  <c r="S1132" i="4"/>
  <c r="S1111" i="4"/>
  <c r="S1092" i="4"/>
  <c r="S1090" i="4"/>
  <c r="S1051" i="4"/>
  <c r="S1031" i="4"/>
  <c r="S991" i="4"/>
  <c r="S930" i="4"/>
  <c r="S1892" i="4"/>
  <c r="S1851" i="4"/>
  <c r="S1651" i="4"/>
  <c r="S1572" i="4"/>
  <c r="S1492" i="4"/>
  <c r="S1431" i="4"/>
  <c r="S1331" i="4"/>
  <c r="S1232" i="4"/>
  <c r="S1131" i="4"/>
  <c r="S1112" i="4"/>
  <c r="S1091" i="4"/>
  <c r="S1032" i="4"/>
  <c r="S1030" i="4"/>
  <c r="S1010" i="4"/>
  <c r="S931" i="4"/>
  <c r="S892" i="4"/>
  <c r="S830" i="4"/>
  <c r="S732" i="4"/>
  <c r="S691" i="4"/>
  <c r="S1950" i="4"/>
  <c r="S1872" i="4"/>
  <c r="S1850" i="4"/>
  <c r="S1390" i="4"/>
  <c r="S1150" i="4"/>
  <c r="S1011" i="4"/>
  <c r="S972" i="4"/>
  <c r="S851" i="4"/>
  <c r="S831" i="4"/>
  <c r="S811" i="4"/>
  <c r="S692" i="4"/>
  <c r="S650" i="4"/>
  <c r="S632" i="4"/>
  <c r="S610" i="4"/>
  <c r="S572" i="4"/>
  <c r="S431" i="4"/>
  <c r="S390" i="4"/>
  <c r="S312" i="4"/>
  <c r="S272" i="4"/>
  <c r="S150" i="4"/>
  <c r="S131" i="4"/>
  <c r="S110" i="4"/>
  <c r="S91" i="4"/>
  <c r="S51" i="4"/>
  <c r="S211" i="4"/>
  <c r="S152" i="4"/>
  <c r="S71" i="4"/>
  <c r="S352" i="4"/>
  <c r="S251" i="4"/>
  <c r="S130" i="4"/>
  <c r="S70" i="4"/>
  <c r="S1650" i="4"/>
  <c r="S1450" i="4"/>
  <c r="S1350" i="4"/>
  <c r="S1231" i="4"/>
  <c r="S1171" i="4"/>
  <c r="S911" i="4"/>
  <c r="S871" i="4"/>
  <c r="S771" i="4"/>
  <c r="S731" i="4"/>
  <c r="S712" i="4"/>
  <c r="S671" i="4"/>
  <c r="S612" i="4"/>
  <c r="S551" i="4"/>
  <c r="S491" i="4"/>
  <c r="S452" i="4"/>
  <c r="S392" i="4"/>
  <c r="S370" i="4"/>
  <c r="S331" i="4"/>
  <c r="S231" i="4"/>
  <c r="S192" i="4"/>
  <c r="S350" i="4"/>
  <c r="S132" i="4"/>
  <c r="S112" i="4"/>
  <c r="S90" i="4"/>
  <c r="S1870" i="4"/>
  <c r="S1472" i="4"/>
  <c r="S1170" i="4"/>
  <c r="S990" i="4"/>
  <c r="S971" i="4"/>
  <c r="S770" i="4"/>
  <c r="S752" i="4"/>
  <c r="S730" i="4"/>
  <c r="S550" i="4"/>
  <c r="S532" i="4"/>
  <c r="S450" i="4"/>
  <c r="S411" i="4"/>
  <c r="S372" i="4"/>
  <c r="S172" i="4"/>
  <c r="S1831" i="4"/>
  <c r="S1332" i="4"/>
  <c r="S1291" i="4"/>
  <c r="S1110" i="4"/>
  <c r="S1012" i="4"/>
  <c r="S872" i="4"/>
  <c r="S772" i="4"/>
  <c r="S690" i="4"/>
  <c r="S672" i="4"/>
  <c r="S630" i="4"/>
  <c r="S570" i="4"/>
  <c r="S510" i="4"/>
  <c r="S492" i="4"/>
  <c r="S451" i="4"/>
  <c r="S391" i="4"/>
  <c r="S330" i="4"/>
  <c r="S290" i="4"/>
  <c r="S232" i="4"/>
  <c r="S212" i="4"/>
  <c r="S191" i="4"/>
  <c r="S1631" i="4"/>
  <c r="S1072" i="4"/>
  <c r="S711" i="4"/>
  <c r="S590" i="4"/>
  <c r="S351" i="4"/>
  <c r="S292" i="4"/>
  <c r="S170" i="4"/>
  <c r="S151" i="4"/>
  <c r="S810" i="4"/>
  <c r="S790" i="4"/>
  <c r="S490" i="4"/>
  <c r="S432" i="4"/>
  <c r="S311" i="4"/>
  <c r="S92" i="4"/>
  <c r="S531" i="4"/>
  <c r="S470" i="4"/>
  <c r="S310" i="4"/>
  <c r="S1712" i="4"/>
  <c r="S230" i="4"/>
  <c r="S970" i="4"/>
  <c r="S652" i="4"/>
  <c r="S250" i="4"/>
  <c r="S1670" i="4"/>
  <c r="S1392" i="4"/>
  <c r="S952" i="4"/>
  <c r="S471" i="4"/>
  <c r="S291" i="4"/>
  <c r="S412" i="4"/>
  <c r="S252" i="4"/>
  <c r="S912" i="4"/>
  <c r="S410" i="4"/>
  <c r="S1992" i="4"/>
  <c r="S1430" i="4"/>
  <c r="S1070" i="4"/>
  <c r="S870" i="4"/>
  <c r="S710" i="4"/>
  <c r="S511" i="4"/>
  <c r="S271" i="4"/>
  <c r="S530" i="4"/>
  <c r="S210" i="4"/>
  <c r="S891" i="4"/>
  <c r="S631" i="4"/>
  <c r="S430" i="4"/>
  <c r="S190" i="4"/>
  <c r="S72" i="4"/>
  <c r="S1930" i="4"/>
  <c r="S1312" i="4"/>
  <c r="S750" i="4"/>
  <c r="S1491" i="4"/>
  <c r="S1310" i="4"/>
  <c r="S1192" i="4"/>
  <c r="S852" i="4"/>
  <c r="S832" i="4"/>
  <c r="S812" i="4"/>
  <c r="S792" i="4"/>
  <c r="S651" i="4"/>
  <c r="S591" i="4"/>
  <c r="S571" i="4"/>
  <c r="S472" i="4"/>
  <c r="S371" i="4"/>
  <c r="S332" i="4"/>
  <c r="S171" i="4"/>
  <c r="S52" i="4"/>
  <c r="S270" i="4"/>
  <c r="S111" i="4"/>
  <c r="S50" i="4"/>
  <c r="S1725" i="4"/>
  <c r="S625" i="4"/>
  <c r="S38" i="4"/>
  <c r="S99" i="4"/>
  <c r="F99" i="4" s="1"/>
  <c r="U99" i="4" s="1"/>
  <c r="S125" i="4"/>
  <c r="S162" i="4"/>
  <c r="S183" i="4"/>
  <c r="S242" i="4"/>
  <c r="S39" i="4"/>
  <c r="S57" i="4"/>
  <c r="S79" i="4"/>
  <c r="H79" i="4" s="1"/>
  <c r="S103" i="4"/>
  <c r="S117" i="4"/>
  <c r="S143" i="4"/>
  <c r="M143" i="4" s="1"/>
  <c r="S181" i="4"/>
  <c r="S217" i="4"/>
  <c r="S300" i="4"/>
  <c r="S316" i="4"/>
  <c r="N316" i="4" s="1"/>
  <c r="S361" i="4"/>
  <c r="S459" i="4"/>
  <c r="S478" i="4"/>
  <c r="L478" i="4" s="1"/>
  <c r="S496" i="4"/>
  <c r="S558" i="4"/>
  <c r="S577" i="4"/>
  <c r="S641" i="4"/>
  <c r="S661" i="4"/>
  <c r="S683" i="4"/>
  <c r="S719" i="4"/>
  <c r="S856" i="4"/>
  <c r="S943" i="4"/>
  <c r="S962" i="4"/>
  <c r="S1040" i="4"/>
  <c r="L1040" i="4" s="1"/>
  <c r="S1080" i="4"/>
  <c r="S1096" i="4"/>
  <c r="S1143" i="4"/>
  <c r="K1143" i="4" s="1"/>
  <c r="S1177" i="4"/>
  <c r="S1199" i="4"/>
  <c r="S1221" i="4"/>
  <c r="S1242" i="4"/>
  <c r="K1242" i="4" s="1"/>
  <c r="S1259" i="4"/>
  <c r="S1380" i="4"/>
  <c r="S1401" i="4"/>
  <c r="S1482" i="4"/>
  <c r="S1580" i="4"/>
  <c r="S1639" i="4"/>
  <c r="S1859" i="4"/>
  <c r="N1996" i="4"/>
  <c r="G1996" i="4"/>
  <c r="M1996" i="4"/>
  <c r="W1996" i="4" s="1"/>
  <c r="F1996" i="4"/>
  <c r="U1996" i="4" s="1"/>
  <c r="L1996" i="4"/>
  <c r="E1996" i="4"/>
  <c r="X1996" i="4" s="1"/>
  <c r="K1996" i="4"/>
  <c r="Y1996" i="4" s="1"/>
  <c r="J1996" i="4"/>
  <c r="I1996" i="4"/>
  <c r="O1996" i="4"/>
  <c r="H1996" i="4"/>
  <c r="N1998" i="4"/>
  <c r="G1998" i="4"/>
  <c r="M1998" i="4"/>
  <c r="F1998" i="4"/>
  <c r="U1998" i="4" s="1"/>
  <c r="K1998" i="4"/>
  <c r="L1998" i="4"/>
  <c r="E1998" i="4"/>
  <c r="J1998" i="4"/>
  <c r="I1998" i="4"/>
  <c r="O1998" i="4"/>
  <c r="H1998" i="4"/>
  <c r="I2002" i="4"/>
  <c r="F2002" i="4"/>
  <c r="U2002" i="4" s="1"/>
  <c r="O2002" i="4"/>
  <c r="H2002" i="4"/>
  <c r="N2002" i="4"/>
  <c r="G2002" i="4"/>
  <c r="M2002" i="4"/>
  <c r="L2002" i="4"/>
  <c r="E2002" i="4"/>
  <c r="K2002" i="4"/>
  <c r="J2002" i="4"/>
  <c r="K1999" i="4"/>
  <c r="H1999" i="4"/>
  <c r="J1999" i="4"/>
  <c r="I1999" i="4"/>
  <c r="O1999" i="4"/>
  <c r="N1999" i="4"/>
  <c r="G1999" i="4"/>
  <c r="M1999" i="4"/>
  <c r="F1999" i="4"/>
  <c r="U1999" i="4" s="1"/>
  <c r="L1999" i="4"/>
  <c r="E1999" i="4"/>
  <c r="L2001" i="4"/>
  <c r="E2001" i="4"/>
  <c r="I2001" i="4"/>
  <c r="K2001" i="4"/>
  <c r="J2001" i="4"/>
  <c r="O2001" i="4"/>
  <c r="H2001" i="4"/>
  <c r="N2001" i="4"/>
  <c r="G2001" i="4"/>
  <c r="M2001" i="4"/>
  <c r="F2001" i="4"/>
  <c r="U2001" i="4" s="1"/>
  <c r="Q2008" i="4"/>
  <c r="S2005" i="4"/>
  <c r="C1999" i="4"/>
  <c r="C1998" i="4"/>
  <c r="C2001" i="4"/>
  <c r="C1995" i="4"/>
  <c r="C1996" i="4"/>
  <c r="C2005" i="4"/>
  <c r="C2003" i="4"/>
  <c r="C2000" i="4"/>
  <c r="C2002" i="4"/>
  <c r="C2004" i="4"/>
  <c r="C1997" i="4"/>
  <c r="J1997" i="4"/>
  <c r="I1997" i="4"/>
  <c r="G1997" i="4"/>
  <c r="O1997" i="4"/>
  <c r="H1997" i="4"/>
  <c r="N1997" i="4"/>
  <c r="M1997" i="4"/>
  <c r="F1997" i="4"/>
  <c r="U1997" i="4" s="1"/>
  <c r="L1997" i="4"/>
  <c r="E1997" i="4"/>
  <c r="K1997" i="4"/>
  <c r="L1981" i="4"/>
  <c r="I1981" i="4"/>
  <c r="J1981" i="4"/>
  <c r="M1981" i="4"/>
  <c r="F1981" i="4"/>
  <c r="U1981" i="4" s="1"/>
  <c r="K1979" i="4"/>
  <c r="O1979" i="4"/>
  <c r="H1979" i="4"/>
  <c r="N1979" i="4"/>
  <c r="G1979" i="4"/>
  <c r="J1979" i="4"/>
  <c r="I1979" i="4"/>
  <c r="F1979" i="4"/>
  <c r="U1979" i="4" s="1"/>
  <c r="E1979" i="4"/>
  <c r="M1979" i="4"/>
  <c r="L1979" i="4"/>
  <c r="Q1988" i="4"/>
  <c r="S1985" i="4"/>
  <c r="N1976" i="4"/>
  <c r="G1976" i="4"/>
  <c r="K1976" i="4"/>
  <c r="Y1976" i="4" s="1"/>
  <c r="M1976" i="4"/>
  <c r="W1976" i="4" s="1"/>
  <c r="F1976" i="4"/>
  <c r="U1976" i="4" s="1"/>
  <c r="L1976" i="4"/>
  <c r="E1976" i="4"/>
  <c r="X1976" i="4" s="1"/>
  <c r="O1976" i="4"/>
  <c r="J1976" i="4"/>
  <c r="H1976" i="4"/>
  <c r="I1976" i="4"/>
  <c r="C1979" i="4"/>
  <c r="C1978" i="4"/>
  <c r="C1976" i="4"/>
  <c r="C1980" i="4"/>
  <c r="C1981" i="4"/>
  <c r="C1975" i="4"/>
  <c r="C1985" i="4"/>
  <c r="C1983" i="4"/>
  <c r="C1982" i="4"/>
  <c r="C1984" i="4"/>
  <c r="C1977" i="4"/>
  <c r="J1977" i="4"/>
  <c r="N1977" i="4"/>
  <c r="G1977" i="4"/>
  <c r="M1977" i="4"/>
  <c r="F1977" i="4"/>
  <c r="U1977" i="4" s="1"/>
  <c r="I1977" i="4"/>
  <c r="O1977" i="4"/>
  <c r="H1977" i="4"/>
  <c r="L1977" i="4"/>
  <c r="E1977" i="4"/>
  <c r="K1977" i="4"/>
  <c r="O1980" i="4"/>
  <c r="H1980" i="4"/>
  <c r="L1980" i="4"/>
  <c r="E1980" i="4"/>
  <c r="K1980" i="4"/>
  <c r="N1980" i="4"/>
  <c r="G1980" i="4"/>
  <c r="M1980" i="4"/>
  <c r="F1980" i="4"/>
  <c r="U1980" i="4" s="1"/>
  <c r="J1980" i="4"/>
  <c r="I1980" i="4"/>
  <c r="L1961" i="4"/>
  <c r="E1961" i="4"/>
  <c r="I1961" i="4"/>
  <c r="O1961" i="4"/>
  <c r="H1961" i="4"/>
  <c r="K1961" i="4"/>
  <c r="J1961" i="4"/>
  <c r="N1961" i="4"/>
  <c r="M1961" i="4"/>
  <c r="G1961" i="4"/>
  <c r="F1961" i="4"/>
  <c r="U1961" i="4" s="1"/>
  <c r="K1959" i="4"/>
  <c r="O1959" i="4"/>
  <c r="H1959" i="4"/>
  <c r="N1959" i="4"/>
  <c r="G1959" i="4"/>
  <c r="J1959" i="4"/>
  <c r="I1959" i="4"/>
  <c r="F1959" i="4"/>
  <c r="U1959" i="4" s="1"/>
  <c r="E1959" i="4"/>
  <c r="M1959" i="4"/>
  <c r="L1959" i="4"/>
  <c r="N1956" i="4"/>
  <c r="G1956" i="4"/>
  <c r="M1956" i="4"/>
  <c r="W1956" i="4" s="1"/>
  <c r="F1956" i="4"/>
  <c r="U1956" i="4" s="1"/>
  <c r="L1956" i="4"/>
  <c r="E1956" i="4"/>
  <c r="X1956" i="4" s="1"/>
  <c r="K1956" i="4"/>
  <c r="Y1956" i="4" s="1"/>
  <c r="J1956" i="4"/>
  <c r="I1956" i="4"/>
  <c r="H1956" i="4"/>
  <c r="O1956" i="4"/>
  <c r="M1963" i="4"/>
  <c r="F1963" i="4"/>
  <c r="U1963" i="4" s="1"/>
  <c r="J1963" i="4"/>
  <c r="I1963" i="4"/>
  <c r="L1963" i="4"/>
  <c r="E1963" i="4"/>
  <c r="K1963" i="4"/>
  <c r="N1963" i="4"/>
  <c r="H1963" i="4"/>
  <c r="G1963" i="4"/>
  <c r="O1963" i="4"/>
  <c r="C1959" i="4"/>
  <c r="C1958" i="4"/>
  <c r="C1956" i="4"/>
  <c r="C1960" i="4"/>
  <c r="C1961" i="4"/>
  <c r="C1955" i="4"/>
  <c r="C1965" i="4"/>
  <c r="C1963" i="4"/>
  <c r="C1962" i="4"/>
  <c r="C1964" i="4"/>
  <c r="C1957" i="4"/>
  <c r="F1965" i="4"/>
  <c r="J1965" i="4"/>
  <c r="I1965" i="4"/>
  <c r="E1965" i="4"/>
  <c r="H1965" i="4"/>
  <c r="G1965" i="4"/>
  <c r="J1957" i="4"/>
  <c r="N1957" i="4"/>
  <c r="M1957" i="4"/>
  <c r="H1957" i="4"/>
  <c r="E1957" i="4"/>
  <c r="K1957" i="4"/>
  <c r="Y1957" i="4" s="1"/>
  <c r="Q1969" i="4"/>
  <c r="S1966" i="4"/>
  <c r="N1938" i="4"/>
  <c r="G1938" i="4"/>
  <c r="K1938" i="4"/>
  <c r="J1938" i="4"/>
  <c r="H1938" i="4"/>
  <c r="M1938" i="4"/>
  <c r="F1938" i="4"/>
  <c r="U1938" i="4" s="1"/>
  <c r="O1938" i="4"/>
  <c r="L1938" i="4"/>
  <c r="E1938" i="4"/>
  <c r="I1938" i="4"/>
  <c r="L1941" i="4"/>
  <c r="E1941" i="4"/>
  <c r="I1941" i="4"/>
  <c r="G1941" i="4"/>
  <c r="F1941" i="4"/>
  <c r="U1941" i="4" s="1"/>
  <c r="K1941" i="4"/>
  <c r="M1941" i="4"/>
  <c r="J1941" i="4"/>
  <c r="O1941" i="4"/>
  <c r="H1941" i="4"/>
  <c r="N1941" i="4"/>
  <c r="I1942" i="4"/>
  <c r="M1942" i="4"/>
  <c r="F1942" i="4"/>
  <c r="U1942" i="4" s="1"/>
  <c r="J1942" i="4"/>
  <c r="O1942" i="4"/>
  <c r="H1942" i="4"/>
  <c r="N1942" i="4"/>
  <c r="G1942" i="4"/>
  <c r="L1942" i="4"/>
  <c r="E1942" i="4"/>
  <c r="K1942" i="4"/>
  <c r="Q1948" i="4"/>
  <c r="S1945" i="4"/>
  <c r="M1943" i="4"/>
  <c r="F1943" i="4"/>
  <c r="U1943" i="4" s="1"/>
  <c r="G1943" i="4"/>
  <c r="L1943" i="4"/>
  <c r="K1943" i="4"/>
  <c r="H1943" i="4"/>
  <c r="N1943" i="4"/>
  <c r="O1943" i="4"/>
  <c r="O1940" i="4"/>
  <c r="H1940" i="4"/>
  <c r="L1940" i="4"/>
  <c r="E1940" i="4"/>
  <c r="N1940" i="4"/>
  <c r="G1940" i="4"/>
  <c r="I1940" i="4"/>
  <c r="M1940" i="4"/>
  <c r="F1940" i="4"/>
  <c r="U1940" i="4" s="1"/>
  <c r="K1940" i="4"/>
  <c r="J1940" i="4"/>
  <c r="C1939" i="4"/>
  <c r="C1938" i="4"/>
  <c r="C1940" i="4"/>
  <c r="C1937" i="4"/>
  <c r="C1941" i="4"/>
  <c r="C1935" i="4"/>
  <c r="C1944" i="4"/>
  <c r="C1945" i="4"/>
  <c r="C1943" i="4"/>
  <c r="C1942" i="4"/>
  <c r="C1936" i="4"/>
  <c r="J1937" i="4"/>
  <c r="N1937" i="4"/>
  <c r="G1937" i="4"/>
  <c r="F1937" i="4"/>
  <c r="U1937" i="4" s="1"/>
  <c r="I1937" i="4"/>
  <c r="M1937" i="4"/>
  <c r="K1937" i="4"/>
  <c r="O1937" i="4"/>
  <c r="H1937" i="4"/>
  <c r="E1937" i="4"/>
  <c r="L1937" i="4"/>
  <c r="N1916" i="4"/>
  <c r="G1916" i="4"/>
  <c r="K1916" i="4"/>
  <c r="Y1916" i="4" s="1"/>
  <c r="M1916" i="4"/>
  <c r="W1916" i="4" s="1"/>
  <c r="F1916" i="4"/>
  <c r="U1916" i="4" s="1"/>
  <c r="L1916" i="4"/>
  <c r="E1916" i="4"/>
  <c r="X1916" i="4" s="1"/>
  <c r="J1916" i="4"/>
  <c r="I1916" i="4"/>
  <c r="O1916" i="4"/>
  <c r="H1916" i="4"/>
  <c r="N1918" i="4"/>
  <c r="G1918" i="4"/>
  <c r="K1918" i="4"/>
  <c r="O1918" i="4"/>
  <c r="M1918" i="4"/>
  <c r="F1918" i="4"/>
  <c r="U1918" i="4" s="1"/>
  <c r="L1918" i="4"/>
  <c r="E1918" i="4"/>
  <c r="J1918" i="4"/>
  <c r="I1918" i="4"/>
  <c r="H1918" i="4"/>
  <c r="K1921" i="4"/>
  <c r="J1923" i="4"/>
  <c r="L1923" i="4"/>
  <c r="K1923" i="4"/>
  <c r="N1923" i="4"/>
  <c r="G1923" i="4"/>
  <c r="Q1928" i="4"/>
  <c r="S1925" i="4"/>
  <c r="C1919" i="4"/>
  <c r="C1918" i="4"/>
  <c r="C1916" i="4"/>
  <c r="C1917" i="4"/>
  <c r="C1921" i="4"/>
  <c r="C1915" i="4"/>
  <c r="C1925" i="4"/>
  <c r="C1923" i="4"/>
  <c r="C1920" i="4"/>
  <c r="C1922" i="4"/>
  <c r="C1924" i="4"/>
  <c r="O1920" i="4"/>
  <c r="H1920" i="4"/>
  <c r="L1920" i="4"/>
  <c r="E1920" i="4"/>
  <c r="I1920" i="4"/>
  <c r="N1920" i="4"/>
  <c r="G1920" i="4"/>
  <c r="M1920" i="4"/>
  <c r="F1920" i="4"/>
  <c r="U1920" i="4" s="1"/>
  <c r="K1920" i="4"/>
  <c r="J1920" i="4"/>
  <c r="N1917" i="4"/>
  <c r="G1917" i="4"/>
  <c r="I1917" i="4"/>
  <c r="H1917" i="4"/>
  <c r="M1917" i="4"/>
  <c r="W1917" i="4" s="1"/>
  <c r="L1917" i="4"/>
  <c r="E1917" i="4"/>
  <c r="K1917" i="4"/>
  <c r="Y1917" i="4" s="1"/>
  <c r="N1896" i="4"/>
  <c r="G1896" i="4"/>
  <c r="K1896" i="4"/>
  <c r="Y1896" i="4" s="1"/>
  <c r="J1896" i="4"/>
  <c r="M1896" i="4"/>
  <c r="W1896" i="4" s="1"/>
  <c r="F1896" i="4"/>
  <c r="U1896" i="4" s="1"/>
  <c r="L1896" i="4"/>
  <c r="E1896" i="4"/>
  <c r="X1896" i="4" s="1"/>
  <c r="I1896" i="4"/>
  <c r="O1896" i="4"/>
  <c r="H1896" i="4"/>
  <c r="L1901" i="4"/>
  <c r="E1901" i="4"/>
  <c r="I1901" i="4"/>
  <c r="O1901" i="4"/>
  <c r="H1901" i="4"/>
  <c r="K1901" i="4"/>
  <c r="J1901" i="4"/>
  <c r="N1901" i="4"/>
  <c r="G1901" i="4"/>
  <c r="M1901" i="4"/>
  <c r="F1901" i="4"/>
  <c r="U1901" i="4" s="1"/>
  <c r="K1899" i="4"/>
  <c r="O1899" i="4"/>
  <c r="H1899" i="4"/>
  <c r="N1899" i="4"/>
  <c r="G1899" i="4"/>
  <c r="J1899" i="4"/>
  <c r="I1899" i="4"/>
  <c r="M1899" i="4"/>
  <c r="F1899" i="4"/>
  <c r="U1899" i="4" s="1"/>
  <c r="L1899" i="4"/>
  <c r="E1899" i="4"/>
  <c r="I1902" i="4"/>
  <c r="M1902" i="4"/>
  <c r="L1902" i="4"/>
  <c r="E1902" i="4"/>
  <c r="H1902" i="4"/>
  <c r="N1902" i="4"/>
  <c r="G1902" i="4"/>
  <c r="J1902" i="4"/>
  <c r="Q1908" i="4"/>
  <c r="S1905" i="4"/>
  <c r="C1899" i="4"/>
  <c r="C1898" i="4"/>
  <c r="C1896" i="4"/>
  <c r="C1900" i="4"/>
  <c r="C1901" i="4"/>
  <c r="C1895" i="4"/>
  <c r="C1905" i="4"/>
  <c r="C1903" i="4"/>
  <c r="C1902" i="4"/>
  <c r="C1904" i="4"/>
  <c r="C1897" i="4"/>
  <c r="N1898" i="4"/>
  <c r="G1898" i="4"/>
  <c r="K1898" i="4"/>
  <c r="J1898" i="4"/>
  <c r="M1898" i="4"/>
  <c r="F1898" i="4"/>
  <c r="U1898" i="4" s="1"/>
  <c r="L1898" i="4"/>
  <c r="E1898" i="4"/>
  <c r="I1898" i="4"/>
  <c r="O1898" i="4"/>
  <c r="H1898" i="4"/>
  <c r="O1900" i="4"/>
  <c r="H1900" i="4"/>
  <c r="L1900" i="4"/>
  <c r="E1900" i="4"/>
  <c r="K1900" i="4"/>
  <c r="N1900" i="4"/>
  <c r="G1900" i="4"/>
  <c r="M1900" i="4"/>
  <c r="F1900" i="4"/>
  <c r="U1900" i="4" s="1"/>
  <c r="J1900" i="4"/>
  <c r="I1900" i="4"/>
  <c r="L1881" i="4"/>
  <c r="E1881" i="4"/>
  <c r="I1881" i="4"/>
  <c r="K1881" i="4"/>
  <c r="J1881" i="4"/>
  <c r="N1881" i="4"/>
  <c r="G1881" i="4"/>
  <c r="M1881" i="4"/>
  <c r="F1881" i="4"/>
  <c r="U1881" i="4" s="1"/>
  <c r="O1881" i="4"/>
  <c r="H1881" i="4"/>
  <c r="Q1888" i="4"/>
  <c r="S1885" i="4"/>
  <c r="H1879" i="4"/>
  <c r="J1879" i="4"/>
  <c r="M1879" i="4"/>
  <c r="N1879" i="4"/>
  <c r="G1879" i="4"/>
  <c r="N1876" i="4"/>
  <c r="G1876" i="4"/>
  <c r="K1876" i="4"/>
  <c r="Y1876" i="4" s="1"/>
  <c r="M1876" i="4"/>
  <c r="W1876" i="4" s="1"/>
  <c r="F1876" i="4"/>
  <c r="U1876" i="4" s="1"/>
  <c r="L1876" i="4"/>
  <c r="E1876" i="4"/>
  <c r="X1876" i="4" s="1"/>
  <c r="I1876" i="4"/>
  <c r="O1876" i="4"/>
  <c r="H1876" i="4"/>
  <c r="J1876" i="4"/>
  <c r="M1883" i="4"/>
  <c r="F1883" i="4"/>
  <c r="U1883" i="4" s="1"/>
  <c r="J1883" i="4"/>
  <c r="L1883" i="4"/>
  <c r="E1883" i="4"/>
  <c r="K1883" i="4"/>
  <c r="O1883" i="4"/>
  <c r="H1883" i="4"/>
  <c r="N1883" i="4"/>
  <c r="G1883" i="4"/>
  <c r="I1883" i="4"/>
  <c r="N1878" i="4"/>
  <c r="G1878" i="4"/>
  <c r="K1878" i="4"/>
  <c r="M1878" i="4"/>
  <c r="F1878" i="4"/>
  <c r="U1878" i="4" s="1"/>
  <c r="L1878" i="4"/>
  <c r="E1878" i="4"/>
  <c r="I1878" i="4"/>
  <c r="O1878" i="4"/>
  <c r="H1878" i="4"/>
  <c r="J1878" i="4"/>
  <c r="C1879" i="4"/>
  <c r="C1878" i="4"/>
  <c r="C1876" i="4"/>
  <c r="C1881" i="4"/>
  <c r="C1875" i="4"/>
  <c r="C1885" i="4"/>
  <c r="C1883" i="4"/>
  <c r="C1882" i="4"/>
  <c r="C1884" i="4"/>
  <c r="C1877" i="4"/>
  <c r="C1880" i="4"/>
  <c r="I1882" i="4"/>
  <c r="M1882" i="4"/>
  <c r="F1882" i="4"/>
  <c r="U1882" i="4" s="1"/>
  <c r="O1882" i="4"/>
  <c r="H1882" i="4"/>
  <c r="N1882" i="4"/>
  <c r="G1882" i="4"/>
  <c r="K1882" i="4"/>
  <c r="J1882" i="4"/>
  <c r="L1882" i="4"/>
  <c r="E1882" i="4"/>
  <c r="J1877" i="4"/>
  <c r="N1877" i="4"/>
  <c r="G1877" i="4"/>
  <c r="I1877" i="4"/>
  <c r="O1877" i="4"/>
  <c r="H1877" i="4"/>
  <c r="L1877" i="4"/>
  <c r="E1877" i="4"/>
  <c r="K1877" i="4"/>
  <c r="Y1877" i="4" s="1"/>
  <c r="M1877" i="4"/>
  <c r="F1877" i="4"/>
  <c r="U1877" i="4" s="1"/>
  <c r="Q1868" i="4"/>
  <c r="S1865" i="4"/>
  <c r="I1862" i="4"/>
  <c r="M1862" i="4"/>
  <c r="J1862" i="4"/>
  <c r="O1862" i="4"/>
  <c r="H1862" i="4"/>
  <c r="N1862" i="4"/>
  <c r="G1862" i="4"/>
  <c r="F1862" i="4"/>
  <c r="U1862" i="4" s="1"/>
  <c r="K1862" i="4"/>
  <c r="L1862" i="4"/>
  <c r="E1862" i="4"/>
  <c r="M1863" i="4"/>
  <c r="F1863" i="4"/>
  <c r="U1863" i="4" s="1"/>
  <c r="J1863" i="4"/>
  <c r="O1863" i="4"/>
  <c r="N1863" i="4"/>
  <c r="L1863" i="4"/>
  <c r="E1863" i="4"/>
  <c r="K1863" i="4"/>
  <c r="H1863" i="4"/>
  <c r="G1863" i="4"/>
  <c r="I1863" i="4"/>
  <c r="N1858" i="4"/>
  <c r="G1858" i="4"/>
  <c r="O1858" i="4"/>
  <c r="M1858" i="4"/>
  <c r="F1858" i="4"/>
  <c r="U1858" i="4" s="1"/>
  <c r="H1858" i="4"/>
  <c r="L1858" i="4"/>
  <c r="E1858" i="4"/>
  <c r="K1858" i="4"/>
  <c r="J1858" i="4"/>
  <c r="I1858" i="4"/>
  <c r="N1856" i="4"/>
  <c r="G1856" i="4"/>
  <c r="K1856" i="4"/>
  <c r="Y1856" i="4" s="1"/>
  <c r="I1856" i="4"/>
  <c r="M1856" i="4"/>
  <c r="W1856" i="4" s="1"/>
  <c r="F1856" i="4"/>
  <c r="U1856" i="4" s="1"/>
  <c r="H1856" i="4"/>
  <c r="L1856" i="4"/>
  <c r="E1856" i="4"/>
  <c r="X1856" i="4" s="1"/>
  <c r="J1856" i="4"/>
  <c r="O1856" i="4"/>
  <c r="L1861" i="4"/>
  <c r="E1861" i="4"/>
  <c r="F1861" i="4"/>
  <c r="U1861" i="4" s="1"/>
  <c r="K1861" i="4"/>
  <c r="J1861" i="4"/>
  <c r="I1861" i="4"/>
  <c r="N1861" i="4"/>
  <c r="G1861" i="4"/>
  <c r="M1861" i="4"/>
  <c r="O1861" i="4"/>
  <c r="H1861" i="4"/>
  <c r="C1859" i="4"/>
  <c r="C1858" i="4"/>
  <c r="C1862" i="4"/>
  <c r="C1861" i="4"/>
  <c r="C1855" i="4"/>
  <c r="C1865" i="4"/>
  <c r="C1863" i="4"/>
  <c r="C1856" i="4"/>
  <c r="C1864" i="4"/>
  <c r="C1860" i="4"/>
  <c r="C1857" i="4"/>
  <c r="J1857" i="4"/>
  <c r="G1857" i="4"/>
  <c r="L1857" i="4"/>
  <c r="K1857" i="4"/>
  <c r="I1857" i="4"/>
  <c r="O1857" i="4"/>
  <c r="H1857" i="4"/>
  <c r="N1857" i="4"/>
  <c r="M1857" i="4"/>
  <c r="E1857" i="4"/>
  <c r="F1857" i="4"/>
  <c r="U1857" i="4" s="1"/>
  <c r="K1839" i="4"/>
  <c r="F1839" i="4"/>
  <c r="U1839" i="4" s="1"/>
  <c r="E1839" i="4"/>
  <c r="J1839" i="4"/>
  <c r="I1839" i="4"/>
  <c r="O1839" i="4"/>
  <c r="H1839" i="4"/>
  <c r="N1839" i="4"/>
  <c r="G1839" i="4"/>
  <c r="M1839" i="4"/>
  <c r="L1839" i="4"/>
  <c r="L1841" i="4"/>
  <c r="E1841" i="4"/>
  <c r="N1841" i="4"/>
  <c r="F1841" i="4"/>
  <c r="U1841" i="4" s="1"/>
  <c r="K1841" i="4"/>
  <c r="M1841" i="4"/>
  <c r="J1841" i="4"/>
  <c r="I1841" i="4"/>
  <c r="O1841" i="4"/>
  <c r="H1841" i="4"/>
  <c r="G1841" i="4"/>
  <c r="Q1848" i="4"/>
  <c r="S1845" i="4"/>
  <c r="N1836" i="4"/>
  <c r="G1836" i="4"/>
  <c r="J1836" i="4"/>
  <c r="I1836" i="4"/>
  <c r="O1836" i="4"/>
  <c r="M1836" i="4"/>
  <c r="W1836" i="4" s="1"/>
  <c r="F1836" i="4"/>
  <c r="U1836" i="4" s="1"/>
  <c r="H1836" i="4"/>
  <c r="L1836" i="4"/>
  <c r="E1836" i="4"/>
  <c r="X1836" i="4" s="1"/>
  <c r="K1836" i="4"/>
  <c r="Y1836" i="4" s="1"/>
  <c r="C1839" i="4"/>
  <c r="C1840" i="4"/>
  <c r="C1841" i="4"/>
  <c r="C1835" i="4"/>
  <c r="C1845" i="4"/>
  <c r="C1843" i="4"/>
  <c r="C1838" i="4"/>
  <c r="C1836" i="4"/>
  <c r="C1842" i="4"/>
  <c r="C1844" i="4"/>
  <c r="C1837" i="4"/>
  <c r="M1843" i="4"/>
  <c r="F1843" i="4"/>
  <c r="U1843" i="4" s="1"/>
  <c r="H1843" i="4"/>
  <c r="N1843" i="4"/>
  <c r="L1843" i="4"/>
  <c r="E1843" i="4"/>
  <c r="K1843" i="4"/>
  <c r="J1843" i="4"/>
  <c r="I1843" i="4"/>
  <c r="O1843" i="4"/>
  <c r="G1843" i="4"/>
  <c r="F1837" i="4"/>
  <c r="U1837" i="4" s="1"/>
  <c r="M1823" i="4"/>
  <c r="F1823" i="4"/>
  <c r="U1823" i="4" s="1"/>
  <c r="J1823" i="4"/>
  <c r="N1823" i="4"/>
  <c r="L1823" i="4"/>
  <c r="E1823" i="4"/>
  <c r="K1823" i="4"/>
  <c r="G1823" i="4"/>
  <c r="I1823" i="4"/>
  <c r="O1823" i="4"/>
  <c r="H1823" i="4"/>
  <c r="E1821" i="4"/>
  <c r="I1821" i="4"/>
  <c r="K1821" i="4"/>
  <c r="J1821" i="4"/>
  <c r="N1821" i="4"/>
  <c r="G1821" i="4"/>
  <c r="F1821" i="4"/>
  <c r="U1821" i="4" s="1"/>
  <c r="I1822" i="4"/>
  <c r="F1822" i="4"/>
  <c r="U1822" i="4" s="1"/>
  <c r="O1822" i="4"/>
  <c r="H1822" i="4"/>
  <c r="J1822" i="4"/>
  <c r="N1822" i="4"/>
  <c r="G1822" i="4"/>
  <c r="M1822" i="4"/>
  <c r="L1822" i="4"/>
  <c r="E1822" i="4"/>
  <c r="K1822" i="4"/>
  <c r="K1819" i="4"/>
  <c r="N1816" i="4"/>
  <c r="G1816" i="4"/>
  <c r="M1816" i="4"/>
  <c r="W1816" i="4" s="1"/>
  <c r="F1816" i="4"/>
  <c r="U1816" i="4" s="1"/>
  <c r="H1816" i="4"/>
  <c r="L1816" i="4"/>
  <c r="E1816" i="4"/>
  <c r="X1816" i="4" s="1"/>
  <c r="K1816" i="4"/>
  <c r="Y1816" i="4" s="1"/>
  <c r="O1816" i="4"/>
  <c r="J1816" i="4"/>
  <c r="I1816" i="4"/>
  <c r="Q1828" i="4"/>
  <c r="S1825" i="4"/>
  <c r="C1819" i="4"/>
  <c r="C1821" i="4"/>
  <c r="C1815" i="4"/>
  <c r="C1816" i="4"/>
  <c r="C1825" i="4"/>
  <c r="C1823" i="4"/>
  <c r="C1818" i="4"/>
  <c r="C1824" i="4"/>
  <c r="C1820" i="4"/>
  <c r="C1822" i="4"/>
  <c r="C1817" i="4"/>
  <c r="J1817" i="4"/>
  <c r="N1817" i="4"/>
  <c r="K1817" i="4"/>
  <c r="I1817" i="4"/>
  <c r="O1817" i="4"/>
  <c r="H1817" i="4"/>
  <c r="G1817" i="4"/>
  <c r="M1817" i="4"/>
  <c r="W1817" i="4" s="1"/>
  <c r="F1817" i="4"/>
  <c r="U1817" i="4" s="1"/>
  <c r="L1817" i="4"/>
  <c r="E1817" i="4"/>
  <c r="L1801" i="4"/>
  <c r="E1801" i="4"/>
  <c r="H1801" i="4"/>
  <c r="N1801" i="4"/>
  <c r="M1801" i="4"/>
  <c r="K1801" i="4"/>
  <c r="J1801" i="4"/>
  <c r="I1801" i="4"/>
  <c r="O1801" i="4"/>
  <c r="G1801" i="4"/>
  <c r="F1801" i="4"/>
  <c r="U1801" i="4" s="1"/>
  <c r="K1799" i="4"/>
  <c r="F1799" i="4"/>
  <c r="U1799" i="4" s="1"/>
  <c r="E1799" i="4"/>
  <c r="J1799" i="4"/>
  <c r="L1799" i="4"/>
  <c r="I1799" i="4"/>
  <c r="O1799" i="4"/>
  <c r="H1799" i="4"/>
  <c r="N1799" i="4"/>
  <c r="G1799" i="4"/>
  <c r="M1799" i="4"/>
  <c r="O1800" i="4"/>
  <c r="H1800" i="4"/>
  <c r="I1800" i="4"/>
  <c r="N1800" i="4"/>
  <c r="G1800" i="4"/>
  <c r="M1800" i="4"/>
  <c r="F1800" i="4"/>
  <c r="U1800" i="4" s="1"/>
  <c r="L1800" i="4"/>
  <c r="E1800" i="4"/>
  <c r="K1800" i="4"/>
  <c r="J1800" i="4"/>
  <c r="Q1808" i="4"/>
  <c r="S1805" i="4"/>
  <c r="L1798" i="4"/>
  <c r="N1796" i="4"/>
  <c r="G1796" i="4"/>
  <c r="J1796" i="4"/>
  <c r="H1796" i="4"/>
  <c r="M1796" i="4"/>
  <c r="W1796" i="4" s="1"/>
  <c r="F1796" i="4"/>
  <c r="U1796" i="4" s="1"/>
  <c r="L1796" i="4"/>
  <c r="E1796" i="4"/>
  <c r="X1796" i="4" s="1"/>
  <c r="K1796" i="4"/>
  <c r="Y1796" i="4" s="1"/>
  <c r="I1796" i="4"/>
  <c r="O1796" i="4"/>
  <c r="C1799" i="4"/>
  <c r="C1800" i="4"/>
  <c r="C1801" i="4"/>
  <c r="C1795" i="4"/>
  <c r="C1797" i="4"/>
  <c r="C1805" i="4"/>
  <c r="C1803" i="4"/>
  <c r="C1798" i="4"/>
  <c r="C1796" i="4"/>
  <c r="C1802" i="4"/>
  <c r="C1804" i="4"/>
  <c r="M1803" i="4"/>
  <c r="F1803" i="4"/>
  <c r="U1803" i="4" s="1"/>
  <c r="I1803" i="4"/>
  <c r="H1803" i="4"/>
  <c r="N1803" i="4"/>
  <c r="L1803" i="4"/>
  <c r="E1803" i="4"/>
  <c r="K1803" i="4"/>
  <c r="J1803" i="4"/>
  <c r="O1803" i="4"/>
  <c r="G1803" i="4"/>
  <c r="J1797" i="4"/>
  <c r="F1797" i="4"/>
  <c r="U1797" i="4" s="1"/>
  <c r="L1797" i="4"/>
  <c r="I1797" i="4"/>
  <c r="O1797" i="4"/>
  <c r="H1797" i="4"/>
  <c r="N1797" i="4"/>
  <c r="G1797" i="4"/>
  <c r="M1797" i="4"/>
  <c r="E1797" i="4"/>
  <c r="K1797" i="4"/>
  <c r="M1778" i="4"/>
  <c r="L1781" i="4"/>
  <c r="E1781" i="4"/>
  <c r="I1781" i="4"/>
  <c r="F1781" i="4"/>
  <c r="U1781" i="4" s="1"/>
  <c r="K1781" i="4"/>
  <c r="J1781" i="4"/>
  <c r="O1781" i="4"/>
  <c r="H1781" i="4"/>
  <c r="N1781" i="4"/>
  <c r="G1781" i="4"/>
  <c r="M1781" i="4"/>
  <c r="I1782" i="4"/>
  <c r="M1782" i="4"/>
  <c r="F1782" i="4"/>
  <c r="U1782" i="4" s="1"/>
  <c r="J1782" i="4"/>
  <c r="O1782" i="4"/>
  <c r="H1782" i="4"/>
  <c r="N1782" i="4"/>
  <c r="G1782" i="4"/>
  <c r="L1782" i="4"/>
  <c r="E1782" i="4"/>
  <c r="K1782" i="4"/>
  <c r="N1776" i="4"/>
  <c r="G1776" i="4"/>
  <c r="K1776" i="4"/>
  <c r="Y1776" i="4" s="1"/>
  <c r="O1776" i="4"/>
  <c r="M1776" i="4"/>
  <c r="W1776" i="4" s="1"/>
  <c r="F1776" i="4"/>
  <c r="U1776" i="4" s="1"/>
  <c r="L1776" i="4"/>
  <c r="E1776" i="4"/>
  <c r="X1776" i="4" s="1"/>
  <c r="J1776" i="4"/>
  <c r="I1776" i="4"/>
  <c r="H1776" i="4"/>
  <c r="K1779" i="4"/>
  <c r="O1779" i="4"/>
  <c r="H1779" i="4"/>
  <c r="L1779" i="4"/>
  <c r="J1779" i="4"/>
  <c r="I1779" i="4"/>
  <c r="N1779" i="4"/>
  <c r="G1779" i="4"/>
  <c r="M1779" i="4"/>
  <c r="F1779" i="4"/>
  <c r="U1779" i="4" s="1"/>
  <c r="E1779" i="4"/>
  <c r="Q1788" i="4"/>
  <c r="S1785" i="4"/>
  <c r="C1779" i="4"/>
  <c r="C1778" i="4"/>
  <c r="C1776" i="4"/>
  <c r="C1781" i="4"/>
  <c r="C1775" i="4"/>
  <c r="C1785" i="4"/>
  <c r="C1783" i="4"/>
  <c r="C1777" i="4"/>
  <c r="C1780" i="4"/>
  <c r="C1782" i="4"/>
  <c r="C1784" i="4"/>
  <c r="O1780" i="4"/>
  <c r="H1780" i="4"/>
  <c r="L1780" i="4"/>
  <c r="E1780" i="4"/>
  <c r="I1780" i="4"/>
  <c r="N1780" i="4"/>
  <c r="G1780" i="4"/>
  <c r="M1780" i="4"/>
  <c r="F1780" i="4"/>
  <c r="U1780" i="4" s="1"/>
  <c r="K1780" i="4"/>
  <c r="J1780" i="4"/>
  <c r="J1777" i="4"/>
  <c r="N1777" i="4"/>
  <c r="G1777" i="4"/>
  <c r="I1777" i="4"/>
  <c r="O1777" i="4"/>
  <c r="H1777" i="4"/>
  <c r="M1777" i="4"/>
  <c r="F1777" i="4"/>
  <c r="U1777" i="4" s="1"/>
  <c r="L1777" i="4"/>
  <c r="E1777" i="4"/>
  <c r="K1777" i="4"/>
  <c r="Y1777" i="4" s="1"/>
  <c r="Q1768" i="4"/>
  <c r="S1765" i="4"/>
  <c r="K1759" i="4"/>
  <c r="H1759" i="4"/>
  <c r="J1759" i="4"/>
  <c r="I1759" i="4"/>
  <c r="M1759" i="4"/>
  <c r="F1759" i="4"/>
  <c r="U1759" i="4" s="1"/>
  <c r="L1759" i="4"/>
  <c r="E1759" i="4"/>
  <c r="O1759" i="4"/>
  <c r="N1759" i="4"/>
  <c r="G1759" i="4"/>
  <c r="M1763" i="4"/>
  <c r="F1763" i="4"/>
  <c r="U1763" i="4" s="1"/>
  <c r="J1763" i="4"/>
  <c r="L1763" i="4"/>
  <c r="E1763" i="4"/>
  <c r="K1763" i="4"/>
  <c r="O1763" i="4"/>
  <c r="H1763" i="4"/>
  <c r="N1763" i="4"/>
  <c r="G1763" i="4"/>
  <c r="I1763" i="4"/>
  <c r="C1759" i="4"/>
  <c r="C1758" i="4"/>
  <c r="C1756" i="4"/>
  <c r="C1761" i="4"/>
  <c r="C1755" i="4"/>
  <c r="C1765" i="4"/>
  <c r="C1763" i="4"/>
  <c r="C1762" i="4"/>
  <c r="C1764" i="4"/>
  <c r="C1757" i="4"/>
  <c r="C1760" i="4"/>
  <c r="L1761" i="4"/>
  <c r="E1761" i="4"/>
  <c r="I1761" i="4"/>
  <c r="K1761" i="4"/>
  <c r="J1761" i="4"/>
  <c r="N1761" i="4"/>
  <c r="G1761" i="4"/>
  <c r="M1761" i="4"/>
  <c r="F1761" i="4"/>
  <c r="U1761" i="4" s="1"/>
  <c r="O1761" i="4"/>
  <c r="H1761" i="4"/>
  <c r="I1762" i="4"/>
  <c r="M1762" i="4"/>
  <c r="F1762" i="4"/>
  <c r="U1762" i="4" s="1"/>
  <c r="O1762" i="4"/>
  <c r="H1762" i="4"/>
  <c r="N1762" i="4"/>
  <c r="G1762" i="4"/>
  <c r="K1762" i="4"/>
  <c r="J1762" i="4"/>
  <c r="L1762" i="4"/>
  <c r="E1762" i="4"/>
  <c r="J1757" i="4"/>
  <c r="N1757" i="4"/>
  <c r="G1757" i="4"/>
  <c r="I1757" i="4"/>
  <c r="O1757" i="4"/>
  <c r="H1757" i="4"/>
  <c r="L1757" i="4"/>
  <c r="E1757" i="4"/>
  <c r="K1757" i="4"/>
  <c r="M1757" i="4"/>
  <c r="F1757" i="4"/>
  <c r="U1757" i="4" s="1"/>
  <c r="N1738" i="4"/>
  <c r="G1738" i="4"/>
  <c r="K1738" i="4"/>
  <c r="O1738" i="4"/>
  <c r="H1738" i="4"/>
  <c r="M1738" i="4"/>
  <c r="F1738" i="4"/>
  <c r="U1738" i="4" s="1"/>
  <c r="L1738" i="4"/>
  <c r="E1738" i="4"/>
  <c r="J1738" i="4"/>
  <c r="I1738" i="4"/>
  <c r="H1741" i="4"/>
  <c r="I1742" i="4"/>
  <c r="M1742" i="4"/>
  <c r="F1742" i="4"/>
  <c r="U1742" i="4" s="1"/>
  <c r="J1742" i="4"/>
  <c r="O1742" i="4"/>
  <c r="H1742" i="4"/>
  <c r="N1742" i="4"/>
  <c r="G1742" i="4"/>
  <c r="L1742" i="4"/>
  <c r="E1742" i="4"/>
  <c r="K1742" i="4"/>
  <c r="M1743" i="4"/>
  <c r="F1743" i="4"/>
  <c r="U1743" i="4" s="1"/>
  <c r="J1743" i="4"/>
  <c r="G1743" i="4"/>
  <c r="L1743" i="4"/>
  <c r="E1743" i="4"/>
  <c r="K1743" i="4"/>
  <c r="I1743" i="4"/>
  <c r="O1743" i="4"/>
  <c r="H1743" i="4"/>
  <c r="N1743" i="4"/>
  <c r="N1736" i="4"/>
  <c r="G1736" i="4"/>
  <c r="K1736" i="4"/>
  <c r="Y1736" i="4" s="1"/>
  <c r="O1736" i="4"/>
  <c r="M1736" i="4"/>
  <c r="W1736" i="4" s="1"/>
  <c r="F1736" i="4"/>
  <c r="U1736" i="4" s="1"/>
  <c r="L1736" i="4"/>
  <c r="E1736" i="4"/>
  <c r="X1736" i="4" s="1"/>
  <c r="J1736" i="4"/>
  <c r="I1736" i="4"/>
  <c r="H1736" i="4"/>
  <c r="Q1748" i="4"/>
  <c r="S1745" i="4"/>
  <c r="C1739" i="4"/>
  <c r="C1738" i="4"/>
  <c r="C1736" i="4"/>
  <c r="C1741" i="4"/>
  <c r="C1735" i="4"/>
  <c r="C1745" i="4"/>
  <c r="C1743" i="4"/>
  <c r="C1740" i="4"/>
  <c r="C1742" i="4"/>
  <c r="C1744" i="4"/>
  <c r="C1737" i="4"/>
  <c r="K1739" i="4"/>
  <c r="O1739" i="4"/>
  <c r="H1739" i="4"/>
  <c r="J1739" i="4"/>
  <c r="I1739" i="4"/>
  <c r="L1739" i="4"/>
  <c r="N1739" i="4"/>
  <c r="G1739" i="4"/>
  <c r="M1739" i="4"/>
  <c r="F1739" i="4"/>
  <c r="U1739" i="4" s="1"/>
  <c r="E1739" i="4"/>
  <c r="O1740" i="4"/>
  <c r="H1740" i="4"/>
  <c r="L1740" i="4"/>
  <c r="E1740" i="4"/>
  <c r="N1740" i="4"/>
  <c r="G1740" i="4"/>
  <c r="M1740" i="4"/>
  <c r="F1740" i="4"/>
  <c r="U1740" i="4" s="1"/>
  <c r="K1740" i="4"/>
  <c r="J1740" i="4"/>
  <c r="I1740" i="4"/>
  <c r="J1737" i="4"/>
  <c r="N1737" i="4"/>
  <c r="G1737" i="4"/>
  <c r="K1737" i="4"/>
  <c r="Y1737" i="4" s="1"/>
  <c r="I1737" i="4"/>
  <c r="O1737" i="4"/>
  <c r="H1737" i="4"/>
  <c r="M1737" i="4"/>
  <c r="W1737" i="4" s="1"/>
  <c r="F1737" i="4"/>
  <c r="U1737" i="4" s="1"/>
  <c r="L1737" i="4"/>
  <c r="E1737" i="4"/>
  <c r="N1718" i="4"/>
  <c r="G1718" i="4"/>
  <c r="M1718" i="4"/>
  <c r="F1718" i="4"/>
  <c r="U1718" i="4" s="1"/>
  <c r="K1718" i="4"/>
  <c r="L1718" i="4"/>
  <c r="E1718" i="4"/>
  <c r="J1718" i="4"/>
  <c r="O1718" i="4"/>
  <c r="I1718" i="4"/>
  <c r="H1718" i="4"/>
  <c r="M1723" i="4"/>
  <c r="F1723" i="4"/>
  <c r="U1723" i="4" s="1"/>
  <c r="J1723" i="4"/>
  <c r="I1723" i="4"/>
  <c r="O1723" i="4"/>
  <c r="L1723" i="4"/>
  <c r="E1723" i="4"/>
  <c r="K1723" i="4"/>
  <c r="H1723" i="4"/>
  <c r="N1723" i="4"/>
  <c r="G1723" i="4"/>
  <c r="J1717" i="4"/>
  <c r="G1717" i="4"/>
  <c r="F1717" i="4"/>
  <c r="U1717" i="4" s="1"/>
  <c r="I1717" i="4"/>
  <c r="N1717" i="4"/>
  <c r="O1717" i="4"/>
  <c r="H1717" i="4"/>
  <c r="M1717" i="4"/>
  <c r="L1717" i="4"/>
  <c r="K1717" i="4"/>
  <c r="E1717" i="4"/>
  <c r="C1719" i="4"/>
  <c r="C1718" i="4"/>
  <c r="C1720" i="4"/>
  <c r="C1721" i="4"/>
  <c r="C1715" i="4"/>
  <c r="C1725" i="4"/>
  <c r="C1723" i="4"/>
  <c r="C1716" i="4"/>
  <c r="C1724" i="4"/>
  <c r="C1722" i="4"/>
  <c r="C1717" i="4"/>
  <c r="N1716" i="4"/>
  <c r="G1716" i="4"/>
  <c r="K1716" i="4"/>
  <c r="Y1716" i="4" s="1"/>
  <c r="J1716" i="4"/>
  <c r="M1716" i="4"/>
  <c r="W1716" i="4" s="1"/>
  <c r="F1716" i="4"/>
  <c r="U1716" i="4" s="1"/>
  <c r="L1716" i="4"/>
  <c r="E1716" i="4"/>
  <c r="X1716" i="4" s="1"/>
  <c r="O1716" i="4"/>
  <c r="I1716" i="4"/>
  <c r="H1716" i="4"/>
  <c r="F1725" i="4"/>
  <c r="J1725" i="4"/>
  <c r="I1725" i="4"/>
  <c r="H1725" i="4"/>
  <c r="E1725" i="4"/>
  <c r="G1725" i="4"/>
  <c r="K1719" i="4"/>
  <c r="Y1719" i="4" s="1"/>
  <c r="H1719" i="4"/>
  <c r="G1719" i="4"/>
  <c r="J1719" i="4"/>
  <c r="O1719" i="4"/>
  <c r="I1719" i="4"/>
  <c r="N1719" i="4"/>
  <c r="L1719" i="4"/>
  <c r="F1719" i="4"/>
  <c r="U1719" i="4" s="1"/>
  <c r="E1719" i="4"/>
  <c r="M1719" i="4"/>
  <c r="O1720" i="4"/>
  <c r="H1720" i="4"/>
  <c r="L1720" i="4"/>
  <c r="E1720" i="4"/>
  <c r="K1720" i="4"/>
  <c r="N1720" i="4"/>
  <c r="G1720" i="4"/>
  <c r="M1720" i="4"/>
  <c r="F1720" i="4"/>
  <c r="U1720" i="4" s="1"/>
  <c r="J1720" i="4"/>
  <c r="I1720" i="4"/>
  <c r="J1721" i="4"/>
  <c r="Q1729" i="4"/>
  <c r="S1726" i="4"/>
  <c r="L1701" i="4"/>
  <c r="E1701" i="4"/>
  <c r="I1701" i="4"/>
  <c r="M1701" i="4"/>
  <c r="K1701" i="4"/>
  <c r="J1701" i="4"/>
  <c r="O1701" i="4"/>
  <c r="H1701" i="4"/>
  <c r="N1701" i="4"/>
  <c r="G1701" i="4"/>
  <c r="F1701" i="4"/>
  <c r="U1701" i="4" s="1"/>
  <c r="K1699" i="4"/>
  <c r="O1699" i="4"/>
  <c r="H1699" i="4"/>
  <c r="E1699" i="4"/>
  <c r="J1699" i="4"/>
  <c r="I1699" i="4"/>
  <c r="N1699" i="4"/>
  <c r="G1699" i="4"/>
  <c r="M1699" i="4"/>
  <c r="F1699" i="4"/>
  <c r="U1699" i="4" s="1"/>
  <c r="L1699" i="4"/>
  <c r="Q1708" i="4"/>
  <c r="S1705" i="4"/>
  <c r="O1700" i="4"/>
  <c r="C1699" i="4"/>
  <c r="C1698" i="4"/>
  <c r="C1696" i="4"/>
  <c r="C1701" i="4"/>
  <c r="C1695" i="4"/>
  <c r="C1705" i="4"/>
  <c r="C1703" i="4"/>
  <c r="C1700" i="4"/>
  <c r="C1702" i="4"/>
  <c r="C1704" i="4"/>
  <c r="C1697" i="4"/>
  <c r="N1698" i="4"/>
  <c r="G1698" i="4"/>
  <c r="K1698" i="4"/>
  <c r="H1698" i="4"/>
  <c r="M1698" i="4"/>
  <c r="F1698" i="4"/>
  <c r="U1698" i="4" s="1"/>
  <c r="L1698" i="4"/>
  <c r="E1698" i="4"/>
  <c r="J1698" i="4"/>
  <c r="I1698" i="4"/>
  <c r="O1698" i="4"/>
  <c r="I1702" i="4"/>
  <c r="M1702" i="4"/>
  <c r="F1702" i="4"/>
  <c r="U1702" i="4" s="1"/>
  <c r="J1702" i="4"/>
  <c r="O1702" i="4"/>
  <c r="H1702" i="4"/>
  <c r="N1702" i="4"/>
  <c r="G1702" i="4"/>
  <c r="L1702" i="4"/>
  <c r="E1702" i="4"/>
  <c r="K1702" i="4"/>
  <c r="N1696" i="4"/>
  <c r="G1696" i="4"/>
  <c r="K1696" i="4"/>
  <c r="Y1696" i="4" s="1"/>
  <c r="O1696" i="4"/>
  <c r="M1696" i="4"/>
  <c r="W1696" i="4" s="1"/>
  <c r="F1696" i="4"/>
  <c r="U1696" i="4" s="1"/>
  <c r="L1696" i="4"/>
  <c r="E1696" i="4"/>
  <c r="X1696" i="4" s="1"/>
  <c r="J1696" i="4"/>
  <c r="I1696" i="4"/>
  <c r="H1696" i="4"/>
  <c r="J1697" i="4"/>
  <c r="N1697" i="4"/>
  <c r="G1697" i="4"/>
  <c r="K1697" i="4"/>
  <c r="I1697" i="4"/>
  <c r="O1697" i="4"/>
  <c r="H1697" i="4"/>
  <c r="M1697" i="4"/>
  <c r="W1697" i="4" s="1"/>
  <c r="F1697" i="4"/>
  <c r="U1697" i="4" s="1"/>
  <c r="L1697" i="4"/>
  <c r="E1697" i="4"/>
  <c r="M1683" i="4"/>
  <c r="F1683" i="4"/>
  <c r="U1683" i="4" s="1"/>
  <c r="J1683" i="4"/>
  <c r="L1683" i="4"/>
  <c r="E1683" i="4"/>
  <c r="K1683" i="4"/>
  <c r="O1683" i="4"/>
  <c r="H1683" i="4"/>
  <c r="N1683" i="4"/>
  <c r="G1683" i="4"/>
  <c r="I1683" i="4"/>
  <c r="L1678" i="4"/>
  <c r="C1679" i="4"/>
  <c r="C1676" i="4"/>
  <c r="C1681" i="4"/>
  <c r="C1675" i="4"/>
  <c r="C1685" i="4"/>
  <c r="C1683" i="4"/>
  <c r="C1682" i="4"/>
  <c r="C1684" i="4"/>
  <c r="C1677" i="4"/>
  <c r="C1678" i="4"/>
  <c r="C1680" i="4"/>
  <c r="I1682" i="4"/>
  <c r="M1682" i="4"/>
  <c r="F1682" i="4"/>
  <c r="U1682" i="4" s="1"/>
  <c r="O1682" i="4"/>
  <c r="H1682" i="4"/>
  <c r="N1682" i="4"/>
  <c r="G1682" i="4"/>
  <c r="K1682" i="4"/>
  <c r="J1682" i="4"/>
  <c r="L1682" i="4"/>
  <c r="E1682" i="4"/>
  <c r="O1680" i="4"/>
  <c r="H1680" i="4"/>
  <c r="L1680" i="4"/>
  <c r="E1680" i="4"/>
  <c r="N1680" i="4"/>
  <c r="G1680" i="4"/>
  <c r="M1680" i="4"/>
  <c r="F1680" i="4"/>
  <c r="U1680" i="4" s="1"/>
  <c r="J1680" i="4"/>
  <c r="I1680" i="4"/>
  <c r="K1680" i="4"/>
  <c r="Q1688" i="4"/>
  <c r="S1685" i="4"/>
  <c r="J1677" i="4"/>
  <c r="N1677" i="4"/>
  <c r="G1677" i="4"/>
  <c r="I1677" i="4"/>
  <c r="O1677" i="4"/>
  <c r="H1677" i="4"/>
  <c r="L1677" i="4"/>
  <c r="E1677" i="4"/>
  <c r="K1677" i="4"/>
  <c r="M1677" i="4"/>
  <c r="F1677" i="4"/>
  <c r="U1677" i="4" s="1"/>
  <c r="K1679" i="4"/>
  <c r="O1679" i="4"/>
  <c r="H1679" i="4"/>
  <c r="J1679" i="4"/>
  <c r="I1679" i="4"/>
  <c r="M1679" i="4"/>
  <c r="F1679" i="4"/>
  <c r="U1679" i="4" s="1"/>
  <c r="L1679" i="4"/>
  <c r="E1679" i="4"/>
  <c r="N1679" i="4"/>
  <c r="G1679" i="4"/>
  <c r="L1661" i="4"/>
  <c r="E1661" i="4"/>
  <c r="O1661" i="4"/>
  <c r="H1661" i="4"/>
  <c r="N1661" i="4"/>
  <c r="G1661" i="4"/>
  <c r="K1661" i="4"/>
  <c r="M1661" i="4"/>
  <c r="J1661" i="4"/>
  <c r="I1661" i="4"/>
  <c r="F1661" i="4"/>
  <c r="U1661" i="4" s="1"/>
  <c r="I1662" i="4"/>
  <c r="L1662" i="4"/>
  <c r="E1662" i="4"/>
  <c r="K1662" i="4"/>
  <c r="O1662" i="4"/>
  <c r="H1662" i="4"/>
  <c r="N1662" i="4"/>
  <c r="G1662" i="4"/>
  <c r="M1662" i="4"/>
  <c r="F1662" i="4"/>
  <c r="U1662" i="4" s="1"/>
  <c r="J1662" i="4"/>
  <c r="Q1668" i="4"/>
  <c r="S1665" i="4"/>
  <c r="O1660" i="4"/>
  <c r="H1660" i="4"/>
  <c r="K1660" i="4"/>
  <c r="J1660" i="4"/>
  <c r="N1660" i="4"/>
  <c r="G1660" i="4"/>
  <c r="M1660" i="4"/>
  <c r="F1660" i="4"/>
  <c r="U1660" i="4" s="1"/>
  <c r="L1660" i="4"/>
  <c r="E1660" i="4"/>
  <c r="I1660" i="4"/>
  <c r="N1658" i="4"/>
  <c r="G1658" i="4"/>
  <c r="O1658" i="4"/>
  <c r="M1658" i="4"/>
  <c r="F1658" i="4"/>
  <c r="U1658" i="4" s="1"/>
  <c r="L1658" i="4"/>
  <c r="E1658" i="4"/>
  <c r="K1658" i="4"/>
  <c r="J1658" i="4"/>
  <c r="I1658" i="4"/>
  <c r="H1658" i="4"/>
  <c r="N1656" i="4"/>
  <c r="G1656" i="4"/>
  <c r="J1656" i="4"/>
  <c r="I1656" i="4"/>
  <c r="H1656" i="4"/>
  <c r="M1656" i="4"/>
  <c r="W1656" i="4" s="1"/>
  <c r="F1656" i="4"/>
  <c r="U1656" i="4" s="1"/>
  <c r="O1656" i="4"/>
  <c r="L1656" i="4"/>
  <c r="E1656" i="4"/>
  <c r="X1656" i="4" s="1"/>
  <c r="K1656" i="4"/>
  <c r="Y1656" i="4" s="1"/>
  <c r="C1659" i="4"/>
  <c r="C1661" i="4"/>
  <c r="C1655" i="4"/>
  <c r="C1665" i="4"/>
  <c r="C1663" i="4"/>
  <c r="C1658" i="4"/>
  <c r="C1656" i="4"/>
  <c r="C1660" i="4"/>
  <c r="C1662" i="4"/>
  <c r="C1664" i="4"/>
  <c r="C1657" i="4"/>
  <c r="O1640" i="4"/>
  <c r="H1640" i="4"/>
  <c r="N1640" i="4"/>
  <c r="G1640" i="4"/>
  <c r="M1640" i="4"/>
  <c r="F1640" i="4"/>
  <c r="U1640" i="4" s="1"/>
  <c r="L1640" i="4"/>
  <c r="E1640" i="4"/>
  <c r="K1640" i="4"/>
  <c r="J1640" i="4"/>
  <c r="I1640" i="4"/>
  <c r="Q1648" i="4"/>
  <c r="S1645" i="4"/>
  <c r="N1638" i="4"/>
  <c r="G1638" i="4"/>
  <c r="I1638" i="4"/>
  <c r="H1638" i="4"/>
  <c r="M1638" i="4"/>
  <c r="F1638" i="4"/>
  <c r="U1638" i="4" s="1"/>
  <c r="O1638" i="4"/>
  <c r="L1638" i="4"/>
  <c r="E1638" i="4"/>
  <c r="K1638" i="4"/>
  <c r="J1638" i="4"/>
  <c r="I1642" i="4"/>
  <c r="L1642" i="4"/>
  <c r="E1642" i="4"/>
  <c r="O1642" i="4"/>
  <c r="H1642" i="4"/>
  <c r="N1642" i="4"/>
  <c r="G1642" i="4"/>
  <c r="M1642" i="4"/>
  <c r="F1642" i="4"/>
  <c r="U1642" i="4" s="1"/>
  <c r="K1642" i="4"/>
  <c r="J1642" i="4"/>
  <c r="N1636" i="4"/>
  <c r="G1636" i="4"/>
  <c r="J1636" i="4"/>
  <c r="M1636" i="4"/>
  <c r="W1636" i="4" s="1"/>
  <c r="F1636" i="4"/>
  <c r="U1636" i="4" s="1"/>
  <c r="H1636" i="4"/>
  <c r="L1636" i="4"/>
  <c r="E1636" i="4"/>
  <c r="X1636" i="4" s="1"/>
  <c r="K1636" i="4"/>
  <c r="Y1636" i="4" s="1"/>
  <c r="I1636" i="4"/>
  <c r="O1636" i="4"/>
  <c r="C1639" i="4"/>
  <c r="C1640" i="4"/>
  <c r="C1642" i="4"/>
  <c r="C1637" i="4"/>
  <c r="C1641" i="4"/>
  <c r="C1635" i="4"/>
  <c r="C1645" i="4"/>
  <c r="C1643" i="4"/>
  <c r="C1638" i="4"/>
  <c r="C1636" i="4"/>
  <c r="C1644" i="4"/>
  <c r="L1641" i="4"/>
  <c r="E1641" i="4"/>
  <c r="O1641" i="4"/>
  <c r="H1641" i="4"/>
  <c r="N1641" i="4"/>
  <c r="K1641" i="4"/>
  <c r="Y1641" i="4" s="1"/>
  <c r="M1641" i="4"/>
  <c r="J1641" i="4"/>
  <c r="I1641" i="4"/>
  <c r="G1641" i="4"/>
  <c r="F1641" i="4"/>
  <c r="U1641" i="4" s="1"/>
  <c r="K1639" i="4"/>
  <c r="N1639" i="4"/>
  <c r="F1639" i="4"/>
  <c r="U1639" i="4" s="1"/>
  <c r="L1639" i="4"/>
  <c r="J1639" i="4"/>
  <c r="I1639" i="4"/>
  <c r="O1639" i="4"/>
  <c r="H1639" i="4"/>
  <c r="G1639" i="4"/>
  <c r="M1639" i="4"/>
  <c r="E1639" i="4"/>
  <c r="J1637" i="4"/>
  <c r="F1637" i="4"/>
  <c r="U1637" i="4" s="1"/>
  <c r="L1637" i="4"/>
  <c r="I1637" i="4"/>
  <c r="K1637" i="4"/>
  <c r="O1637" i="4"/>
  <c r="H1637" i="4"/>
  <c r="N1637" i="4"/>
  <c r="G1637" i="4"/>
  <c r="M1637" i="4"/>
  <c r="W1637" i="4" s="1"/>
  <c r="E1637" i="4"/>
  <c r="N1618" i="4"/>
  <c r="G1618" i="4"/>
  <c r="K1618" i="4"/>
  <c r="H1618" i="4"/>
  <c r="M1618" i="4"/>
  <c r="F1618" i="4"/>
  <c r="U1618" i="4" s="1"/>
  <c r="L1618" i="4"/>
  <c r="E1618" i="4"/>
  <c r="J1618" i="4"/>
  <c r="I1618" i="4"/>
  <c r="O1618" i="4"/>
  <c r="L1621" i="4"/>
  <c r="E1621" i="4"/>
  <c r="I1621" i="4"/>
  <c r="M1621" i="4"/>
  <c r="K1621" i="4"/>
  <c r="J1621" i="4"/>
  <c r="O1621" i="4"/>
  <c r="H1621" i="4"/>
  <c r="N1621" i="4"/>
  <c r="G1621" i="4"/>
  <c r="F1621" i="4"/>
  <c r="U1621" i="4" s="1"/>
  <c r="Q1628" i="4"/>
  <c r="S1625" i="4"/>
  <c r="M1623" i="4"/>
  <c r="F1623" i="4"/>
  <c r="U1623" i="4" s="1"/>
  <c r="J1623" i="4"/>
  <c r="N1623" i="4"/>
  <c r="L1623" i="4"/>
  <c r="E1623" i="4"/>
  <c r="K1623" i="4"/>
  <c r="I1623" i="4"/>
  <c r="O1623" i="4"/>
  <c r="H1623" i="4"/>
  <c r="G1623" i="4"/>
  <c r="O1620" i="4"/>
  <c r="H1620" i="4"/>
  <c r="L1620" i="4"/>
  <c r="E1620" i="4"/>
  <c r="N1620" i="4"/>
  <c r="G1620" i="4"/>
  <c r="M1620" i="4"/>
  <c r="F1620" i="4"/>
  <c r="U1620" i="4" s="1"/>
  <c r="K1620" i="4"/>
  <c r="J1620" i="4"/>
  <c r="I1620" i="4"/>
  <c r="C1619" i="4"/>
  <c r="C1618" i="4"/>
  <c r="C1616" i="4"/>
  <c r="C1621" i="4"/>
  <c r="C1615" i="4"/>
  <c r="C1625" i="4"/>
  <c r="C1623" i="4"/>
  <c r="C1620" i="4"/>
  <c r="C1622" i="4"/>
  <c r="C1624" i="4"/>
  <c r="C1617" i="4"/>
  <c r="K1619" i="4"/>
  <c r="O1619" i="4"/>
  <c r="H1619" i="4"/>
  <c r="E1619" i="4"/>
  <c r="J1619" i="4"/>
  <c r="I1619" i="4"/>
  <c r="N1619" i="4"/>
  <c r="G1619" i="4"/>
  <c r="M1619" i="4"/>
  <c r="F1619" i="4"/>
  <c r="U1619" i="4" s="1"/>
  <c r="L1619" i="4"/>
  <c r="I1622" i="4"/>
  <c r="G1622" i="4"/>
  <c r="N1616" i="4"/>
  <c r="G1616" i="4"/>
  <c r="K1616" i="4"/>
  <c r="Y1616" i="4" s="1"/>
  <c r="O1616" i="4"/>
  <c r="M1616" i="4"/>
  <c r="W1616" i="4" s="1"/>
  <c r="F1616" i="4"/>
  <c r="U1616" i="4" s="1"/>
  <c r="L1616" i="4"/>
  <c r="E1616" i="4"/>
  <c r="X1616" i="4" s="1"/>
  <c r="J1616" i="4"/>
  <c r="I1616" i="4"/>
  <c r="H1616" i="4"/>
  <c r="L1601" i="4"/>
  <c r="E1601" i="4"/>
  <c r="O1601" i="4"/>
  <c r="G1601" i="4"/>
  <c r="M1601" i="4"/>
  <c r="K1601" i="4"/>
  <c r="J1601" i="4"/>
  <c r="I1601" i="4"/>
  <c r="H1601" i="4"/>
  <c r="N1601" i="4"/>
  <c r="F1601" i="4"/>
  <c r="U1601" i="4" s="1"/>
  <c r="N1598" i="4"/>
  <c r="G1598" i="4"/>
  <c r="J1598" i="4"/>
  <c r="I1598" i="4"/>
  <c r="H1598" i="4"/>
  <c r="M1598" i="4"/>
  <c r="F1598" i="4"/>
  <c r="U1598" i="4" s="1"/>
  <c r="L1598" i="4"/>
  <c r="E1598" i="4"/>
  <c r="K1598" i="4"/>
  <c r="Y1598" i="4" s="1"/>
  <c r="O1598" i="4"/>
  <c r="Q1608" i="4"/>
  <c r="S1605" i="4"/>
  <c r="K1599" i="4"/>
  <c r="G1599" i="4"/>
  <c r="M1599" i="4"/>
  <c r="F1599" i="4"/>
  <c r="U1599" i="4" s="1"/>
  <c r="E1599" i="4"/>
  <c r="J1599" i="4"/>
  <c r="L1599" i="4"/>
  <c r="I1599" i="4"/>
  <c r="O1599" i="4"/>
  <c r="H1599" i="4"/>
  <c r="N1599" i="4"/>
  <c r="I1602" i="4"/>
  <c r="L1602" i="4"/>
  <c r="J1602" i="4"/>
  <c r="O1602" i="4"/>
  <c r="H1602" i="4"/>
  <c r="N1602" i="4"/>
  <c r="G1602" i="4"/>
  <c r="M1602" i="4"/>
  <c r="F1602" i="4"/>
  <c r="U1602" i="4" s="1"/>
  <c r="E1602" i="4"/>
  <c r="K1602" i="4"/>
  <c r="O1600" i="4"/>
  <c r="H1600" i="4"/>
  <c r="J1600" i="4"/>
  <c r="I1600" i="4"/>
  <c r="N1600" i="4"/>
  <c r="G1600" i="4"/>
  <c r="M1600" i="4"/>
  <c r="F1600" i="4"/>
  <c r="U1600" i="4" s="1"/>
  <c r="L1600" i="4"/>
  <c r="E1600" i="4"/>
  <c r="K1600" i="4"/>
  <c r="C1599" i="4"/>
  <c r="C1600" i="4"/>
  <c r="C1602" i="4"/>
  <c r="C1597" i="4"/>
  <c r="C1601" i="4"/>
  <c r="C1595" i="4"/>
  <c r="C1605" i="4"/>
  <c r="C1603" i="4"/>
  <c r="C1598" i="4"/>
  <c r="C1596" i="4"/>
  <c r="C1604" i="4"/>
  <c r="N1603" i="4"/>
  <c r="N1596" i="4"/>
  <c r="G1596" i="4"/>
  <c r="J1596" i="4"/>
  <c r="I1596" i="4"/>
  <c r="M1596" i="4"/>
  <c r="W1596" i="4" s="1"/>
  <c r="F1596" i="4"/>
  <c r="U1596" i="4" s="1"/>
  <c r="O1596" i="4"/>
  <c r="L1596" i="4"/>
  <c r="E1596" i="4"/>
  <c r="X1596" i="4" s="1"/>
  <c r="K1596" i="4"/>
  <c r="Y1596" i="4" s="1"/>
  <c r="H1596" i="4"/>
  <c r="J1597" i="4"/>
  <c r="M1597" i="4"/>
  <c r="F1597" i="4"/>
  <c r="U1597" i="4" s="1"/>
  <c r="L1597" i="4"/>
  <c r="I1597" i="4"/>
  <c r="O1597" i="4"/>
  <c r="H1597" i="4"/>
  <c r="N1597" i="4"/>
  <c r="G1597" i="4"/>
  <c r="E1597" i="4"/>
  <c r="K1597" i="4"/>
  <c r="E1576" i="4"/>
  <c r="X1576" i="4" s="1"/>
  <c r="L1581" i="4"/>
  <c r="E1581" i="4"/>
  <c r="I1581" i="4"/>
  <c r="O1581" i="4"/>
  <c r="H1581" i="4"/>
  <c r="K1581" i="4"/>
  <c r="J1581" i="4"/>
  <c r="N1581" i="4"/>
  <c r="G1581" i="4"/>
  <c r="M1581" i="4"/>
  <c r="F1581" i="4"/>
  <c r="U1581" i="4" s="1"/>
  <c r="M1583" i="4"/>
  <c r="F1583" i="4"/>
  <c r="U1583" i="4" s="1"/>
  <c r="J1583" i="4"/>
  <c r="I1583" i="4"/>
  <c r="L1583" i="4"/>
  <c r="E1583" i="4"/>
  <c r="K1583" i="4"/>
  <c r="O1583" i="4"/>
  <c r="H1583" i="4"/>
  <c r="N1583" i="4"/>
  <c r="G1583" i="4"/>
  <c r="N1578" i="4"/>
  <c r="G1578" i="4"/>
  <c r="J1578" i="4"/>
  <c r="M1578" i="4"/>
  <c r="F1578" i="4"/>
  <c r="U1578" i="4" s="1"/>
  <c r="L1578" i="4"/>
  <c r="E1578" i="4"/>
  <c r="I1578" i="4"/>
  <c r="O1578" i="4"/>
  <c r="H1578" i="4"/>
  <c r="K1578" i="4"/>
  <c r="Q1588" i="4"/>
  <c r="S1585" i="4"/>
  <c r="C1579" i="4"/>
  <c r="C1578" i="4"/>
  <c r="C1576" i="4"/>
  <c r="C1580" i="4"/>
  <c r="C1581" i="4"/>
  <c r="C1575" i="4"/>
  <c r="C1585" i="4"/>
  <c r="C1583" i="4"/>
  <c r="C1582" i="4"/>
  <c r="C1584" i="4"/>
  <c r="C1577" i="4"/>
  <c r="O1580" i="4"/>
  <c r="H1580" i="4"/>
  <c r="L1580" i="4"/>
  <c r="E1580" i="4"/>
  <c r="K1580" i="4"/>
  <c r="N1580" i="4"/>
  <c r="G1580" i="4"/>
  <c r="M1580" i="4"/>
  <c r="F1580" i="4"/>
  <c r="U1580" i="4" s="1"/>
  <c r="J1580" i="4"/>
  <c r="I1580" i="4"/>
  <c r="N1556" i="4"/>
  <c r="G1556" i="4"/>
  <c r="K1556" i="4"/>
  <c r="Y1556" i="4" s="1"/>
  <c r="O1556" i="4"/>
  <c r="M1556" i="4"/>
  <c r="W1556" i="4" s="1"/>
  <c r="F1556" i="4"/>
  <c r="U1556" i="4" s="1"/>
  <c r="L1556" i="4"/>
  <c r="E1556" i="4"/>
  <c r="X1556" i="4" s="1"/>
  <c r="J1556" i="4"/>
  <c r="I1556" i="4"/>
  <c r="H1556" i="4"/>
  <c r="N1558" i="4"/>
  <c r="G1558" i="4"/>
  <c r="K1558" i="4"/>
  <c r="Y1558" i="4" s="1"/>
  <c r="O1558" i="4"/>
  <c r="M1558" i="4"/>
  <c r="F1558" i="4"/>
  <c r="U1558" i="4" s="1"/>
  <c r="L1558" i="4"/>
  <c r="E1558" i="4"/>
  <c r="J1558" i="4"/>
  <c r="I1558" i="4"/>
  <c r="H1558" i="4"/>
  <c r="L1561" i="4"/>
  <c r="E1561" i="4"/>
  <c r="I1561" i="4"/>
  <c r="M1561" i="4"/>
  <c r="K1561" i="4"/>
  <c r="J1561" i="4"/>
  <c r="O1561" i="4"/>
  <c r="H1561" i="4"/>
  <c r="N1561" i="4"/>
  <c r="G1561" i="4"/>
  <c r="F1561" i="4"/>
  <c r="U1561" i="4" s="1"/>
  <c r="I1562" i="4"/>
  <c r="M1562" i="4"/>
  <c r="F1562" i="4"/>
  <c r="U1562" i="4" s="1"/>
  <c r="J1562" i="4"/>
  <c r="O1562" i="4"/>
  <c r="H1562" i="4"/>
  <c r="N1562" i="4"/>
  <c r="G1562" i="4"/>
  <c r="L1562" i="4"/>
  <c r="E1562" i="4"/>
  <c r="K1562" i="4"/>
  <c r="M1563" i="4"/>
  <c r="F1563" i="4"/>
  <c r="U1563" i="4" s="1"/>
  <c r="J1563" i="4"/>
  <c r="N1563" i="4"/>
  <c r="L1563" i="4"/>
  <c r="E1563" i="4"/>
  <c r="K1563" i="4"/>
  <c r="I1563" i="4"/>
  <c r="O1563" i="4"/>
  <c r="H1563" i="4"/>
  <c r="G1563" i="4"/>
  <c r="Q1568" i="4"/>
  <c r="S1565" i="4"/>
  <c r="C1559" i="4"/>
  <c r="C1558" i="4"/>
  <c r="C1556" i="4"/>
  <c r="C1561" i="4"/>
  <c r="C1555" i="4"/>
  <c r="C1565" i="4"/>
  <c r="C1563" i="4"/>
  <c r="C1560" i="4"/>
  <c r="C1562" i="4"/>
  <c r="C1564" i="4"/>
  <c r="C1557" i="4"/>
  <c r="K1559" i="4"/>
  <c r="O1559" i="4"/>
  <c r="H1559" i="4"/>
  <c r="L1559" i="4"/>
  <c r="J1559" i="4"/>
  <c r="I1559" i="4"/>
  <c r="N1559" i="4"/>
  <c r="G1559" i="4"/>
  <c r="M1559" i="4"/>
  <c r="W1559" i="4" s="1"/>
  <c r="F1559" i="4"/>
  <c r="U1559" i="4" s="1"/>
  <c r="E1559" i="4"/>
  <c r="O1560" i="4"/>
  <c r="H1560" i="4"/>
  <c r="L1560" i="4"/>
  <c r="E1560" i="4"/>
  <c r="N1560" i="4"/>
  <c r="G1560" i="4"/>
  <c r="M1560" i="4"/>
  <c r="F1560" i="4"/>
  <c r="U1560" i="4" s="1"/>
  <c r="K1560" i="4"/>
  <c r="J1560" i="4"/>
  <c r="I1560" i="4"/>
  <c r="J1557" i="4"/>
  <c r="N1557" i="4"/>
  <c r="G1557" i="4"/>
  <c r="I1557" i="4"/>
  <c r="O1557" i="4"/>
  <c r="H1557" i="4"/>
  <c r="M1557" i="4"/>
  <c r="F1557" i="4"/>
  <c r="U1557" i="4" s="1"/>
  <c r="L1557" i="4"/>
  <c r="E1557" i="4"/>
  <c r="K1557" i="4"/>
  <c r="Y1557" i="4" s="1"/>
  <c r="N1538" i="4"/>
  <c r="G1538" i="4"/>
  <c r="K1538" i="4"/>
  <c r="O1538" i="4"/>
  <c r="M1538" i="4"/>
  <c r="F1538" i="4"/>
  <c r="U1538" i="4" s="1"/>
  <c r="L1538" i="4"/>
  <c r="E1538" i="4"/>
  <c r="J1538" i="4"/>
  <c r="I1538" i="4"/>
  <c r="H1538" i="4"/>
  <c r="K1539" i="4"/>
  <c r="O1539" i="4"/>
  <c r="H1539" i="4"/>
  <c r="L1539" i="4"/>
  <c r="J1539" i="4"/>
  <c r="I1539" i="4"/>
  <c r="N1539" i="4"/>
  <c r="G1539" i="4"/>
  <c r="M1539" i="4"/>
  <c r="F1539" i="4"/>
  <c r="U1539" i="4" s="1"/>
  <c r="E1539" i="4"/>
  <c r="Q1548" i="4"/>
  <c r="S1545" i="4"/>
  <c r="M1543" i="4"/>
  <c r="F1543" i="4"/>
  <c r="U1543" i="4" s="1"/>
  <c r="J1543" i="4"/>
  <c r="N1543" i="4"/>
  <c r="L1543" i="4"/>
  <c r="E1543" i="4"/>
  <c r="K1543" i="4"/>
  <c r="I1543" i="4"/>
  <c r="O1543" i="4"/>
  <c r="H1543" i="4"/>
  <c r="G1543" i="4"/>
  <c r="O1540" i="4"/>
  <c r="H1540" i="4"/>
  <c r="L1540" i="4"/>
  <c r="E1540" i="4"/>
  <c r="I1540" i="4"/>
  <c r="N1540" i="4"/>
  <c r="G1540" i="4"/>
  <c r="M1540" i="4"/>
  <c r="F1540" i="4"/>
  <c r="U1540" i="4" s="1"/>
  <c r="K1540" i="4"/>
  <c r="J1540" i="4"/>
  <c r="C1539" i="4"/>
  <c r="C1538" i="4"/>
  <c r="C1536" i="4"/>
  <c r="C1537" i="4"/>
  <c r="C1541" i="4"/>
  <c r="C1535" i="4"/>
  <c r="C1545" i="4"/>
  <c r="C1543" i="4"/>
  <c r="C1544" i="4"/>
  <c r="C1540" i="4"/>
  <c r="C1542" i="4"/>
  <c r="I1542" i="4"/>
  <c r="M1542" i="4"/>
  <c r="F1542" i="4"/>
  <c r="U1542" i="4" s="1"/>
  <c r="O1542" i="4"/>
  <c r="H1542" i="4"/>
  <c r="N1542" i="4"/>
  <c r="G1542" i="4"/>
  <c r="L1542" i="4"/>
  <c r="E1542" i="4"/>
  <c r="K1542" i="4"/>
  <c r="J1542" i="4"/>
  <c r="N1536" i="4"/>
  <c r="G1536" i="4"/>
  <c r="K1536" i="4"/>
  <c r="Y1536" i="4" s="1"/>
  <c r="H1536" i="4"/>
  <c r="M1536" i="4"/>
  <c r="W1536" i="4" s="1"/>
  <c r="F1536" i="4"/>
  <c r="U1536" i="4" s="1"/>
  <c r="L1536" i="4"/>
  <c r="E1536" i="4"/>
  <c r="X1536" i="4" s="1"/>
  <c r="J1536" i="4"/>
  <c r="I1536" i="4"/>
  <c r="O1536" i="4"/>
  <c r="L1521" i="4"/>
  <c r="E1521" i="4"/>
  <c r="I1521" i="4"/>
  <c r="O1521" i="4"/>
  <c r="H1521" i="4"/>
  <c r="K1521" i="4"/>
  <c r="J1521" i="4"/>
  <c r="N1521" i="4"/>
  <c r="G1521" i="4"/>
  <c r="F1521" i="4"/>
  <c r="U1521" i="4" s="1"/>
  <c r="M1521" i="4"/>
  <c r="N1518" i="4"/>
  <c r="G1518" i="4"/>
  <c r="K1518" i="4"/>
  <c r="J1518" i="4"/>
  <c r="M1518" i="4"/>
  <c r="F1518" i="4"/>
  <c r="U1518" i="4" s="1"/>
  <c r="L1518" i="4"/>
  <c r="E1518" i="4"/>
  <c r="I1518" i="4"/>
  <c r="H1518" i="4"/>
  <c r="O1518" i="4"/>
  <c r="M1523" i="4"/>
  <c r="F1523" i="4"/>
  <c r="U1523" i="4" s="1"/>
  <c r="J1523" i="4"/>
  <c r="I1523" i="4"/>
  <c r="L1523" i="4"/>
  <c r="E1523" i="4"/>
  <c r="K1523" i="4"/>
  <c r="O1523" i="4"/>
  <c r="N1523" i="4"/>
  <c r="G1523" i="4"/>
  <c r="H1523" i="4"/>
  <c r="N1516" i="4"/>
  <c r="G1516" i="4"/>
  <c r="K1516" i="4"/>
  <c r="Y1516" i="4" s="1"/>
  <c r="M1516" i="4"/>
  <c r="W1516" i="4" s="1"/>
  <c r="F1516" i="4"/>
  <c r="U1516" i="4" s="1"/>
  <c r="J1516" i="4"/>
  <c r="L1516" i="4"/>
  <c r="E1516" i="4"/>
  <c r="X1516" i="4" s="1"/>
  <c r="O1516" i="4"/>
  <c r="I1516" i="4"/>
  <c r="H1516" i="4"/>
  <c r="Q1528" i="4"/>
  <c r="S1525" i="4"/>
  <c r="C1519" i="4"/>
  <c r="C1518" i="4"/>
  <c r="C1520" i="4"/>
  <c r="C1521" i="4"/>
  <c r="C1515" i="4"/>
  <c r="C1525" i="4"/>
  <c r="C1523" i="4"/>
  <c r="C1516" i="4"/>
  <c r="C1522" i="4"/>
  <c r="C1517" i="4"/>
  <c r="C1524" i="4"/>
  <c r="I1522" i="4"/>
  <c r="M1522" i="4"/>
  <c r="F1522" i="4"/>
  <c r="U1522" i="4" s="1"/>
  <c r="L1522" i="4"/>
  <c r="E1522" i="4"/>
  <c r="O1522" i="4"/>
  <c r="H1522" i="4"/>
  <c r="N1522" i="4"/>
  <c r="G1522" i="4"/>
  <c r="J1522" i="4"/>
  <c r="K1522" i="4"/>
  <c r="M1503" i="4"/>
  <c r="F1503" i="4"/>
  <c r="U1503" i="4" s="1"/>
  <c r="J1503" i="4"/>
  <c r="I1503" i="4"/>
  <c r="L1503" i="4"/>
  <c r="E1503" i="4"/>
  <c r="K1503" i="4"/>
  <c r="H1503" i="4"/>
  <c r="N1503" i="4"/>
  <c r="G1503" i="4"/>
  <c r="O1503" i="4"/>
  <c r="C1499" i="4"/>
  <c r="C1498" i="4"/>
  <c r="C1496" i="4"/>
  <c r="C1500" i="4"/>
  <c r="C1501" i="4"/>
  <c r="C1495" i="4"/>
  <c r="C1505" i="4"/>
  <c r="C1503" i="4"/>
  <c r="C1497" i="4"/>
  <c r="C1504" i="4"/>
  <c r="C1502" i="4"/>
  <c r="J1497" i="4"/>
  <c r="N1497" i="4"/>
  <c r="G1497" i="4"/>
  <c r="M1497" i="4"/>
  <c r="I1497" i="4"/>
  <c r="O1497" i="4"/>
  <c r="H1497" i="4"/>
  <c r="F1497" i="4"/>
  <c r="U1497" i="4" s="1"/>
  <c r="L1497" i="4"/>
  <c r="K1497" i="4"/>
  <c r="E1497" i="4"/>
  <c r="Q1508" i="4"/>
  <c r="S1505" i="4"/>
  <c r="L1501" i="4"/>
  <c r="E1501" i="4"/>
  <c r="I1501" i="4"/>
  <c r="O1501" i="4"/>
  <c r="H1501" i="4"/>
  <c r="K1501" i="4"/>
  <c r="J1501" i="4"/>
  <c r="G1501" i="4"/>
  <c r="N1501" i="4"/>
  <c r="M1501" i="4"/>
  <c r="F1501" i="4"/>
  <c r="U1501" i="4" s="1"/>
  <c r="N1498" i="4"/>
  <c r="G1498" i="4"/>
  <c r="K1498" i="4"/>
  <c r="J1498" i="4"/>
  <c r="M1498" i="4"/>
  <c r="F1498" i="4"/>
  <c r="U1498" i="4" s="1"/>
  <c r="L1498" i="4"/>
  <c r="E1498" i="4"/>
  <c r="I1498" i="4"/>
  <c r="O1498" i="4"/>
  <c r="H1498" i="4"/>
  <c r="N1476" i="4"/>
  <c r="G1476" i="4"/>
  <c r="K1476" i="4"/>
  <c r="Y1476" i="4" s="1"/>
  <c r="H1476" i="4"/>
  <c r="M1476" i="4"/>
  <c r="W1476" i="4" s="1"/>
  <c r="F1476" i="4"/>
  <c r="U1476" i="4" s="1"/>
  <c r="L1476" i="4"/>
  <c r="E1476" i="4"/>
  <c r="X1476" i="4" s="1"/>
  <c r="J1476" i="4"/>
  <c r="I1476" i="4"/>
  <c r="O1476" i="4"/>
  <c r="N1478" i="4"/>
  <c r="G1478" i="4"/>
  <c r="K1478" i="4"/>
  <c r="O1478" i="4"/>
  <c r="M1478" i="4"/>
  <c r="F1478" i="4"/>
  <c r="U1478" i="4" s="1"/>
  <c r="H1478" i="4"/>
  <c r="L1478" i="4"/>
  <c r="E1478" i="4"/>
  <c r="J1478" i="4"/>
  <c r="I1478" i="4"/>
  <c r="L1481" i="4"/>
  <c r="E1481" i="4"/>
  <c r="I1481" i="4"/>
  <c r="F1481" i="4"/>
  <c r="U1481" i="4" s="1"/>
  <c r="K1481" i="4"/>
  <c r="J1481" i="4"/>
  <c r="O1481" i="4"/>
  <c r="H1481" i="4"/>
  <c r="N1481" i="4"/>
  <c r="G1481" i="4"/>
  <c r="M1481" i="4"/>
  <c r="I1482" i="4"/>
  <c r="M1482" i="4"/>
  <c r="F1482" i="4"/>
  <c r="U1482" i="4" s="1"/>
  <c r="J1482" i="4"/>
  <c r="O1482" i="4"/>
  <c r="H1482" i="4"/>
  <c r="N1482" i="4"/>
  <c r="G1482" i="4"/>
  <c r="L1482" i="4"/>
  <c r="E1482" i="4"/>
  <c r="K1482" i="4"/>
  <c r="I1483" i="4"/>
  <c r="Q1488" i="4"/>
  <c r="S1485" i="4"/>
  <c r="C1479" i="4"/>
  <c r="C1478" i="4"/>
  <c r="C1476" i="4"/>
  <c r="C1477" i="4"/>
  <c r="C1481" i="4"/>
  <c r="C1475" i="4"/>
  <c r="C1485" i="4"/>
  <c r="C1483" i="4"/>
  <c r="C1480" i="4"/>
  <c r="C1482" i="4"/>
  <c r="C1484" i="4"/>
  <c r="K1479" i="4"/>
  <c r="O1479" i="4"/>
  <c r="H1479" i="4"/>
  <c r="L1479" i="4"/>
  <c r="J1479" i="4"/>
  <c r="I1479" i="4"/>
  <c r="N1479" i="4"/>
  <c r="G1479" i="4"/>
  <c r="M1479" i="4"/>
  <c r="F1479" i="4"/>
  <c r="U1479" i="4" s="1"/>
  <c r="E1479" i="4"/>
  <c r="O1480" i="4"/>
  <c r="H1480" i="4"/>
  <c r="L1480" i="4"/>
  <c r="E1480" i="4"/>
  <c r="I1480" i="4"/>
  <c r="N1480" i="4"/>
  <c r="G1480" i="4"/>
  <c r="M1480" i="4"/>
  <c r="F1480" i="4"/>
  <c r="U1480" i="4" s="1"/>
  <c r="K1480" i="4"/>
  <c r="J1480" i="4"/>
  <c r="J1477" i="4"/>
  <c r="N1477" i="4"/>
  <c r="G1477" i="4"/>
  <c r="I1477" i="4"/>
  <c r="O1477" i="4"/>
  <c r="H1477" i="4"/>
  <c r="M1477" i="4"/>
  <c r="W1477" i="4" s="1"/>
  <c r="F1477" i="4"/>
  <c r="U1477" i="4" s="1"/>
  <c r="L1477" i="4"/>
  <c r="E1477" i="4"/>
  <c r="K1477" i="4"/>
  <c r="Y1477" i="4" s="1"/>
  <c r="N1458" i="4"/>
  <c r="G1458" i="4"/>
  <c r="K1458" i="4"/>
  <c r="H1458" i="4"/>
  <c r="M1458" i="4"/>
  <c r="F1458" i="4"/>
  <c r="U1458" i="4" s="1"/>
  <c r="L1458" i="4"/>
  <c r="E1458" i="4"/>
  <c r="J1458" i="4"/>
  <c r="I1458" i="4"/>
  <c r="O1458" i="4"/>
  <c r="I1462" i="4"/>
  <c r="M1462" i="4"/>
  <c r="F1462" i="4"/>
  <c r="U1462" i="4" s="1"/>
  <c r="J1462" i="4"/>
  <c r="O1462" i="4"/>
  <c r="H1462" i="4"/>
  <c r="N1462" i="4"/>
  <c r="G1462" i="4"/>
  <c r="L1462" i="4"/>
  <c r="E1462" i="4"/>
  <c r="K1462" i="4"/>
  <c r="M1463" i="4"/>
  <c r="F1463" i="4"/>
  <c r="U1463" i="4" s="1"/>
  <c r="J1463" i="4"/>
  <c r="G1463" i="4"/>
  <c r="L1463" i="4"/>
  <c r="E1463" i="4"/>
  <c r="K1463" i="4"/>
  <c r="I1463" i="4"/>
  <c r="O1463" i="4"/>
  <c r="H1463" i="4"/>
  <c r="N1463" i="4"/>
  <c r="Q1468" i="4"/>
  <c r="S1465" i="4"/>
  <c r="C1459" i="4"/>
  <c r="C1458" i="4"/>
  <c r="C1456" i="4"/>
  <c r="C1464" i="4"/>
  <c r="C1457" i="4"/>
  <c r="C1461" i="4"/>
  <c r="C1455" i="4"/>
  <c r="C1465" i="4"/>
  <c r="C1463" i="4"/>
  <c r="C1460" i="4"/>
  <c r="C1462" i="4"/>
  <c r="K1459" i="4"/>
  <c r="O1459" i="4"/>
  <c r="H1459" i="4"/>
  <c r="E1459" i="4"/>
  <c r="J1459" i="4"/>
  <c r="I1459" i="4"/>
  <c r="N1459" i="4"/>
  <c r="G1459" i="4"/>
  <c r="M1459" i="4"/>
  <c r="F1459" i="4"/>
  <c r="U1459" i="4" s="1"/>
  <c r="L1459" i="4"/>
  <c r="O1460" i="4"/>
  <c r="H1460" i="4"/>
  <c r="L1460" i="4"/>
  <c r="E1460" i="4"/>
  <c r="I1460" i="4"/>
  <c r="N1460" i="4"/>
  <c r="G1460" i="4"/>
  <c r="M1460" i="4"/>
  <c r="F1460" i="4"/>
  <c r="U1460" i="4" s="1"/>
  <c r="K1460" i="4"/>
  <c r="J1460" i="4"/>
  <c r="F1457" i="4"/>
  <c r="U1457" i="4" s="1"/>
  <c r="N1436" i="4"/>
  <c r="G1436" i="4"/>
  <c r="M1436" i="4"/>
  <c r="W1436" i="4" s="1"/>
  <c r="F1436" i="4"/>
  <c r="U1436" i="4" s="1"/>
  <c r="L1436" i="4"/>
  <c r="E1436" i="4"/>
  <c r="X1436" i="4" s="1"/>
  <c r="K1436" i="4"/>
  <c r="Y1436" i="4" s="1"/>
  <c r="I1436" i="4"/>
  <c r="O1436" i="4"/>
  <c r="H1436" i="4"/>
  <c r="J1436" i="4"/>
  <c r="L1441" i="4"/>
  <c r="E1441" i="4"/>
  <c r="K1441" i="4"/>
  <c r="J1441" i="4"/>
  <c r="I1441" i="4"/>
  <c r="O1441" i="4"/>
  <c r="H1441" i="4"/>
  <c r="N1441" i="4"/>
  <c r="G1441" i="4"/>
  <c r="M1441" i="4"/>
  <c r="F1441" i="4"/>
  <c r="U1441" i="4" s="1"/>
  <c r="N1438" i="4"/>
  <c r="G1438" i="4"/>
  <c r="K1438" i="4"/>
  <c r="M1438" i="4"/>
  <c r="F1438" i="4"/>
  <c r="U1438" i="4" s="1"/>
  <c r="L1438" i="4"/>
  <c r="E1438" i="4"/>
  <c r="J1438" i="4"/>
  <c r="I1438" i="4"/>
  <c r="O1438" i="4"/>
  <c r="H1438" i="4"/>
  <c r="M1443" i="4"/>
  <c r="F1443" i="4"/>
  <c r="U1443" i="4" s="1"/>
  <c r="J1443" i="4"/>
  <c r="L1443" i="4"/>
  <c r="E1443" i="4"/>
  <c r="K1443" i="4"/>
  <c r="I1443" i="4"/>
  <c r="O1443" i="4"/>
  <c r="H1443" i="4"/>
  <c r="N1443" i="4"/>
  <c r="G1443" i="4"/>
  <c r="C1439" i="4"/>
  <c r="C1436" i="4"/>
  <c r="C1441" i="4"/>
  <c r="C1435" i="4"/>
  <c r="C1445" i="4"/>
  <c r="C1443" i="4"/>
  <c r="C1438" i="4"/>
  <c r="C1442" i="4"/>
  <c r="C1444" i="4"/>
  <c r="C1437" i="4"/>
  <c r="C1440" i="4"/>
  <c r="N1440" i="4"/>
  <c r="K1439" i="4"/>
  <c r="H1439" i="4"/>
  <c r="J1439" i="4"/>
  <c r="I1439" i="4"/>
  <c r="O1439" i="4"/>
  <c r="N1439" i="4"/>
  <c r="G1439" i="4"/>
  <c r="M1439" i="4"/>
  <c r="F1439" i="4"/>
  <c r="U1439" i="4" s="1"/>
  <c r="L1439" i="4"/>
  <c r="E1439" i="4"/>
  <c r="I1442" i="4"/>
  <c r="M1442" i="4"/>
  <c r="O1442" i="4"/>
  <c r="H1442" i="4"/>
  <c r="N1442" i="4"/>
  <c r="G1442" i="4"/>
  <c r="F1442" i="4"/>
  <c r="U1442" i="4" s="1"/>
  <c r="L1442" i="4"/>
  <c r="E1442" i="4"/>
  <c r="K1442" i="4"/>
  <c r="J1442" i="4"/>
  <c r="Q1448" i="4"/>
  <c r="S1445" i="4"/>
  <c r="J1437" i="4"/>
  <c r="N1437" i="4"/>
  <c r="I1437" i="4"/>
  <c r="O1437" i="4"/>
  <c r="H1437" i="4"/>
  <c r="G1437" i="4"/>
  <c r="L1437" i="4"/>
  <c r="E1437" i="4"/>
  <c r="K1437" i="4"/>
  <c r="M1437" i="4"/>
  <c r="F1437" i="4"/>
  <c r="U1437" i="4" s="1"/>
  <c r="M1423" i="4"/>
  <c r="F1423" i="4"/>
  <c r="U1423" i="4" s="1"/>
  <c r="J1423" i="4"/>
  <c r="I1423" i="4"/>
  <c r="L1423" i="4"/>
  <c r="E1423" i="4"/>
  <c r="K1423" i="4"/>
  <c r="N1423" i="4"/>
  <c r="H1423" i="4"/>
  <c r="G1423" i="4"/>
  <c r="O1423" i="4"/>
  <c r="C1419" i="4"/>
  <c r="C1418" i="4"/>
  <c r="C1416" i="4"/>
  <c r="C1420" i="4"/>
  <c r="C1421" i="4"/>
  <c r="C1415" i="4"/>
  <c r="C1425" i="4"/>
  <c r="C1423" i="4"/>
  <c r="C1422" i="4"/>
  <c r="C1424" i="4"/>
  <c r="C1417" i="4"/>
  <c r="Q1428" i="4"/>
  <c r="S1425" i="4"/>
  <c r="J1417" i="4"/>
  <c r="N1417" i="4"/>
  <c r="G1417" i="4"/>
  <c r="M1417" i="4"/>
  <c r="F1417" i="4"/>
  <c r="U1417" i="4" s="1"/>
  <c r="I1417" i="4"/>
  <c r="O1417" i="4"/>
  <c r="H1417" i="4"/>
  <c r="L1417" i="4"/>
  <c r="E1417" i="4"/>
  <c r="K1417" i="4"/>
  <c r="L1421" i="4"/>
  <c r="E1421" i="4"/>
  <c r="I1421" i="4"/>
  <c r="O1421" i="4"/>
  <c r="H1421" i="4"/>
  <c r="K1421" i="4"/>
  <c r="J1421" i="4"/>
  <c r="M1421" i="4"/>
  <c r="N1421" i="4"/>
  <c r="F1421" i="4"/>
  <c r="U1421" i="4" s="1"/>
  <c r="G1421" i="4"/>
  <c r="K1419" i="4"/>
  <c r="O1419" i="4"/>
  <c r="H1419" i="4"/>
  <c r="N1419" i="4"/>
  <c r="G1419" i="4"/>
  <c r="J1419" i="4"/>
  <c r="I1419" i="4"/>
  <c r="F1419" i="4"/>
  <c r="U1419" i="4" s="1"/>
  <c r="E1419" i="4"/>
  <c r="M1419" i="4"/>
  <c r="L1419" i="4"/>
  <c r="N1416" i="4"/>
  <c r="G1416" i="4"/>
  <c r="K1416" i="4"/>
  <c r="Y1416" i="4" s="1"/>
  <c r="M1416" i="4"/>
  <c r="W1416" i="4" s="1"/>
  <c r="F1416" i="4"/>
  <c r="U1416" i="4" s="1"/>
  <c r="L1416" i="4"/>
  <c r="E1416" i="4"/>
  <c r="X1416" i="4" s="1"/>
  <c r="J1416" i="4"/>
  <c r="I1416" i="4"/>
  <c r="H1416" i="4"/>
  <c r="O1416" i="4"/>
  <c r="C1399" i="4"/>
  <c r="C1398" i="4"/>
  <c r="C1396" i="4"/>
  <c r="C1400" i="4"/>
  <c r="C1401" i="4"/>
  <c r="C1395" i="4"/>
  <c r="C1405" i="4"/>
  <c r="C1403" i="4"/>
  <c r="C1402" i="4"/>
  <c r="C1404" i="4"/>
  <c r="C1397" i="4"/>
  <c r="K1399" i="4"/>
  <c r="O1399" i="4"/>
  <c r="H1399" i="4"/>
  <c r="N1399" i="4"/>
  <c r="G1399" i="4"/>
  <c r="J1399" i="4"/>
  <c r="I1399" i="4"/>
  <c r="F1399" i="4"/>
  <c r="U1399" i="4" s="1"/>
  <c r="E1399" i="4"/>
  <c r="M1399" i="4"/>
  <c r="L1399" i="4"/>
  <c r="Q1408" i="4"/>
  <c r="S1405" i="4"/>
  <c r="J1397" i="4"/>
  <c r="N1397" i="4"/>
  <c r="G1397" i="4"/>
  <c r="M1397" i="4"/>
  <c r="F1397" i="4"/>
  <c r="U1397" i="4" s="1"/>
  <c r="I1397" i="4"/>
  <c r="O1397" i="4"/>
  <c r="H1397" i="4"/>
  <c r="L1397" i="4"/>
  <c r="E1397" i="4"/>
  <c r="K1397" i="4"/>
  <c r="N1396" i="4"/>
  <c r="G1396" i="4"/>
  <c r="K1396" i="4"/>
  <c r="Y1396" i="4" s="1"/>
  <c r="M1396" i="4"/>
  <c r="W1396" i="4" s="1"/>
  <c r="F1396" i="4"/>
  <c r="U1396" i="4" s="1"/>
  <c r="L1396" i="4"/>
  <c r="E1396" i="4"/>
  <c r="X1396" i="4" s="1"/>
  <c r="J1396" i="4"/>
  <c r="I1396" i="4"/>
  <c r="H1396" i="4"/>
  <c r="O1396" i="4"/>
  <c r="N1398" i="4"/>
  <c r="G1398" i="4"/>
  <c r="K1398" i="4"/>
  <c r="J1398" i="4"/>
  <c r="M1398" i="4"/>
  <c r="F1398" i="4"/>
  <c r="U1398" i="4" s="1"/>
  <c r="L1398" i="4"/>
  <c r="E1398" i="4"/>
  <c r="O1398" i="4"/>
  <c r="I1398" i="4"/>
  <c r="H1398" i="4"/>
  <c r="N1376" i="4"/>
  <c r="G1376" i="4"/>
  <c r="K1376" i="4"/>
  <c r="Y1376" i="4" s="1"/>
  <c r="M1376" i="4"/>
  <c r="W1376" i="4" s="1"/>
  <c r="F1376" i="4"/>
  <c r="U1376" i="4" s="1"/>
  <c r="J1376" i="4"/>
  <c r="L1376" i="4"/>
  <c r="E1376" i="4"/>
  <c r="X1376" i="4" s="1"/>
  <c r="I1376" i="4"/>
  <c r="O1376" i="4"/>
  <c r="H1376" i="4"/>
  <c r="I1382" i="4"/>
  <c r="F1382" i="4"/>
  <c r="U1382" i="4" s="1"/>
  <c r="O1382" i="4"/>
  <c r="H1382" i="4"/>
  <c r="E1382" i="4"/>
  <c r="N1382" i="4"/>
  <c r="G1382" i="4"/>
  <c r="M1382" i="4"/>
  <c r="L1382" i="4"/>
  <c r="K1382" i="4"/>
  <c r="J1382" i="4"/>
  <c r="M1383" i="4"/>
  <c r="F1383" i="4"/>
  <c r="U1383" i="4" s="1"/>
  <c r="J1383" i="4"/>
  <c r="L1383" i="4"/>
  <c r="E1383" i="4"/>
  <c r="I1383" i="4"/>
  <c r="K1383" i="4"/>
  <c r="O1383" i="4"/>
  <c r="H1383" i="4"/>
  <c r="N1383" i="4"/>
  <c r="G1383" i="4"/>
  <c r="Q1388" i="4"/>
  <c r="S1385" i="4"/>
  <c r="C1379" i="4"/>
  <c r="C1381" i="4"/>
  <c r="C1375" i="4"/>
  <c r="C1378" i="4"/>
  <c r="C1385" i="4"/>
  <c r="C1383" i="4"/>
  <c r="C1376" i="4"/>
  <c r="C1380" i="4"/>
  <c r="C1382" i="4"/>
  <c r="C1384" i="4"/>
  <c r="C1377" i="4"/>
  <c r="O1380" i="4"/>
  <c r="H1380" i="4"/>
  <c r="E1380" i="4"/>
  <c r="N1380" i="4"/>
  <c r="G1380" i="4"/>
  <c r="L1380" i="4"/>
  <c r="K1380" i="4"/>
  <c r="M1380" i="4"/>
  <c r="F1380" i="4"/>
  <c r="U1380" i="4" s="1"/>
  <c r="J1380" i="4"/>
  <c r="I1380" i="4"/>
  <c r="J1377" i="4"/>
  <c r="N1377" i="4"/>
  <c r="I1377" i="4"/>
  <c r="F1377" i="4"/>
  <c r="U1377" i="4" s="1"/>
  <c r="O1377" i="4"/>
  <c r="H1377" i="4"/>
  <c r="G1377" i="4"/>
  <c r="M1377" i="4"/>
  <c r="W1377" i="4" s="1"/>
  <c r="L1377" i="4"/>
  <c r="E1377" i="4"/>
  <c r="K1377" i="4"/>
  <c r="N1356" i="4"/>
  <c r="G1356" i="4"/>
  <c r="K1356" i="4"/>
  <c r="Y1356" i="4" s="1"/>
  <c r="M1356" i="4"/>
  <c r="W1356" i="4" s="1"/>
  <c r="F1356" i="4"/>
  <c r="U1356" i="4" s="1"/>
  <c r="L1356" i="4"/>
  <c r="E1356" i="4"/>
  <c r="X1356" i="4" s="1"/>
  <c r="I1356" i="4"/>
  <c r="O1356" i="4"/>
  <c r="H1356" i="4"/>
  <c r="J1356" i="4"/>
  <c r="O1360" i="4"/>
  <c r="H1360" i="4"/>
  <c r="L1360" i="4"/>
  <c r="E1360" i="4"/>
  <c r="N1360" i="4"/>
  <c r="G1360" i="4"/>
  <c r="F1360" i="4"/>
  <c r="U1360" i="4" s="1"/>
  <c r="M1360" i="4"/>
  <c r="J1360" i="4"/>
  <c r="I1360" i="4"/>
  <c r="K1360" i="4"/>
  <c r="N1358" i="4"/>
  <c r="G1358" i="4"/>
  <c r="K1358" i="4"/>
  <c r="M1358" i="4"/>
  <c r="F1358" i="4"/>
  <c r="U1358" i="4" s="1"/>
  <c r="J1358" i="4"/>
  <c r="L1358" i="4"/>
  <c r="E1358" i="4"/>
  <c r="I1358" i="4"/>
  <c r="O1358" i="4"/>
  <c r="H1358" i="4"/>
  <c r="N1363" i="4"/>
  <c r="I1362" i="4"/>
  <c r="M1362" i="4"/>
  <c r="F1362" i="4"/>
  <c r="U1362" i="4" s="1"/>
  <c r="O1362" i="4"/>
  <c r="H1362" i="4"/>
  <c r="E1362" i="4"/>
  <c r="N1362" i="4"/>
  <c r="G1362" i="4"/>
  <c r="K1362" i="4"/>
  <c r="J1362" i="4"/>
  <c r="L1362" i="4"/>
  <c r="C1359" i="4"/>
  <c r="C1358" i="4"/>
  <c r="C1356" i="4"/>
  <c r="C1361" i="4"/>
  <c r="C1355" i="4"/>
  <c r="C1360" i="4"/>
  <c r="C1365" i="4"/>
  <c r="C1363" i="4"/>
  <c r="C1362" i="4"/>
  <c r="C1364" i="4"/>
  <c r="C1357" i="4"/>
  <c r="K1359" i="4"/>
  <c r="O1359" i="4"/>
  <c r="H1359" i="4"/>
  <c r="J1359" i="4"/>
  <c r="G1359" i="4"/>
  <c r="I1359" i="4"/>
  <c r="M1359" i="4"/>
  <c r="W1359" i="4" s="1"/>
  <c r="F1359" i="4"/>
  <c r="U1359" i="4" s="1"/>
  <c r="L1359" i="4"/>
  <c r="E1359" i="4"/>
  <c r="N1359" i="4"/>
  <c r="Q1368" i="4"/>
  <c r="S1365" i="4"/>
  <c r="J1357" i="4"/>
  <c r="G1357" i="4"/>
  <c r="I1357" i="4"/>
  <c r="M1357" i="4"/>
  <c r="O1357" i="4"/>
  <c r="H1357" i="4"/>
  <c r="L1357" i="4"/>
  <c r="E1357" i="4"/>
  <c r="K1357" i="4"/>
  <c r="N1357" i="4"/>
  <c r="F1357" i="4"/>
  <c r="U1357" i="4" s="1"/>
  <c r="I1338" i="4"/>
  <c r="M1343" i="4"/>
  <c r="F1343" i="4"/>
  <c r="U1343" i="4" s="1"/>
  <c r="N1343" i="4"/>
  <c r="L1343" i="4"/>
  <c r="E1343" i="4"/>
  <c r="G1343" i="4"/>
  <c r="K1343" i="4"/>
  <c r="J1343" i="4"/>
  <c r="I1343" i="4"/>
  <c r="O1343" i="4"/>
  <c r="H1343" i="4"/>
  <c r="L1341" i="4"/>
  <c r="E1341" i="4"/>
  <c r="K1341" i="4"/>
  <c r="M1341" i="4"/>
  <c r="J1341" i="4"/>
  <c r="I1341" i="4"/>
  <c r="F1341" i="4"/>
  <c r="U1341" i="4" s="1"/>
  <c r="O1341" i="4"/>
  <c r="H1341" i="4"/>
  <c r="N1341" i="4"/>
  <c r="G1341" i="4"/>
  <c r="Q1348" i="4"/>
  <c r="S1345" i="4"/>
  <c r="K1339" i="4"/>
  <c r="J1339" i="4"/>
  <c r="H1339" i="4"/>
  <c r="I1339" i="4"/>
  <c r="O1339" i="4"/>
  <c r="L1339" i="4"/>
  <c r="N1339" i="4"/>
  <c r="G1339" i="4"/>
  <c r="M1339" i="4"/>
  <c r="F1339" i="4"/>
  <c r="U1339" i="4" s="1"/>
  <c r="E1339" i="4"/>
  <c r="O1340" i="4"/>
  <c r="H1340" i="4"/>
  <c r="E1340" i="4"/>
  <c r="I1340" i="4"/>
  <c r="N1340" i="4"/>
  <c r="G1340" i="4"/>
  <c r="M1340" i="4"/>
  <c r="F1340" i="4"/>
  <c r="U1340" i="4" s="1"/>
  <c r="L1340" i="4"/>
  <c r="K1340" i="4"/>
  <c r="J1340" i="4"/>
  <c r="C1339" i="4"/>
  <c r="C1338" i="4"/>
  <c r="C1337" i="4"/>
  <c r="C1341" i="4"/>
  <c r="C1335" i="4"/>
  <c r="C1345" i="4"/>
  <c r="C1343" i="4"/>
  <c r="C1336" i="4"/>
  <c r="C1340" i="4"/>
  <c r="C1342" i="4"/>
  <c r="C1344" i="4"/>
  <c r="N1336" i="4"/>
  <c r="G1336" i="4"/>
  <c r="M1336" i="4"/>
  <c r="W1336" i="4" s="1"/>
  <c r="F1336" i="4"/>
  <c r="U1336" i="4" s="1"/>
  <c r="K1336" i="4"/>
  <c r="Y1336" i="4" s="1"/>
  <c r="H1336" i="4"/>
  <c r="L1336" i="4"/>
  <c r="E1336" i="4"/>
  <c r="X1336" i="4" s="1"/>
  <c r="J1336" i="4"/>
  <c r="I1336" i="4"/>
  <c r="O1336" i="4"/>
  <c r="J1337" i="4"/>
  <c r="I1337" i="4"/>
  <c r="N1337" i="4"/>
  <c r="O1337" i="4"/>
  <c r="H1337" i="4"/>
  <c r="G1337" i="4"/>
  <c r="K1337" i="4"/>
  <c r="M1337" i="4"/>
  <c r="W1337" i="4" s="1"/>
  <c r="F1337" i="4"/>
  <c r="U1337" i="4" s="1"/>
  <c r="L1337" i="4"/>
  <c r="E1337" i="4"/>
  <c r="L1321" i="4"/>
  <c r="E1321" i="4"/>
  <c r="I1321" i="4"/>
  <c r="M1321" i="4"/>
  <c r="K1321" i="4"/>
  <c r="J1321" i="4"/>
  <c r="O1321" i="4"/>
  <c r="H1321" i="4"/>
  <c r="N1321" i="4"/>
  <c r="G1321" i="4"/>
  <c r="F1321" i="4"/>
  <c r="U1321" i="4" s="1"/>
  <c r="H1319" i="4"/>
  <c r="Q1328" i="4"/>
  <c r="S1325" i="4"/>
  <c r="M1323" i="4"/>
  <c r="F1323" i="4"/>
  <c r="U1323" i="4" s="1"/>
  <c r="J1323" i="4"/>
  <c r="L1323" i="4"/>
  <c r="E1323" i="4"/>
  <c r="N1323" i="4"/>
  <c r="K1323" i="4"/>
  <c r="I1323" i="4"/>
  <c r="O1323" i="4"/>
  <c r="H1323" i="4"/>
  <c r="G1323" i="4"/>
  <c r="N1318" i="4"/>
  <c r="G1318" i="4"/>
  <c r="K1318" i="4"/>
  <c r="O1318" i="4"/>
  <c r="M1318" i="4"/>
  <c r="F1318" i="4"/>
  <c r="U1318" i="4" s="1"/>
  <c r="H1318" i="4"/>
  <c r="L1318" i="4"/>
  <c r="E1318" i="4"/>
  <c r="J1318" i="4"/>
  <c r="I1318" i="4"/>
  <c r="I1322" i="4"/>
  <c r="M1322" i="4"/>
  <c r="F1322" i="4"/>
  <c r="U1322" i="4" s="1"/>
  <c r="O1322" i="4"/>
  <c r="H1322" i="4"/>
  <c r="N1322" i="4"/>
  <c r="G1322" i="4"/>
  <c r="L1322" i="4"/>
  <c r="E1322" i="4"/>
  <c r="K1322" i="4"/>
  <c r="J1322" i="4"/>
  <c r="C1319" i="4"/>
  <c r="C1318" i="4"/>
  <c r="C1316" i="4"/>
  <c r="C1324" i="4"/>
  <c r="C1321" i="4"/>
  <c r="C1315" i="4"/>
  <c r="C1317" i="4"/>
  <c r="C1325" i="4"/>
  <c r="C1323" i="4"/>
  <c r="C1320" i="4"/>
  <c r="C1322" i="4"/>
  <c r="N1316" i="4"/>
  <c r="J1317" i="4"/>
  <c r="N1317" i="4"/>
  <c r="G1317" i="4"/>
  <c r="K1317" i="4"/>
  <c r="I1317" i="4"/>
  <c r="O1317" i="4"/>
  <c r="H1317" i="4"/>
  <c r="M1317" i="4"/>
  <c r="F1317" i="4"/>
  <c r="U1317" i="4" s="1"/>
  <c r="L1317" i="4"/>
  <c r="E1317" i="4"/>
  <c r="L1301" i="4"/>
  <c r="E1301" i="4"/>
  <c r="I1301" i="4"/>
  <c r="F1301" i="4"/>
  <c r="U1301" i="4" s="1"/>
  <c r="K1301" i="4"/>
  <c r="J1301" i="4"/>
  <c r="O1301" i="4"/>
  <c r="H1301" i="4"/>
  <c r="N1301" i="4"/>
  <c r="G1301" i="4"/>
  <c r="M1301" i="4"/>
  <c r="Q1308" i="4"/>
  <c r="S1305" i="4"/>
  <c r="M1303" i="4"/>
  <c r="F1303" i="4"/>
  <c r="U1303" i="4" s="1"/>
  <c r="J1303" i="4"/>
  <c r="N1303" i="4"/>
  <c r="L1303" i="4"/>
  <c r="E1303" i="4"/>
  <c r="K1303" i="4"/>
  <c r="I1303" i="4"/>
  <c r="O1303" i="4"/>
  <c r="H1303" i="4"/>
  <c r="G1303" i="4"/>
  <c r="O1300" i="4"/>
  <c r="H1300" i="4"/>
  <c r="L1300" i="4"/>
  <c r="E1300" i="4"/>
  <c r="I1300" i="4"/>
  <c r="N1300" i="4"/>
  <c r="G1300" i="4"/>
  <c r="M1300" i="4"/>
  <c r="F1300" i="4"/>
  <c r="U1300" i="4" s="1"/>
  <c r="K1300" i="4"/>
  <c r="J1300" i="4"/>
  <c r="C1299" i="4"/>
  <c r="C1298" i="4"/>
  <c r="C1296" i="4"/>
  <c r="C1301" i="4"/>
  <c r="C1295" i="4"/>
  <c r="C1305" i="4"/>
  <c r="C1303" i="4"/>
  <c r="C1300" i="4"/>
  <c r="C1302" i="4"/>
  <c r="C1304" i="4"/>
  <c r="C1297" i="4"/>
  <c r="N1298" i="4"/>
  <c r="G1298" i="4"/>
  <c r="L1298" i="4"/>
  <c r="K1298" i="4"/>
  <c r="O1298" i="4"/>
  <c r="M1298" i="4"/>
  <c r="W1298" i="4" s="1"/>
  <c r="F1298" i="4"/>
  <c r="U1298" i="4" s="1"/>
  <c r="H1298" i="4"/>
  <c r="E1298" i="4"/>
  <c r="J1298" i="4"/>
  <c r="I1298" i="4"/>
  <c r="N1296" i="4"/>
  <c r="G1296" i="4"/>
  <c r="K1296" i="4"/>
  <c r="Y1296" i="4" s="1"/>
  <c r="O1296" i="4"/>
  <c r="M1296" i="4"/>
  <c r="W1296" i="4" s="1"/>
  <c r="F1296" i="4"/>
  <c r="U1296" i="4" s="1"/>
  <c r="L1296" i="4"/>
  <c r="E1296" i="4"/>
  <c r="X1296" i="4" s="1"/>
  <c r="J1296" i="4"/>
  <c r="I1296" i="4"/>
  <c r="H1296" i="4"/>
  <c r="J1297" i="4"/>
  <c r="N1297" i="4"/>
  <c r="G1297" i="4"/>
  <c r="K1297" i="4"/>
  <c r="I1297" i="4"/>
  <c r="O1297" i="4"/>
  <c r="H1297" i="4"/>
  <c r="M1297" i="4"/>
  <c r="W1297" i="4" s="1"/>
  <c r="F1297" i="4"/>
  <c r="U1297" i="4" s="1"/>
  <c r="L1297" i="4"/>
  <c r="E1297" i="4"/>
  <c r="J1277" i="4"/>
  <c r="N1277" i="4"/>
  <c r="G1277" i="4"/>
  <c r="M1277" i="4"/>
  <c r="W1277" i="4" s="1"/>
  <c r="F1277" i="4"/>
  <c r="U1277" i="4" s="1"/>
  <c r="I1277" i="4"/>
  <c r="O1277" i="4"/>
  <c r="H1277" i="4"/>
  <c r="L1277" i="4"/>
  <c r="E1277" i="4"/>
  <c r="K1277" i="4"/>
  <c r="M1283" i="4"/>
  <c r="F1283" i="4"/>
  <c r="U1283" i="4" s="1"/>
  <c r="J1283" i="4"/>
  <c r="I1283" i="4"/>
  <c r="L1283" i="4"/>
  <c r="E1283" i="4"/>
  <c r="K1283" i="4"/>
  <c r="N1283" i="4"/>
  <c r="H1283" i="4"/>
  <c r="G1283" i="4"/>
  <c r="O1283" i="4"/>
  <c r="C1279" i="4"/>
  <c r="C1278" i="4"/>
  <c r="C1276" i="4"/>
  <c r="C1280" i="4"/>
  <c r="C1281" i="4"/>
  <c r="C1275" i="4"/>
  <c r="C1285" i="4"/>
  <c r="C1283" i="4"/>
  <c r="C1282" i="4"/>
  <c r="C1284" i="4"/>
  <c r="C1277" i="4"/>
  <c r="L1281" i="4"/>
  <c r="E1281" i="4"/>
  <c r="I1281" i="4"/>
  <c r="O1281" i="4"/>
  <c r="H1281" i="4"/>
  <c r="K1281" i="4"/>
  <c r="J1281" i="4"/>
  <c r="G1281" i="4"/>
  <c r="M1281" i="4"/>
  <c r="N1281" i="4"/>
  <c r="F1281" i="4"/>
  <c r="U1281" i="4" s="1"/>
  <c r="N1279" i="4"/>
  <c r="L1279" i="4"/>
  <c r="Q1288" i="4"/>
  <c r="S1285" i="4"/>
  <c r="N1276" i="4"/>
  <c r="G1276" i="4"/>
  <c r="K1276" i="4"/>
  <c r="Y1276" i="4" s="1"/>
  <c r="M1276" i="4"/>
  <c r="W1276" i="4" s="1"/>
  <c r="F1276" i="4"/>
  <c r="U1276" i="4" s="1"/>
  <c r="L1276" i="4"/>
  <c r="E1276" i="4"/>
  <c r="X1276" i="4" s="1"/>
  <c r="J1276" i="4"/>
  <c r="I1276" i="4"/>
  <c r="H1276" i="4"/>
  <c r="O1276" i="4"/>
  <c r="N1278" i="4"/>
  <c r="G1278" i="4"/>
  <c r="K1278" i="4"/>
  <c r="J1278" i="4"/>
  <c r="M1278" i="4"/>
  <c r="F1278" i="4"/>
  <c r="U1278" i="4" s="1"/>
  <c r="L1278" i="4"/>
  <c r="E1278" i="4"/>
  <c r="O1278" i="4"/>
  <c r="I1278" i="4"/>
  <c r="H1278" i="4"/>
  <c r="N1256" i="4"/>
  <c r="G1256" i="4"/>
  <c r="K1256" i="4"/>
  <c r="Y1256" i="4" s="1"/>
  <c r="M1256" i="4"/>
  <c r="W1256" i="4" s="1"/>
  <c r="F1256" i="4"/>
  <c r="U1256" i="4" s="1"/>
  <c r="H1256" i="4"/>
  <c r="L1256" i="4"/>
  <c r="E1256" i="4"/>
  <c r="X1256" i="4" s="1"/>
  <c r="J1256" i="4"/>
  <c r="I1256" i="4"/>
  <c r="O1256" i="4"/>
  <c r="N1258" i="4"/>
  <c r="G1258" i="4"/>
  <c r="K1258" i="4"/>
  <c r="H1258" i="4"/>
  <c r="M1258" i="4"/>
  <c r="F1258" i="4"/>
  <c r="U1258" i="4" s="1"/>
  <c r="O1258" i="4"/>
  <c r="L1258" i="4"/>
  <c r="E1258" i="4"/>
  <c r="J1258" i="4"/>
  <c r="I1258" i="4"/>
  <c r="L1261" i="4"/>
  <c r="E1261" i="4"/>
  <c r="I1261" i="4"/>
  <c r="K1261" i="4"/>
  <c r="F1261" i="4"/>
  <c r="U1261" i="4" s="1"/>
  <c r="J1261" i="4"/>
  <c r="O1261" i="4"/>
  <c r="H1261" i="4"/>
  <c r="N1261" i="4"/>
  <c r="G1261" i="4"/>
  <c r="M1261" i="4"/>
  <c r="I1262" i="4"/>
  <c r="M1262" i="4"/>
  <c r="F1262" i="4"/>
  <c r="U1262" i="4" s="1"/>
  <c r="O1262" i="4"/>
  <c r="H1262" i="4"/>
  <c r="J1262" i="4"/>
  <c r="N1262" i="4"/>
  <c r="G1262" i="4"/>
  <c r="L1262" i="4"/>
  <c r="E1262" i="4"/>
  <c r="K1262" i="4"/>
  <c r="M1263" i="4"/>
  <c r="F1263" i="4"/>
  <c r="U1263" i="4" s="1"/>
  <c r="J1263" i="4"/>
  <c r="G1263" i="4"/>
  <c r="L1263" i="4"/>
  <c r="E1263" i="4"/>
  <c r="K1263" i="4"/>
  <c r="I1263" i="4"/>
  <c r="O1263" i="4"/>
  <c r="H1263" i="4"/>
  <c r="N1263" i="4"/>
  <c r="Q1268" i="4"/>
  <c r="S1265" i="4"/>
  <c r="C1259" i="4"/>
  <c r="C1265" i="4"/>
  <c r="C1258" i="4"/>
  <c r="C1256" i="4"/>
  <c r="C1257" i="4"/>
  <c r="C1261" i="4"/>
  <c r="C1255" i="4"/>
  <c r="C1264" i="4"/>
  <c r="C1263" i="4"/>
  <c r="C1260" i="4"/>
  <c r="C1262" i="4"/>
  <c r="K1259" i="4"/>
  <c r="O1259" i="4"/>
  <c r="H1259" i="4"/>
  <c r="L1259" i="4"/>
  <c r="J1259" i="4"/>
  <c r="I1259" i="4"/>
  <c r="N1259" i="4"/>
  <c r="G1259" i="4"/>
  <c r="M1259" i="4"/>
  <c r="F1259" i="4"/>
  <c r="U1259" i="4" s="1"/>
  <c r="E1259" i="4"/>
  <c r="O1260" i="4"/>
  <c r="H1260" i="4"/>
  <c r="L1260" i="4"/>
  <c r="E1260" i="4"/>
  <c r="N1260" i="4"/>
  <c r="G1260" i="4"/>
  <c r="M1260" i="4"/>
  <c r="F1260" i="4"/>
  <c r="U1260" i="4" s="1"/>
  <c r="K1260" i="4"/>
  <c r="J1260" i="4"/>
  <c r="I1260" i="4"/>
  <c r="N1238" i="4"/>
  <c r="G1238" i="4"/>
  <c r="L1238" i="4"/>
  <c r="K1238" i="4"/>
  <c r="M1238" i="4"/>
  <c r="F1238" i="4"/>
  <c r="U1238" i="4" s="1"/>
  <c r="E1238" i="4"/>
  <c r="J1238" i="4"/>
  <c r="I1238" i="4"/>
  <c r="O1238" i="4"/>
  <c r="H1238" i="4"/>
  <c r="L1241" i="4"/>
  <c r="E1241" i="4"/>
  <c r="I1241" i="4"/>
  <c r="N1241" i="4"/>
  <c r="F1241" i="4"/>
  <c r="U1241" i="4" s="1"/>
  <c r="K1241" i="4"/>
  <c r="J1241" i="4"/>
  <c r="O1241" i="4"/>
  <c r="H1241" i="4"/>
  <c r="G1241" i="4"/>
  <c r="M1241" i="4"/>
  <c r="M1242" i="4"/>
  <c r="M1243" i="4"/>
  <c r="F1243" i="4"/>
  <c r="U1243" i="4" s="1"/>
  <c r="J1243" i="4"/>
  <c r="N1243" i="4"/>
  <c r="L1243" i="4"/>
  <c r="E1243" i="4"/>
  <c r="H1243" i="4"/>
  <c r="G1243" i="4"/>
  <c r="K1243" i="4"/>
  <c r="I1243" i="4"/>
  <c r="O1243" i="4"/>
  <c r="Q1248" i="4"/>
  <c r="S1245" i="4"/>
  <c r="C1239" i="4"/>
  <c r="C1238" i="4"/>
  <c r="C1236" i="4"/>
  <c r="C1241" i="4"/>
  <c r="C1235" i="4"/>
  <c r="C1240" i="4"/>
  <c r="C1242" i="4"/>
  <c r="C1245" i="4"/>
  <c r="C1243" i="4"/>
  <c r="C1244" i="4"/>
  <c r="C1237" i="4"/>
  <c r="L1240" i="4"/>
  <c r="G1240" i="4"/>
  <c r="N1236" i="4"/>
  <c r="G1236" i="4"/>
  <c r="K1236" i="4"/>
  <c r="Y1236" i="4" s="1"/>
  <c r="O1236" i="4"/>
  <c r="M1236" i="4"/>
  <c r="W1236" i="4" s="1"/>
  <c r="F1236" i="4"/>
  <c r="U1236" i="4" s="1"/>
  <c r="J1236" i="4"/>
  <c r="L1236" i="4"/>
  <c r="E1236" i="4"/>
  <c r="X1236" i="4" s="1"/>
  <c r="I1236" i="4"/>
  <c r="H1236" i="4"/>
  <c r="J1237" i="4"/>
  <c r="N1237" i="4"/>
  <c r="G1237" i="4"/>
  <c r="M1237" i="4"/>
  <c r="E1237" i="4"/>
  <c r="I1237" i="4"/>
  <c r="F1237" i="4"/>
  <c r="U1237" i="4" s="1"/>
  <c r="K1237" i="4"/>
  <c r="O1237" i="4"/>
  <c r="H1237" i="4"/>
  <c r="L1237" i="4"/>
  <c r="O1219" i="4"/>
  <c r="Q1228" i="4"/>
  <c r="S1225" i="4"/>
  <c r="N1216" i="4"/>
  <c r="G1216" i="4"/>
  <c r="I1216" i="4"/>
  <c r="H1216" i="4"/>
  <c r="M1216" i="4"/>
  <c r="W1216" i="4" s="1"/>
  <c r="F1216" i="4"/>
  <c r="U1216" i="4" s="1"/>
  <c r="L1216" i="4"/>
  <c r="E1216" i="4"/>
  <c r="X1216" i="4" s="1"/>
  <c r="K1216" i="4"/>
  <c r="Y1216" i="4" s="1"/>
  <c r="J1216" i="4"/>
  <c r="O1216" i="4"/>
  <c r="I1222" i="4"/>
  <c r="K1222" i="4"/>
  <c r="J1222" i="4"/>
  <c r="O1222" i="4"/>
  <c r="H1222" i="4"/>
  <c r="N1222" i="4"/>
  <c r="G1222" i="4"/>
  <c r="M1222" i="4"/>
  <c r="F1222" i="4"/>
  <c r="U1222" i="4" s="1"/>
  <c r="L1222" i="4"/>
  <c r="E1222" i="4"/>
  <c r="N1218" i="4"/>
  <c r="G1218" i="4"/>
  <c r="O1218" i="4"/>
  <c r="M1218" i="4"/>
  <c r="F1218" i="4"/>
  <c r="U1218" i="4" s="1"/>
  <c r="I1218" i="4"/>
  <c r="L1218" i="4"/>
  <c r="E1218" i="4"/>
  <c r="K1218" i="4"/>
  <c r="J1218" i="4"/>
  <c r="H1218" i="4"/>
  <c r="M1223" i="4"/>
  <c r="F1223" i="4"/>
  <c r="U1223" i="4" s="1"/>
  <c r="O1223" i="4"/>
  <c r="G1223" i="4"/>
  <c r="L1223" i="4"/>
  <c r="E1223" i="4"/>
  <c r="K1223" i="4"/>
  <c r="H1223" i="4"/>
  <c r="J1223" i="4"/>
  <c r="I1223" i="4"/>
  <c r="N1223" i="4"/>
  <c r="C1219" i="4"/>
  <c r="C1220" i="4"/>
  <c r="C1224" i="4"/>
  <c r="C1217" i="4"/>
  <c r="C1221" i="4"/>
  <c r="C1215" i="4"/>
  <c r="C1222" i="4"/>
  <c r="C1225" i="4"/>
  <c r="C1223" i="4"/>
  <c r="C1218" i="4"/>
  <c r="C1216" i="4"/>
  <c r="L1221" i="4"/>
  <c r="E1221" i="4"/>
  <c r="G1221" i="4"/>
  <c r="M1221" i="4"/>
  <c r="K1221" i="4"/>
  <c r="J1221" i="4"/>
  <c r="I1221" i="4"/>
  <c r="O1221" i="4"/>
  <c r="H1221" i="4"/>
  <c r="N1221" i="4"/>
  <c r="F1221" i="4"/>
  <c r="U1221" i="4" s="1"/>
  <c r="J1217" i="4"/>
  <c r="L1217" i="4"/>
  <c r="I1217" i="4"/>
  <c r="E1217" i="4"/>
  <c r="O1217" i="4"/>
  <c r="H1217" i="4"/>
  <c r="N1217" i="4"/>
  <c r="G1217" i="4"/>
  <c r="M1217" i="4"/>
  <c r="W1217" i="4" s="1"/>
  <c r="F1217" i="4"/>
  <c r="U1217" i="4" s="1"/>
  <c r="K1217" i="4"/>
  <c r="K1199" i="4"/>
  <c r="O1199" i="4"/>
  <c r="H1199" i="4"/>
  <c r="G1199" i="4"/>
  <c r="J1199" i="4"/>
  <c r="N1199" i="4"/>
  <c r="I1199" i="4"/>
  <c r="M1199" i="4"/>
  <c r="F1199" i="4"/>
  <c r="U1199" i="4" s="1"/>
  <c r="L1199" i="4"/>
  <c r="E1199" i="4"/>
  <c r="L1201" i="4"/>
  <c r="E1201" i="4"/>
  <c r="I1201" i="4"/>
  <c r="O1201" i="4"/>
  <c r="K1201" i="4"/>
  <c r="H1201" i="4"/>
  <c r="J1201" i="4"/>
  <c r="N1201" i="4"/>
  <c r="G1201" i="4"/>
  <c r="M1201" i="4"/>
  <c r="F1201" i="4"/>
  <c r="U1201" i="4" s="1"/>
  <c r="N1196" i="4"/>
  <c r="G1196" i="4"/>
  <c r="K1196" i="4"/>
  <c r="Y1196" i="4" s="1"/>
  <c r="J1196" i="4"/>
  <c r="M1196" i="4"/>
  <c r="W1196" i="4" s="1"/>
  <c r="F1196" i="4"/>
  <c r="U1196" i="4" s="1"/>
  <c r="L1196" i="4"/>
  <c r="E1196" i="4"/>
  <c r="X1196" i="4" s="1"/>
  <c r="I1196" i="4"/>
  <c r="O1196" i="4"/>
  <c r="H1196" i="4"/>
  <c r="I1202" i="4"/>
  <c r="M1202" i="4"/>
  <c r="F1202" i="4"/>
  <c r="U1202" i="4" s="1"/>
  <c r="L1202" i="4"/>
  <c r="O1202" i="4"/>
  <c r="H1202" i="4"/>
  <c r="E1202" i="4"/>
  <c r="N1202" i="4"/>
  <c r="G1202" i="4"/>
  <c r="K1202" i="4"/>
  <c r="J1202" i="4"/>
  <c r="M1203" i="4"/>
  <c r="F1203" i="4"/>
  <c r="U1203" i="4" s="1"/>
  <c r="L1203" i="4"/>
  <c r="E1203" i="4"/>
  <c r="I1203" i="4"/>
  <c r="K1203" i="4"/>
  <c r="O1203" i="4"/>
  <c r="H1203" i="4"/>
  <c r="N1203" i="4"/>
  <c r="G1203" i="4"/>
  <c r="J1203" i="4"/>
  <c r="Q1208" i="4"/>
  <c r="S1205" i="4"/>
  <c r="C1199" i="4"/>
  <c r="C1198" i="4"/>
  <c r="C1196" i="4"/>
  <c r="C1200" i="4"/>
  <c r="C1201" i="4"/>
  <c r="C1195" i="4"/>
  <c r="C1205" i="4"/>
  <c r="C1203" i="4"/>
  <c r="C1202" i="4"/>
  <c r="C1204" i="4"/>
  <c r="C1197" i="4"/>
  <c r="J1197" i="4"/>
  <c r="N1197" i="4"/>
  <c r="G1197" i="4"/>
  <c r="M1197" i="4"/>
  <c r="I1197" i="4"/>
  <c r="F1197" i="4"/>
  <c r="U1197" i="4" s="1"/>
  <c r="O1197" i="4"/>
  <c r="H1197" i="4"/>
  <c r="L1197" i="4"/>
  <c r="E1197" i="4"/>
  <c r="K1197" i="4"/>
  <c r="L1181" i="4"/>
  <c r="E1181" i="4"/>
  <c r="I1181" i="4"/>
  <c r="K1181" i="4"/>
  <c r="O1181" i="4"/>
  <c r="J1181" i="4"/>
  <c r="N1181" i="4"/>
  <c r="G1181" i="4"/>
  <c r="M1181" i="4"/>
  <c r="F1181" i="4"/>
  <c r="U1181" i="4" s="1"/>
  <c r="H1181" i="4"/>
  <c r="Q1188" i="4"/>
  <c r="S1185" i="4"/>
  <c r="N1176" i="4"/>
  <c r="G1176" i="4"/>
  <c r="K1176" i="4"/>
  <c r="Y1176" i="4" s="1"/>
  <c r="M1176" i="4"/>
  <c r="W1176" i="4" s="1"/>
  <c r="F1176" i="4"/>
  <c r="U1176" i="4" s="1"/>
  <c r="J1176" i="4"/>
  <c r="L1176" i="4"/>
  <c r="E1176" i="4"/>
  <c r="X1176" i="4" s="1"/>
  <c r="I1176" i="4"/>
  <c r="O1176" i="4"/>
  <c r="H1176" i="4"/>
  <c r="N1178" i="4"/>
  <c r="G1178" i="4"/>
  <c r="M1178" i="4"/>
  <c r="F1178" i="4"/>
  <c r="U1178" i="4" s="1"/>
  <c r="J1178" i="4"/>
  <c r="L1178" i="4"/>
  <c r="E1178" i="4"/>
  <c r="I1178" i="4"/>
  <c r="O1178" i="4"/>
  <c r="H1178" i="4"/>
  <c r="K1178" i="4"/>
  <c r="C1179" i="4"/>
  <c r="C1178" i="4"/>
  <c r="C1176" i="4"/>
  <c r="C1181" i="4"/>
  <c r="C1175" i="4"/>
  <c r="C1180" i="4"/>
  <c r="C1185" i="4"/>
  <c r="C1183" i="4"/>
  <c r="C1182" i="4"/>
  <c r="C1184" i="4"/>
  <c r="C1177" i="4"/>
  <c r="K1179" i="4"/>
  <c r="O1179" i="4"/>
  <c r="H1179" i="4"/>
  <c r="J1179" i="4"/>
  <c r="G1179" i="4"/>
  <c r="I1179" i="4"/>
  <c r="M1179" i="4"/>
  <c r="F1179" i="4"/>
  <c r="U1179" i="4" s="1"/>
  <c r="L1179" i="4"/>
  <c r="E1179" i="4"/>
  <c r="N1179" i="4"/>
  <c r="I1182" i="4"/>
  <c r="M1182" i="4"/>
  <c r="F1182" i="4"/>
  <c r="U1182" i="4" s="1"/>
  <c r="O1182" i="4"/>
  <c r="H1182" i="4"/>
  <c r="L1182" i="4"/>
  <c r="N1182" i="4"/>
  <c r="G1182" i="4"/>
  <c r="K1182" i="4"/>
  <c r="J1182" i="4"/>
  <c r="E1182" i="4"/>
  <c r="J1177" i="4"/>
  <c r="N1177" i="4"/>
  <c r="G1177" i="4"/>
  <c r="I1177" i="4"/>
  <c r="M1177" i="4"/>
  <c r="W1177" i="4" s="1"/>
  <c r="O1177" i="4"/>
  <c r="H1177" i="4"/>
  <c r="L1177" i="4"/>
  <c r="E1177" i="4"/>
  <c r="K1177" i="4"/>
  <c r="F1177" i="4"/>
  <c r="U1177" i="4" s="1"/>
  <c r="L1161" i="4"/>
  <c r="E1161" i="4"/>
  <c r="I1161" i="4"/>
  <c r="K1161" i="4"/>
  <c r="J1161" i="4"/>
  <c r="N1161" i="4"/>
  <c r="G1161" i="4"/>
  <c r="M1161" i="4"/>
  <c r="F1161" i="4"/>
  <c r="U1161" i="4" s="1"/>
  <c r="O1161" i="4"/>
  <c r="H1161" i="4"/>
  <c r="M1159" i="4"/>
  <c r="N1158" i="4"/>
  <c r="G1158" i="4"/>
  <c r="K1158" i="4"/>
  <c r="M1158" i="4"/>
  <c r="F1158" i="4"/>
  <c r="U1158" i="4" s="1"/>
  <c r="L1158" i="4"/>
  <c r="E1158" i="4"/>
  <c r="I1158" i="4"/>
  <c r="O1158" i="4"/>
  <c r="H1158" i="4"/>
  <c r="J1158" i="4"/>
  <c r="I1162" i="4"/>
  <c r="M1162" i="4"/>
  <c r="F1162" i="4"/>
  <c r="U1162" i="4" s="1"/>
  <c r="O1162" i="4"/>
  <c r="H1162" i="4"/>
  <c r="N1162" i="4"/>
  <c r="G1162" i="4"/>
  <c r="K1162" i="4"/>
  <c r="J1162" i="4"/>
  <c r="L1162" i="4"/>
  <c r="E1162" i="4"/>
  <c r="M1163" i="4"/>
  <c r="F1163" i="4"/>
  <c r="U1163" i="4" s="1"/>
  <c r="K1163" i="4"/>
  <c r="J1163" i="4"/>
  <c r="L1163" i="4"/>
  <c r="E1163" i="4"/>
  <c r="O1163" i="4"/>
  <c r="H1163" i="4"/>
  <c r="N1163" i="4"/>
  <c r="G1163" i="4"/>
  <c r="I1163" i="4"/>
  <c r="Q1168" i="4"/>
  <c r="S1165" i="4"/>
  <c r="C1159" i="4"/>
  <c r="C1158" i="4"/>
  <c r="C1160" i="4"/>
  <c r="C1161" i="4"/>
  <c r="C1155" i="4"/>
  <c r="C1163" i="4"/>
  <c r="C1156" i="4"/>
  <c r="C1165" i="4"/>
  <c r="C1162" i="4"/>
  <c r="C1164" i="4"/>
  <c r="C1157" i="4"/>
  <c r="N1156" i="4"/>
  <c r="G1156" i="4"/>
  <c r="K1156" i="4"/>
  <c r="Y1156" i="4" s="1"/>
  <c r="M1156" i="4"/>
  <c r="W1156" i="4" s="1"/>
  <c r="F1156" i="4"/>
  <c r="U1156" i="4" s="1"/>
  <c r="L1156" i="4"/>
  <c r="E1156" i="4"/>
  <c r="X1156" i="4" s="1"/>
  <c r="I1156" i="4"/>
  <c r="O1156" i="4"/>
  <c r="H1156" i="4"/>
  <c r="J1156" i="4"/>
  <c r="O1160" i="4"/>
  <c r="H1160" i="4"/>
  <c r="L1160" i="4"/>
  <c r="E1160" i="4"/>
  <c r="N1160" i="4"/>
  <c r="G1160" i="4"/>
  <c r="M1160" i="4"/>
  <c r="F1160" i="4"/>
  <c r="U1160" i="4" s="1"/>
  <c r="J1160" i="4"/>
  <c r="I1160" i="4"/>
  <c r="K1160" i="4"/>
  <c r="J1157" i="4"/>
  <c r="N1157" i="4"/>
  <c r="G1157" i="4"/>
  <c r="M1157" i="4"/>
  <c r="I1157" i="4"/>
  <c r="O1157" i="4"/>
  <c r="H1157" i="4"/>
  <c r="L1157" i="4"/>
  <c r="E1157" i="4"/>
  <c r="K1157" i="4"/>
  <c r="F1157" i="4"/>
  <c r="U1157" i="4" s="1"/>
  <c r="L1141" i="4"/>
  <c r="E1141" i="4"/>
  <c r="I1141" i="4"/>
  <c r="K1141" i="4"/>
  <c r="J1141" i="4"/>
  <c r="O1141" i="4"/>
  <c r="H1141" i="4"/>
  <c r="N1141" i="4"/>
  <c r="G1141" i="4"/>
  <c r="M1141" i="4"/>
  <c r="F1141" i="4"/>
  <c r="U1141" i="4" s="1"/>
  <c r="I1139" i="4"/>
  <c r="G1143" i="4"/>
  <c r="C1139" i="4"/>
  <c r="C1138" i="4"/>
  <c r="C1141" i="4"/>
  <c r="C1135" i="4"/>
  <c r="C1145" i="4"/>
  <c r="C1143" i="4"/>
  <c r="C1136" i="4"/>
  <c r="C1140" i="4"/>
  <c r="C1142" i="4"/>
  <c r="C1144" i="4"/>
  <c r="C1137" i="4"/>
  <c r="Q1148" i="4"/>
  <c r="S1145" i="4"/>
  <c r="J1137" i="4"/>
  <c r="G1137" i="4"/>
  <c r="I1137" i="4"/>
  <c r="O1137" i="4"/>
  <c r="H1137" i="4"/>
  <c r="N1137" i="4"/>
  <c r="M1137" i="4"/>
  <c r="F1137" i="4"/>
  <c r="U1137" i="4" s="1"/>
  <c r="L1137" i="4"/>
  <c r="E1137" i="4"/>
  <c r="K1137" i="4"/>
  <c r="N1136" i="4"/>
  <c r="G1136" i="4"/>
  <c r="K1136" i="4"/>
  <c r="Y1136" i="4" s="1"/>
  <c r="M1136" i="4"/>
  <c r="W1136" i="4" s="1"/>
  <c r="F1136" i="4"/>
  <c r="U1136" i="4" s="1"/>
  <c r="L1136" i="4"/>
  <c r="E1136" i="4"/>
  <c r="X1136" i="4" s="1"/>
  <c r="J1136" i="4"/>
  <c r="I1136" i="4"/>
  <c r="O1136" i="4"/>
  <c r="H1136" i="4"/>
  <c r="O1140" i="4"/>
  <c r="H1140" i="4"/>
  <c r="L1140" i="4"/>
  <c r="N1140" i="4"/>
  <c r="G1140" i="4"/>
  <c r="M1140" i="4"/>
  <c r="F1140" i="4"/>
  <c r="U1140" i="4" s="1"/>
  <c r="E1140" i="4"/>
  <c r="K1140" i="4"/>
  <c r="J1140" i="4"/>
  <c r="I1140" i="4"/>
  <c r="O1120" i="4"/>
  <c r="H1120" i="4"/>
  <c r="L1120" i="4"/>
  <c r="E1120" i="4"/>
  <c r="N1120" i="4"/>
  <c r="G1120" i="4"/>
  <c r="M1120" i="4"/>
  <c r="F1120" i="4"/>
  <c r="U1120" i="4" s="1"/>
  <c r="J1120" i="4"/>
  <c r="I1120" i="4"/>
  <c r="K1120" i="4"/>
  <c r="L1121" i="4"/>
  <c r="E1121" i="4"/>
  <c r="I1121" i="4"/>
  <c r="K1121" i="4"/>
  <c r="O1121" i="4"/>
  <c r="J1121" i="4"/>
  <c r="N1121" i="4"/>
  <c r="G1121" i="4"/>
  <c r="M1121" i="4"/>
  <c r="F1121" i="4"/>
  <c r="U1121" i="4" s="1"/>
  <c r="H1121" i="4"/>
  <c r="N1118" i="4"/>
  <c r="G1118" i="4"/>
  <c r="K1118" i="4"/>
  <c r="M1118" i="4"/>
  <c r="F1118" i="4"/>
  <c r="U1118" i="4" s="1"/>
  <c r="J1118" i="4"/>
  <c r="L1118" i="4"/>
  <c r="E1118" i="4"/>
  <c r="I1118" i="4"/>
  <c r="O1118" i="4"/>
  <c r="H1118" i="4"/>
  <c r="M1123" i="4"/>
  <c r="F1123" i="4"/>
  <c r="U1123" i="4" s="1"/>
  <c r="J1123" i="4"/>
  <c r="L1123" i="4"/>
  <c r="E1123" i="4"/>
  <c r="I1123" i="4"/>
  <c r="K1123" i="4"/>
  <c r="O1123" i="4"/>
  <c r="H1123" i="4"/>
  <c r="N1123" i="4"/>
  <c r="G1123" i="4"/>
  <c r="N1116" i="4"/>
  <c r="G1116" i="4"/>
  <c r="K1116" i="4"/>
  <c r="Y1116" i="4" s="1"/>
  <c r="M1116" i="4"/>
  <c r="W1116" i="4" s="1"/>
  <c r="F1116" i="4"/>
  <c r="U1116" i="4" s="1"/>
  <c r="L1116" i="4"/>
  <c r="E1116" i="4"/>
  <c r="X1116" i="4" s="1"/>
  <c r="I1116" i="4"/>
  <c r="O1116" i="4"/>
  <c r="H1116" i="4"/>
  <c r="J1116" i="4"/>
  <c r="K1119" i="4"/>
  <c r="O1119" i="4"/>
  <c r="H1119" i="4"/>
  <c r="J1119" i="4"/>
  <c r="G1119" i="4"/>
  <c r="I1119" i="4"/>
  <c r="M1119" i="4"/>
  <c r="F1119" i="4"/>
  <c r="U1119" i="4" s="1"/>
  <c r="L1119" i="4"/>
  <c r="E1119" i="4"/>
  <c r="N1119" i="4"/>
  <c r="H1122" i="4"/>
  <c r="C1119" i="4"/>
  <c r="C1118" i="4"/>
  <c r="C1116" i="4"/>
  <c r="C1121" i="4"/>
  <c r="C1115" i="4"/>
  <c r="C1120" i="4"/>
  <c r="C1125" i="4"/>
  <c r="C1123" i="4"/>
  <c r="C1122" i="4"/>
  <c r="C1124" i="4"/>
  <c r="C1117" i="4"/>
  <c r="Q1128" i="4"/>
  <c r="S1125" i="4"/>
  <c r="J1117" i="4"/>
  <c r="N1117" i="4"/>
  <c r="G1117" i="4"/>
  <c r="I1117" i="4"/>
  <c r="M1117" i="4"/>
  <c r="O1117" i="4"/>
  <c r="H1117" i="4"/>
  <c r="L1117" i="4"/>
  <c r="E1117" i="4"/>
  <c r="K1117" i="4"/>
  <c r="F1117" i="4"/>
  <c r="U1117" i="4" s="1"/>
  <c r="O1100" i="4"/>
  <c r="H1100" i="4"/>
  <c r="N1100" i="4"/>
  <c r="G1100" i="4"/>
  <c r="E1100" i="4"/>
  <c r="M1100" i="4"/>
  <c r="F1100" i="4"/>
  <c r="U1100" i="4" s="1"/>
  <c r="L1100" i="4"/>
  <c r="J1100" i="4"/>
  <c r="I1100" i="4"/>
  <c r="K1100" i="4"/>
  <c r="L1101" i="4"/>
  <c r="E1101" i="4"/>
  <c r="K1101" i="4"/>
  <c r="I1101" i="4"/>
  <c r="J1101" i="4"/>
  <c r="N1101" i="4"/>
  <c r="G1101" i="4"/>
  <c r="M1101" i="4"/>
  <c r="F1101" i="4"/>
  <c r="U1101" i="4" s="1"/>
  <c r="O1101" i="4"/>
  <c r="H1101" i="4"/>
  <c r="N1098" i="4"/>
  <c r="G1098" i="4"/>
  <c r="K1098" i="4"/>
  <c r="M1098" i="4"/>
  <c r="F1098" i="4"/>
  <c r="U1098" i="4" s="1"/>
  <c r="L1098" i="4"/>
  <c r="E1098" i="4"/>
  <c r="I1098" i="4"/>
  <c r="O1098" i="4"/>
  <c r="H1098" i="4"/>
  <c r="J1098" i="4"/>
  <c r="K1099" i="4"/>
  <c r="O1099" i="4"/>
  <c r="G1099" i="4"/>
  <c r="J1099" i="4"/>
  <c r="I1099" i="4"/>
  <c r="H1099" i="4"/>
  <c r="M1099" i="4"/>
  <c r="F1099" i="4"/>
  <c r="U1099" i="4" s="1"/>
  <c r="L1099" i="4"/>
  <c r="E1099" i="4"/>
  <c r="N1099" i="4"/>
  <c r="N1096" i="4"/>
  <c r="G1096" i="4"/>
  <c r="K1096" i="4"/>
  <c r="Y1096" i="4" s="1"/>
  <c r="J1096" i="4"/>
  <c r="M1096" i="4"/>
  <c r="W1096" i="4" s="1"/>
  <c r="F1096" i="4"/>
  <c r="U1096" i="4" s="1"/>
  <c r="L1096" i="4"/>
  <c r="E1096" i="4"/>
  <c r="X1096" i="4" s="1"/>
  <c r="I1096" i="4"/>
  <c r="O1096" i="4"/>
  <c r="H1096" i="4"/>
  <c r="M1103" i="4"/>
  <c r="F1103" i="4"/>
  <c r="U1103" i="4" s="1"/>
  <c r="L1103" i="4"/>
  <c r="E1103" i="4"/>
  <c r="J1103" i="4"/>
  <c r="K1103" i="4"/>
  <c r="O1103" i="4"/>
  <c r="H1103" i="4"/>
  <c r="N1103" i="4"/>
  <c r="G1103" i="4"/>
  <c r="I1103" i="4"/>
  <c r="I1102" i="4"/>
  <c r="M1102" i="4"/>
  <c r="F1102" i="4"/>
  <c r="U1102" i="4" s="1"/>
  <c r="O1102" i="4"/>
  <c r="H1102" i="4"/>
  <c r="N1102" i="4"/>
  <c r="G1102" i="4"/>
  <c r="K1102" i="4"/>
  <c r="Y1102" i="4" s="1"/>
  <c r="J1102" i="4"/>
  <c r="L1102" i="4"/>
  <c r="E1102" i="4"/>
  <c r="C1099" i="4"/>
  <c r="C1100" i="4"/>
  <c r="C1101" i="4"/>
  <c r="C1095" i="4"/>
  <c r="C1096" i="4"/>
  <c r="C1105" i="4"/>
  <c r="C1103" i="4"/>
  <c r="C1098" i="4"/>
  <c r="C1102" i="4"/>
  <c r="C1104" i="4"/>
  <c r="C1097" i="4"/>
  <c r="Q1108" i="4"/>
  <c r="S1105" i="4"/>
  <c r="L1081" i="4"/>
  <c r="E1081" i="4"/>
  <c r="M1081" i="4"/>
  <c r="K1081" i="4"/>
  <c r="F1081" i="4"/>
  <c r="U1081" i="4" s="1"/>
  <c r="J1081" i="4"/>
  <c r="I1081" i="4"/>
  <c r="O1081" i="4"/>
  <c r="H1081" i="4"/>
  <c r="N1081" i="4"/>
  <c r="G1081" i="4"/>
  <c r="Q1088" i="4"/>
  <c r="S1085" i="4"/>
  <c r="N1083" i="4"/>
  <c r="O1080" i="4"/>
  <c r="H1080" i="4"/>
  <c r="N1080" i="4"/>
  <c r="G1080" i="4"/>
  <c r="L1080" i="4"/>
  <c r="M1080" i="4"/>
  <c r="F1080" i="4"/>
  <c r="U1080" i="4" s="1"/>
  <c r="E1080" i="4"/>
  <c r="I1080" i="4"/>
  <c r="K1080" i="4"/>
  <c r="J1080" i="4"/>
  <c r="C1079" i="4"/>
  <c r="C1076" i="4"/>
  <c r="C1084" i="4"/>
  <c r="C1081" i="4"/>
  <c r="C1075" i="4"/>
  <c r="C1077" i="4"/>
  <c r="C1085" i="4"/>
  <c r="C1083" i="4"/>
  <c r="C1078" i="4"/>
  <c r="C1080" i="4"/>
  <c r="C1082" i="4"/>
  <c r="N1078" i="4"/>
  <c r="G1078" i="4"/>
  <c r="K1078" i="4"/>
  <c r="O1078" i="4"/>
  <c r="M1078" i="4"/>
  <c r="F1078" i="4"/>
  <c r="U1078" i="4" s="1"/>
  <c r="L1078" i="4"/>
  <c r="E1078" i="4"/>
  <c r="H1078" i="4"/>
  <c r="J1078" i="4"/>
  <c r="I1078" i="4"/>
  <c r="K1079" i="4"/>
  <c r="O1079" i="4"/>
  <c r="J1079" i="4"/>
  <c r="E1079" i="4"/>
  <c r="I1079" i="4"/>
  <c r="H1079" i="4"/>
  <c r="N1079" i="4"/>
  <c r="G1079" i="4"/>
  <c r="M1079" i="4"/>
  <c r="F1079" i="4"/>
  <c r="U1079" i="4" s="1"/>
  <c r="L1079" i="4"/>
  <c r="N1076" i="4"/>
  <c r="G1076" i="4"/>
  <c r="M1076" i="4"/>
  <c r="W1076" i="4" s="1"/>
  <c r="F1076" i="4"/>
  <c r="U1076" i="4" s="1"/>
  <c r="K1076" i="4"/>
  <c r="Y1076" i="4" s="1"/>
  <c r="L1076" i="4"/>
  <c r="E1076" i="4"/>
  <c r="X1076" i="4" s="1"/>
  <c r="O1076" i="4"/>
  <c r="J1076" i="4"/>
  <c r="I1076" i="4"/>
  <c r="H1076" i="4"/>
  <c r="J1077" i="4"/>
  <c r="N1077" i="4"/>
  <c r="N1058" i="4"/>
  <c r="G1058" i="4"/>
  <c r="O1058" i="4"/>
  <c r="M1058" i="4"/>
  <c r="F1058" i="4"/>
  <c r="U1058" i="4" s="1"/>
  <c r="K1058" i="4"/>
  <c r="H1058" i="4"/>
  <c r="L1058" i="4"/>
  <c r="E1058" i="4"/>
  <c r="J1058" i="4"/>
  <c r="I1058" i="4"/>
  <c r="I1062" i="4"/>
  <c r="M1062" i="4"/>
  <c r="F1062" i="4"/>
  <c r="U1062" i="4" s="1"/>
  <c r="O1062" i="4"/>
  <c r="H1062" i="4"/>
  <c r="N1062" i="4"/>
  <c r="G1062" i="4"/>
  <c r="L1062" i="4"/>
  <c r="E1062" i="4"/>
  <c r="K1062" i="4"/>
  <c r="J1062" i="4"/>
  <c r="Q1068" i="4"/>
  <c r="S1065" i="4"/>
  <c r="M1063" i="4"/>
  <c r="F1063" i="4"/>
  <c r="U1063" i="4" s="1"/>
  <c r="J1063" i="4"/>
  <c r="L1063" i="4"/>
  <c r="E1063" i="4"/>
  <c r="K1063" i="4"/>
  <c r="I1063" i="4"/>
  <c r="O1063" i="4"/>
  <c r="H1063" i="4"/>
  <c r="N1063" i="4"/>
  <c r="G1063" i="4"/>
  <c r="O1060" i="4"/>
  <c r="H1060" i="4"/>
  <c r="L1060" i="4"/>
  <c r="E1060" i="4"/>
  <c r="I1060" i="4"/>
  <c r="N1060" i="4"/>
  <c r="G1060" i="4"/>
  <c r="M1060" i="4"/>
  <c r="F1060" i="4"/>
  <c r="U1060" i="4" s="1"/>
  <c r="K1060" i="4"/>
  <c r="J1060" i="4"/>
  <c r="C1059" i="4"/>
  <c r="C1064" i="4"/>
  <c r="C1061" i="4"/>
  <c r="C1055" i="4"/>
  <c r="C1058" i="4"/>
  <c r="C1056" i="4"/>
  <c r="C1065" i="4"/>
  <c r="C1063" i="4"/>
  <c r="C1060" i="4"/>
  <c r="C1062" i="4"/>
  <c r="C1057" i="4"/>
  <c r="L1061" i="4"/>
  <c r="E1061" i="4"/>
  <c r="I1061" i="4"/>
  <c r="F1061" i="4"/>
  <c r="U1061" i="4" s="1"/>
  <c r="K1061" i="4"/>
  <c r="J1061" i="4"/>
  <c r="O1061" i="4"/>
  <c r="H1061" i="4"/>
  <c r="N1061" i="4"/>
  <c r="G1061" i="4"/>
  <c r="M1061" i="4"/>
  <c r="N1056" i="4"/>
  <c r="G1056" i="4"/>
  <c r="K1056" i="4"/>
  <c r="Y1056" i="4" s="1"/>
  <c r="O1056" i="4"/>
  <c r="H1056" i="4"/>
  <c r="M1056" i="4"/>
  <c r="W1056" i="4" s="1"/>
  <c r="F1056" i="4"/>
  <c r="U1056" i="4" s="1"/>
  <c r="L1056" i="4"/>
  <c r="E1056" i="4"/>
  <c r="X1056" i="4" s="1"/>
  <c r="J1056" i="4"/>
  <c r="I1056" i="4"/>
  <c r="I1057" i="4"/>
  <c r="Q1048" i="4"/>
  <c r="S1045" i="4"/>
  <c r="J1037" i="4"/>
  <c r="N1037" i="4"/>
  <c r="M1037" i="4"/>
  <c r="F1037" i="4"/>
  <c r="U1037" i="4" s="1"/>
  <c r="I1037" i="4"/>
  <c r="G1037" i="4"/>
  <c r="O1037" i="4"/>
  <c r="H1037" i="4"/>
  <c r="K1037" i="4"/>
  <c r="E1037" i="4"/>
  <c r="L1037" i="4"/>
  <c r="L1041" i="4"/>
  <c r="E1041" i="4"/>
  <c r="I1041" i="4"/>
  <c r="O1041" i="4"/>
  <c r="H1041" i="4"/>
  <c r="K1041" i="4"/>
  <c r="J1041" i="4"/>
  <c r="N1041" i="4"/>
  <c r="M1041" i="4"/>
  <c r="F1041" i="4"/>
  <c r="U1041" i="4" s="1"/>
  <c r="G1041" i="4"/>
  <c r="C1039" i="4"/>
  <c r="C1036" i="4"/>
  <c r="C1040" i="4"/>
  <c r="C1041" i="4"/>
  <c r="C1035" i="4"/>
  <c r="C1038" i="4"/>
  <c r="C1045" i="4"/>
  <c r="C1043" i="4"/>
  <c r="C1044" i="4"/>
  <c r="C1037" i="4"/>
  <c r="C1042" i="4"/>
  <c r="K1039" i="4"/>
  <c r="O1039" i="4"/>
  <c r="N1039" i="4"/>
  <c r="G1039" i="4"/>
  <c r="J1039" i="4"/>
  <c r="H1039" i="4"/>
  <c r="I1039" i="4"/>
  <c r="M1039" i="4"/>
  <c r="L1039" i="4"/>
  <c r="F1039" i="4"/>
  <c r="U1039" i="4" s="1"/>
  <c r="E1039" i="4"/>
  <c r="N1038" i="4"/>
  <c r="G1038" i="4"/>
  <c r="K1038" i="4"/>
  <c r="J1038" i="4"/>
  <c r="M1038" i="4"/>
  <c r="F1038" i="4"/>
  <c r="U1038" i="4" s="1"/>
  <c r="L1038" i="4"/>
  <c r="E1038" i="4"/>
  <c r="O1038" i="4"/>
  <c r="H1038" i="4"/>
  <c r="I1038" i="4"/>
  <c r="M1043" i="4"/>
  <c r="F1043" i="4"/>
  <c r="U1043" i="4" s="1"/>
  <c r="J1043" i="4"/>
  <c r="I1043" i="4"/>
  <c r="L1043" i="4"/>
  <c r="E1043" i="4"/>
  <c r="K1043" i="4"/>
  <c r="G1043" i="4"/>
  <c r="O1043" i="4"/>
  <c r="N1043" i="4"/>
  <c r="H1043" i="4"/>
  <c r="M1023" i="4"/>
  <c r="F1023" i="4"/>
  <c r="U1023" i="4" s="1"/>
  <c r="G1023" i="4"/>
  <c r="L1023" i="4"/>
  <c r="E1023" i="4"/>
  <c r="J1023" i="4"/>
  <c r="K1023" i="4"/>
  <c r="N1023" i="4"/>
  <c r="I1023" i="4"/>
  <c r="O1023" i="4"/>
  <c r="H1023" i="4"/>
  <c r="L1021" i="4"/>
  <c r="E1021" i="4"/>
  <c r="N1021" i="4"/>
  <c r="F1021" i="4"/>
  <c r="U1021" i="4" s="1"/>
  <c r="K1021" i="4"/>
  <c r="J1021" i="4"/>
  <c r="I1021" i="4"/>
  <c r="G1021" i="4"/>
  <c r="M1021" i="4"/>
  <c r="O1021" i="4"/>
  <c r="H1021" i="4"/>
  <c r="O1020" i="4"/>
  <c r="H1020" i="4"/>
  <c r="N1020" i="4"/>
  <c r="G1020" i="4"/>
  <c r="L1020" i="4"/>
  <c r="M1020" i="4"/>
  <c r="F1020" i="4"/>
  <c r="U1020" i="4" s="1"/>
  <c r="E1020" i="4"/>
  <c r="I1020" i="4"/>
  <c r="K1020" i="4"/>
  <c r="J1020" i="4"/>
  <c r="K1019" i="4"/>
  <c r="O1019" i="4"/>
  <c r="J1019" i="4"/>
  <c r="H1019" i="4"/>
  <c r="L1019" i="4"/>
  <c r="I1019" i="4"/>
  <c r="E1019" i="4"/>
  <c r="N1019" i="4"/>
  <c r="G1019" i="4"/>
  <c r="M1019" i="4"/>
  <c r="F1019" i="4"/>
  <c r="U1019" i="4" s="1"/>
  <c r="N1016" i="4"/>
  <c r="G1016" i="4"/>
  <c r="H1016" i="4"/>
  <c r="M1016" i="4"/>
  <c r="W1016" i="4" s="1"/>
  <c r="F1016" i="4"/>
  <c r="U1016" i="4" s="1"/>
  <c r="L1016" i="4"/>
  <c r="E1016" i="4"/>
  <c r="X1016" i="4" s="1"/>
  <c r="K1016" i="4"/>
  <c r="Y1016" i="4" s="1"/>
  <c r="O1016" i="4"/>
  <c r="J1016" i="4"/>
  <c r="I1016" i="4"/>
  <c r="C1019" i="4"/>
  <c r="C1016" i="4"/>
  <c r="C1021" i="4"/>
  <c r="C1015" i="4"/>
  <c r="C1018" i="4"/>
  <c r="C1024" i="4"/>
  <c r="C1017" i="4"/>
  <c r="C1025" i="4"/>
  <c r="C1023" i="4"/>
  <c r="C1020" i="4"/>
  <c r="C1022" i="4"/>
  <c r="J1017" i="4"/>
  <c r="G1017" i="4"/>
  <c r="K1017" i="4"/>
  <c r="Y1017" i="4" s="1"/>
  <c r="I1017" i="4"/>
  <c r="O1017" i="4"/>
  <c r="H1017" i="4"/>
  <c r="N1017" i="4"/>
  <c r="M1017" i="4"/>
  <c r="F1017" i="4"/>
  <c r="U1017" i="4" s="1"/>
  <c r="L1017" i="4"/>
  <c r="E1017" i="4"/>
  <c r="Q1028" i="4"/>
  <c r="S1025" i="4"/>
  <c r="I1022" i="4"/>
  <c r="J1022" i="4"/>
  <c r="O1022" i="4"/>
  <c r="H1022" i="4"/>
  <c r="M1022" i="4"/>
  <c r="N1022" i="4"/>
  <c r="G1022" i="4"/>
  <c r="F1022" i="4"/>
  <c r="U1022" i="4" s="1"/>
  <c r="L1022" i="4"/>
  <c r="E1022" i="4"/>
  <c r="K1022" i="4"/>
  <c r="N996" i="4"/>
  <c r="G996" i="4"/>
  <c r="E996" i="4"/>
  <c r="X996" i="4" s="1"/>
  <c r="M996" i="4"/>
  <c r="W996" i="4" s="1"/>
  <c r="F996" i="4"/>
  <c r="U996" i="4" s="1"/>
  <c r="K996" i="4"/>
  <c r="Y996" i="4" s="1"/>
  <c r="J996" i="4"/>
  <c r="L996" i="4"/>
  <c r="I996" i="4"/>
  <c r="O996" i="4"/>
  <c r="H996" i="4"/>
  <c r="N998" i="4"/>
  <c r="G998" i="4"/>
  <c r="L998" i="4"/>
  <c r="K998" i="4"/>
  <c r="M998" i="4"/>
  <c r="F998" i="4"/>
  <c r="U998" i="4" s="1"/>
  <c r="J998" i="4"/>
  <c r="I998" i="4"/>
  <c r="O998" i="4"/>
  <c r="E998" i="4"/>
  <c r="H998" i="4"/>
  <c r="Q1008" i="4"/>
  <c r="S1005" i="4"/>
  <c r="J1003" i="4"/>
  <c r="K999" i="4"/>
  <c r="H999" i="4"/>
  <c r="F999" i="4"/>
  <c r="U999" i="4" s="1"/>
  <c r="J999" i="4"/>
  <c r="O999" i="4"/>
  <c r="N999" i="4"/>
  <c r="G999" i="4"/>
  <c r="L999" i="4"/>
  <c r="I999" i="4"/>
  <c r="M999" i="4"/>
  <c r="E999" i="4"/>
  <c r="I1002" i="4"/>
  <c r="F1002" i="4"/>
  <c r="U1002" i="4" s="1"/>
  <c r="K1002" i="4"/>
  <c r="O1002" i="4"/>
  <c r="H1002" i="4"/>
  <c r="M1002" i="4"/>
  <c r="L1002" i="4"/>
  <c r="E1002" i="4"/>
  <c r="J1002" i="4"/>
  <c r="N1002" i="4"/>
  <c r="G1002" i="4"/>
  <c r="N1000" i="4"/>
  <c r="C999" i="4"/>
  <c r="C996" i="4"/>
  <c r="C1001" i="4"/>
  <c r="C995" i="4"/>
  <c r="C998" i="4"/>
  <c r="C1000" i="4"/>
  <c r="C1004" i="4"/>
  <c r="C1005" i="4"/>
  <c r="C1003" i="4"/>
  <c r="C1002" i="4"/>
  <c r="C997" i="4"/>
  <c r="L1001" i="4"/>
  <c r="E1001" i="4"/>
  <c r="I1001" i="4"/>
  <c r="G1001" i="4"/>
  <c r="M1001" i="4"/>
  <c r="K1001" i="4"/>
  <c r="O1001" i="4"/>
  <c r="H1001" i="4"/>
  <c r="N1001" i="4"/>
  <c r="F1001" i="4"/>
  <c r="U1001" i="4" s="1"/>
  <c r="J1001" i="4"/>
  <c r="L981" i="4"/>
  <c r="E981" i="4"/>
  <c r="O981" i="4"/>
  <c r="H981" i="4"/>
  <c r="K981" i="4"/>
  <c r="I981" i="4"/>
  <c r="J981" i="4"/>
  <c r="N981" i="4"/>
  <c r="G981" i="4"/>
  <c r="M981" i="4"/>
  <c r="F981" i="4"/>
  <c r="U981" i="4" s="1"/>
  <c r="K979" i="4"/>
  <c r="H979" i="4"/>
  <c r="G979" i="4"/>
  <c r="J979" i="4"/>
  <c r="O979" i="4"/>
  <c r="I979" i="4"/>
  <c r="M979" i="4"/>
  <c r="F979" i="4"/>
  <c r="U979" i="4" s="1"/>
  <c r="L979" i="4"/>
  <c r="E979" i="4"/>
  <c r="N979" i="4"/>
  <c r="O980" i="4"/>
  <c r="H980" i="4"/>
  <c r="F980" i="4"/>
  <c r="U980" i="4" s="1"/>
  <c r="E980" i="4"/>
  <c r="N980" i="4"/>
  <c r="G980" i="4"/>
  <c r="L980" i="4"/>
  <c r="M980" i="4"/>
  <c r="J980" i="4"/>
  <c r="I980" i="4"/>
  <c r="K980" i="4"/>
  <c r="N976" i="4"/>
  <c r="G976" i="4"/>
  <c r="E976" i="4"/>
  <c r="X976" i="4" s="1"/>
  <c r="K976" i="4"/>
  <c r="Y976" i="4" s="1"/>
  <c r="M976" i="4"/>
  <c r="W976" i="4" s="1"/>
  <c r="F976" i="4"/>
  <c r="U976" i="4" s="1"/>
  <c r="L976" i="4"/>
  <c r="I976" i="4"/>
  <c r="O976" i="4"/>
  <c r="H976" i="4"/>
  <c r="J976" i="4"/>
  <c r="N978" i="4"/>
  <c r="G978" i="4"/>
  <c r="E978" i="4"/>
  <c r="K978" i="4"/>
  <c r="J978" i="4"/>
  <c r="M978" i="4"/>
  <c r="F978" i="4"/>
  <c r="U978" i="4" s="1"/>
  <c r="L978" i="4"/>
  <c r="I978" i="4"/>
  <c r="O978" i="4"/>
  <c r="H978" i="4"/>
  <c r="M983" i="4"/>
  <c r="F983" i="4"/>
  <c r="U983" i="4" s="1"/>
  <c r="J983" i="4"/>
  <c r="I983" i="4"/>
  <c r="L983" i="4"/>
  <c r="E983" i="4"/>
  <c r="K983" i="4"/>
  <c r="O983" i="4"/>
  <c r="H983" i="4"/>
  <c r="N983" i="4"/>
  <c r="G983" i="4"/>
  <c r="I982" i="4"/>
  <c r="F982" i="4"/>
  <c r="U982" i="4" s="1"/>
  <c r="L982" i="4"/>
  <c r="O982" i="4"/>
  <c r="H982" i="4"/>
  <c r="M982" i="4"/>
  <c r="N982" i="4"/>
  <c r="G982" i="4"/>
  <c r="E982" i="4"/>
  <c r="K982" i="4"/>
  <c r="Y982" i="4" s="1"/>
  <c r="J982" i="4"/>
  <c r="C979" i="4"/>
  <c r="C978" i="4"/>
  <c r="C980" i="4"/>
  <c r="C981" i="4"/>
  <c r="C975" i="4"/>
  <c r="C976" i="4"/>
  <c r="C985" i="4"/>
  <c r="C983" i="4"/>
  <c r="C982" i="4"/>
  <c r="C984" i="4"/>
  <c r="C977" i="4"/>
  <c r="Q988" i="4"/>
  <c r="S985" i="4"/>
  <c r="J977" i="4"/>
  <c r="G977" i="4"/>
  <c r="M977" i="4"/>
  <c r="I977" i="4"/>
  <c r="H977" i="4"/>
  <c r="N977" i="4"/>
  <c r="O977" i="4"/>
  <c r="L977" i="4"/>
  <c r="E977" i="4"/>
  <c r="K977" i="4"/>
  <c r="Y977" i="4" s="1"/>
  <c r="F977" i="4"/>
  <c r="U977" i="4" s="1"/>
  <c r="N958" i="4"/>
  <c r="G958" i="4"/>
  <c r="M958" i="4"/>
  <c r="F958" i="4"/>
  <c r="U958" i="4" s="1"/>
  <c r="L958" i="4"/>
  <c r="E958" i="4"/>
  <c r="K958" i="4"/>
  <c r="H958" i="4"/>
  <c r="J958" i="4"/>
  <c r="I958" i="4"/>
  <c r="O958" i="4"/>
  <c r="I962" i="4"/>
  <c r="O962" i="4"/>
  <c r="H962" i="4"/>
  <c r="N962" i="4"/>
  <c r="G962" i="4"/>
  <c r="M962" i="4"/>
  <c r="F962" i="4"/>
  <c r="U962" i="4" s="1"/>
  <c r="L962" i="4"/>
  <c r="E962" i="4"/>
  <c r="K962" i="4"/>
  <c r="J962" i="4"/>
  <c r="Q968" i="4"/>
  <c r="S965" i="4"/>
  <c r="K959" i="4"/>
  <c r="J959" i="4"/>
  <c r="I959" i="4"/>
  <c r="O959" i="4"/>
  <c r="H959" i="4"/>
  <c r="E959" i="4"/>
  <c r="N959" i="4"/>
  <c r="G959" i="4"/>
  <c r="M959" i="4"/>
  <c r="F959" i="4"/>
  <c r="U959" i="4" s="1"/>
  <c r="L959" i="4"/>
  <c r="C959" i="4"/>
  <c r="C961" i="4"/>
  <c r="C955" i="4"/>
  <c r="C965" i="4"/>
  <c r="C963" i="4"/>
  <c r="C958" i="4"/>
  <c r="C956" i="4"/>
  <c r="C960" i="4"/>
  <c r="C962" i="4"/>
  <c r="C964" i="4"/>
  <c r="C957" i="4"/>
  <c r="L961" i="4"/>
  <c r="E961" i="4"/>
  <c r="K961" i="4"/>
  <c r="J961" i="4"/>
  <c r="I961" i="4"/>
  <c r="F961" i="4"/>
  <c r="U961" i="4" s="1"/>
  <c r="O961" i="4"/>
  <c r="H961" i="4"/>
  <c r="N961" i="4"/>
  <c r="G961" i="4"/>
  <c r="M961" i="4"/>
  <c r="F956" i="4"/>
  <c r="U956" i="4" s="1"/>
  <c r="H956" i="4"/>
  <c r="J957" i="4"/>
  <c r="I957" i="4"/>
  <c r="O957" i="4"/>
  <c r="H957" i="4"/>
  <c r="N957" i="4"/>
  <c r="G957" i="4"/>
  <c r="K957" i="4"/>
  <c r="M957" i="4"/>
  <c r="F957" i="4"/>
  <c r="U957" i="4" s="1"/>
  <c r="L957" i="4"/>
  <c r="E957" i="4"/>
  <c r="L941" i="4"/>
  <c r="E941" i="4"/>
  <c r="I941" i="4"/>
  <c r="O941" i="4"/>
  <c r="K941" i="4"/>
  <c r="J941" i="4"/>
  <c r="N941" i="4"/>
  <c r="G941" i="4"/>
  <c r="M941" i="4"/>
  <c r="F941" i="4"/>
  <c r="U941" i="4" s="1"/>
  <c r="H941" i="4"/>
  <c r="N938" i="4"/>
  <c r="G938" i="4"/>
  <c r="J938" i="4"/>
  <c r="M938" i="4"/>
  <c r="F938" i="4"/>
  <c r="U938" i="4" s="1"/>
  <c r="L938" i="4"/>
  <c r="E938" i="4"/>
  <c r="K938" i="4"/>
  <c r="I938" i="4"/>
  <c r="O938" i="4"/>
  <c r="H938" i="4"/>
  <c r="M943" i="4"/>
  <c r="F943" i="4"/>
  <c r="U943" i="4" s="1"/>
  <c r="I943" i="4"/>
  <c r="L943" i="4"/>
  <c r="E943" i="4"/>
  <c r="K943" i="4"/>
  <c r="J943" i="4"/>
  <c r="O943" i="4"/>
  <c r="H943" i="4"/>
  <c r="N943" i="4"/>
  <c r="G943" i="4"/>
  <c r="C939" i="4"/>
  <c r="C938" i="4"/>
  <c r="C940" i="4"/>
  <c r="C941" i="4"/>
  <c r="C935" i="4"/>
  <c r="C945" i="4"/>
  <c r="C943" i="4"/>
  <c r="C936" i="4"/>
  <c r="C942" i="4"/>
  <c r="C944" i="4"/>
  <c r="C937" i="4"/>
  <c r="O940" i="4"/>
  <c r="H940" i="4"/>
  <c r="L940" i="4"/>
  <c r="N940" i="4"/>
  <c r="G940" i="4"/>
  <c r="M940" i="4"/>
  <c r="F940" i="4"/>
  <c r="U940" i="4" s="1"/>
  <c r="E940" i="4"/>
  <c r="J940" i="4"/>
  <c r="I940" i="4"/>
  <c r="K940" i="4"/>
  <c r="I942" i="4"/>
  <c r="F942" i="4"/>
  <c r="U942" i="4" s="1"/>
  <c r="O942" i="4"/>
  <c r="H942" i="4"/>
  <c r="L942" i="4"/>
  <c r="N942" i="4"/>
  <c r="G942" i="4"/>
  <c r="M942" i="4"/>
  <c r="K942" i="4"/>
  <c r="J942" i="4"/>
  <c r="E942" i="4"/>
  <c r="Q948" i="4"/>
  <c r="S945" i="4"/>
  <c r="L921" i="4"/>
  <c r="E921" i="4"/>
  <c r="I921" i="4"/>
  <c r="F921" i="4"/>
  <c r="U921" i="4" s="1"/>
  <c r="K921" i="4"/>
  <c r="J921" i="4"/>
  <c r="O921" i="4"/>
  <c r="H921" i="4"/>
  <c r="N921" i="4"/>
  <c r="G921" i="4"/>
  <c r="M921" i="4"/>
  <c r="N916" i="4"/>
  <c r="G916" i="4"/>
  <c r="E916" i="4"/>
  <c r="X916" i="4" s="1"/>
  <c r="K916" i="4"/>
  <c r="Y916" i="4" s="1"/>
  <c r="O916" i="4"/>
  <c r="M916" i="4"/>
  <c r="W916" i="4" s="1"/>
  <c r="F916" i="4"/>
  <c r="U916" i="4" s="1"/>
  <c r="L916" i="4"/>
  <c r="H916" i="4"/>
  <c r="J916" i="4"/>
  <c r="I916" i="4"/>
  <c r="N918" i="4"/>
  <c r="G918" i="4"/>
  <c r="K918" i="4"/>
  <c r="O918" i="4"/>
  <c r="M918" i="4"/>
  <c r="F918" i="4"/>
  <c r="U918" i="4" s="1"/>
  <c r="L918" i="4"/>
  <c r="E918" i="4"/>
  <c r="J918" i="4"/>
  <c r="I918" i="4"/>
  <c r="H918" i="4"/>
  <c r="K919" i="4"/>
  <c r="O919" i="4"/>
  <c r="H919" i="4"/>
  <c r="J919" i="4"/>
  <c r="I919" i="4"/>
  <c r="E919" i="4"/>
  <c r="N919" i="4"/>
  <c r="G919" i="4"/>
  <c r="M919" i="4"/>
  <c r="F919" i="4"/>
  <c r="U919" i="4" s="1"/>
  <c r="L919" i="4"/>
  <c r="I922" i="4"/>
  <c r="M922" i="4"/>
  <c r="F922" i="4"/>
  <c r="U922" i="4" s="1"/>
  <c r="O922" i="4"/>
  <c r="H922" i="4"/>
  <c r="N922" i="4"/>
  <c r="G922" i="4"/>
  <c r="J922" i="4"/>
  <c r="L922" i="4"/>
  <c r="E922" i="4"/>
  <c r="K922" i="4"/>
  <c r="H923" i="4"/>
  <c r="Q928" i="4"/>
  <c r="S925" i="4"/>
  <c r="C919" i="4"/>
  <c r="C918" i="4"/>
  <c r="C916" i="4"/>
  <c r="C924" i="4"/>
  <c r="C921" i="4"/>
  <c r="C915" i="4"/>
  <c r="C925" i="4"/>
  <c r="C923" i="4"/>
  <c r="C920" i="4"/>
  <c r="C922" i="4"/>
  <c r="C917" i="4"/>
  <c r="O920" i="4"/>
  <c r="H920" i="4"/>
  <c r="L920" i="4"/>
  <c r="E920" i="4"/>
  <c r="N920" i="4"/>
  <c r="G920" i="4"/>
  <c r="M920" i="4"/>
  <c r="F920" i="4"/>
  <c r="U920" i="4" s="1"/>
  <c r="I920" i="4"/>
  <c r="K920" i="4"/>
  <c r="J920" i="4"/>
  <c r="J917" i="4"/>
  <c r="O917" i="4"/>
  <c r="N917" i="4"/>
  <c r="G917" i="4"/>
  <c r="K917" i="4"/>
  <c r="Y917" i="4" s="1"/>
  <c r="I917" i="4"/>
  <c r="H917" i="4"/>
  <c r="M917" i="4"/>
  <c r="W917" i="4" s="1"/>
  <c r="F917" i="4"/>
  <c r="U917" i="4" s="1"/>
  <c r="L917" i="4"/>
  <c r="E917" i="4"/>
  <c r="N898" i="4"/>
  <c r="G898" i="4"/>
  <c r="K898" i="4"/>
  <c r="O898" i="4"/>
  <c r="M898" i="4"/>
  <c r="F898" i="4"/>
  <c r="U898" i="4" s="1"/>
  <c r="E898" i="4"/>
  <c r="I898" i="4"/>
  <c r="L898" i="4"/>
  <c r="J898" i="4"/>
  <c r="H898" i="4"/>
  <c r="I902" i="4"/>
  <c r="N902" i="4"/>
  <c r="F902" i="4"/>
  <c r="U902" i="4" s="1"/>
  <c r="J902" i="4"/>
  <c r="O902" i="4"/>
  <c r="H902" i="4"/>
  <c r="M902" i="4"/>
  <c r="G902" i="4"/>
  <c r="L902" i="4"/>
  <c r="E902" i="4"/>
  <c r="K902" i="4"/>
  <c r="Q908" i="4"/>
  <c r="S905" i="4"/>
  <c r="L901" i="4"/>
  <c r="E901" i="4"/>
  <c r="F901" i="4"/>
  <c r="U901" i="4" s="1"/>
  <c r="K901" i="4"/>
  <c r="I901" i="4"/>
  <c r="M901" i="4"/>
  <c r="J901" i="4"/>
  <c r="O901" i="4"/>
  <c r="H901" i="4"/>
  <c r="N901" i="4"/>
  <c r="G901" i="4"/>
  <c r="M903" i="4"/>
  <c r="F903" i="4"/>
  <c r="U903" i="4" s="1"/>
  <c r="J903" i="4"/>
  <c r="G903" i="4"/>
  <c r="L903" i="4"/>
  <c r="E903" i="4"/>
  <c r="K903" i="4"/>
  <c r="I903" i="4"/>
  <c r="O903" i="4"/>
  <c r="H903" i="4"/>
  <c r="N903" i="4"/>
  <c r="O900" i="4"/>
  <c r="H900" i="4"/>
  <c r="F900" i="4"/>
  <c r="U900" i="4" s="1"/>
  <c r="E900" i="4"/>
  <c r="N900" i="4"/>
  <c r="G900" i="4"/>
  <c r="L900" i="4"/>
  <c r="I900" i="4"/>
  <c r="M900" i="4"/>
  <c r="K900" i="4"/>
  <c r="J900" i="4"/>
  <c r="C899" i="4"/>
  <c r="C905" i="4"/>
  <c r="C903" i="4"/>
  <c r="C901" i="4"/>
  <c r="C895" i="4"/>
  <c r="C898" i="4"/>
  <c r="C896" i="4"/>
  <c r="C897" i="4"/>
  <c r="C900" i="4"/>
  <c r="C902" i="4"/>
  <c r="C904" i="4"/>
  <c r="G896" i="4"/>
  <c r="J897" i="4"/>
  <c r="O897" i="4"/>
  <c r="N897" i="4"/>
  <c r="G897" i="4"/>
  <c r="I897" i="4"/>
  <c r="H897" i="4"/>
  <c r="M897" i="4"/>
  <c r="F897" i="4"/>
  <c r="U897" i="4" s="1"/>
  <c r="L897" i="4"/>
  <c r="E897" i="4"/>
  <c r="K897" i="4"/>
  <c r="N878" i="4"/>
  <c r="G878" i="4"/>
  <c r="L878" i="4"/>
  <c r="M878" i="4"/>
  <c r="F878" i="4"/>
  <c r="U878" i="4" s="1"/>
  <c r="K878" i="4"/>
  <c r="E878" i="4"/>
  <c r="I878" i="4"/>
  <c r="O878" i="4"/>
  <c r="H878" i="4"/>
  <c r="J878" i="4"/>
  <c r="L881" i="4"/>
  <c r="E881" i="4"/>
  <c r="J881" i="4"/>
  <c r="I881" i="4"/>
  <c r="K881" i="4"/>
  <c r="O881" i="4"/>
  <c r="N881" i="4"/>
  <c r="G881" i="4"/>
  <c r="M881" i="4"/>
  <c r="F881" i="4"/>
  <c r="U881" i="4" s="1"/>
  <c r="H881" i="4"/>
  <c r="N876" i="4"/>
  <c r="G876" i="4"/>
  <c r="E876" i="4"/>
  <c r="X876" i="4" s="1"/>
  <c r="K876" i="4"/>
  <c r="Y876" i="4" s="1"/>
  <c r="M876" i="4"/>
  <c r="W876" i="4" s="1"/>
  <c r="F876" i="4"/>
  <c r="U876" i="4" s="1"/>
  <c r="L876" i="4"/>
  <c r="I876" i="4"/>
  <c r="O876" i="4"/>
  <c r="H876" i="4"/>
  <c r="J876" i="4"/>
  <c r="I882" i="4"/>
  <c r="N882" i="4"/>
  <c r="M882" i="4"/>
  <c r="F882" i="4"/>
  <c r="U882" i="4" s="1"/>
  <c r="O882" i="4"/>
  <c r="H882" i="4"/>
  <c r="G882" i="4"/>
  <c r="K882" i="4"/>
  <c r="J882" i="4"/>
  <c r="L882" i="4"/>
  <c r="E882" i="4"/>
  <c r="K879" i="4"/>
  <c r="I879" i="4"/>
  <c r="O879" i="4"/>
  <c r="H879" i="4"/>
  <c r="J879" i="4"/>
  <c r="N879" i="4"/>
  <c r="M879" i="4"/>
  <c r="F879" i="4"/>
  <c r="U879" i="4" s="1"/>
  <c r="L879" i="4"/>
  <c r="E879" i="4"/>
  <c r="G879" i="4"/>
  <c r="Q888" i="4"/>
  <c r="S885" i="4"/>
  <c r="C879" i="4"/>
  <c r="C878" i="4"/>
  <c r="C881" i="4"/>
  <c r="C875" i="4"/>
  <c r="C876" i="4"/>
  <c r="C885" i="4"/>
  <c r="C883" i="4"/>
  <c r="C882" i="4"/>
  <c r="C884" i="4"/>
  <c r="C877" i="4"/>
  <c r="C880" i="4"/>
  <c r="K880" i="4"/>
  <c r="Y880" i="4" s="1"/>
  <c r="J877" i="4"/>
  <c r="H877" i="4"/>
  <c r="N877" i="4"/>
  <c r="G877" i="4"/>
  <c r="I877" i="4"/>
  <c r="O877" i="4"/>
  <c r="M877" i="4"/>
  <c r="W877" i="4" s="1"/>
  <c r="L877" i="4"/>
  <c r="E877" i="4"/>
  <c r="K877" i="4"/>
  <c r="F877" i="4"/>
  <c r="U877" i="4" s="1"/>
  <c r="K859" i="4"/>
  <c r="O859" i="4"/>
  <c r="H859" i="4"/>
  <c r="M859" i="4"/>
  <c r="W859" i="4" s="1"/>
  <c r="L859" i="4"/>
  <c r="J859" i="4"/>
  <c r="I859" i="4"/>
  <c r="N859" i="4"/>
  <c r="G859" i="4"/>
  <c r="F859" i="4"/>
  <c r="U859" i="4" s="1"/>
  <c r="E859" i="4"/>
  <c r="I862" i="4"/>
  <c r="M862" i="4"/>
  <c r="F862" i="4"/>
  <c r="U862" i="4" s="1"/>
  <c r="O862" i="4"/>
  <c r="H862" i="4"/>
  <c r="N862" i="4"/>
  <c r="G862" i="4"/>
  <c r="L862" i="4"/>
  <c r="E862" i="4"/>
  <c r="K862" i="4"/>
  <c r="J862" i="4"/>
  <c r="O860" i="4"/>
  <c r="H860" i="4"/>
  <c r="L860" i="4"/>
  <c r="E860" i="4"/>
  <c r="I860" i="4"/>
  <c r="N860" i="4"/>
  <c r="G860" i="4"/>
  <c r="M860" i="4"/>
  <c r="F860" i="4"/>
  <c r="U860" i="4" s="1"/>
  <c r="K860" i="4"/>
  <c r="J860" i="4"/>
  <c r="C859" i="4"/>
  <c r="C858" i="4"/>
  <c r="C856" i="4"/>
  <c r="C857" i="4"/>
  <c r="C861" i="4"/>
  <c r="C855" i="4"/>
  <c r="C865" i="4"/>
  <c r="C863" i="4"/>
  <c r="C860" i="4"/>
  <c r="C862" i="4"/>
  <c r="C864" i="4"/>
  <c r="M863" i="4"/>
  <c r="F863" i="4"/>
  <c r="U863" i="4" s="1"/>
  <c r="J863" i="4"/>
  <c r="N863" i="4"/>
  <c r="L863" i="4"/>
  <c r="E863" i="4"/>
  <c r="K863" i="4"/>
  <c r="I863" i="4"/>
  <c r="O863" i="4"/>
  <c r="H863" i="4"/>
  <c r="G863" i="4"/>
  <c r="N856" i="4"/>
  <c r="G856" i="4"/>
  <c r="L856" i="4"/>
  <c r="K856" i="4"/>
  <c r="Y856" i="4" s="1"/>
  <c r="H856" i="4"/>
  <c r="M856" i="4"/>
  <c r="W856" i="4" s="1"/>
  <c r="F856" i="4"/>
  <c r="U856" i="4" s="1"/>
  <c r="E856" i="4"/>
  <c r="X856" i="4" s="1"/>
  <c r="J856" i="4"/>
  <c r="I856" i="4"/>
  <c r="O856" i="4"/>
  <c r="L861" i="4"/>
  <c r="E861" i="4"/>
  <c r="I861" i="4"/>
  <c r="F861" i="4"/>
  <c r="U861" i="4" s="1"/>
  <c r="K861" i="4"/>
  <c r="J861" i="4"/>
  <c r="O861" i="4"/>
  <c r="H861" i="4"/>
  <c r="N861" i="4"/>
  <c r="G861" i="4"/>
  <c r="M861" i="4"/>
  <c r="Q868" i="4"/>
  <c r="S865" i="4"/>
  <c r="J857" i="4"/>
  <c r="H857" i="4"/>
  <c r="N857" i="4"/>
  <c r="G857" i="4"/>
  <c r="I857" i="4"/>
  <c r="O857" i="4"/>
  <c r="M857" i="4"/>
  <c r="W857" i="4" s="1"/>
  <c r="F857" i="4"/>
  <c r="U857" i="4" s="1"/>
  <c r="L857" i="4"/>
  <c r="E857" i="4"/>
  <c r="K857" i="4"/>
  <c r="N858" i="4"/>
  <c r="G858" i="4"/>
  <c r="L858" i="4"/>
  <c r="K858" i="4"/>
  <c r="O858" i="4"/>
  <c r="M858" i="4"/>
  <c r="F858" i="4"/>
  <c r="U858" i="4" s="1"/>
  <c r="E858" i="4"/>
  <c r="J858" i="4"/>
  <c r="I858" i="4"/>
  <c r="H858" i="4"/>
  <c r="L838" i="4"/>
  <c r="L841" i="4"/>
  <c r="E841" i="4"/>
  <c r="J841" i="4"/>
  <c r="I841" i="4"/>
  <c r="F841" i="4"/>
  <c r="U841" i="4" s="1"/>
  <c r="K841" i="4"/>
  <c r="M841" i="4"/>
  <c r="O841" i="4"/>
  <c r="H841" i="4"/>
  <c r="N841" i="4"/>
  <c r="G841" i="4"/>
  <c r="M843" i="4"/>
  <c r="F843" i="4"/>
  <c r="U843" i="4" s="1"/>
  <c r="J843" i="4"/>
  <c r="G843" i="4"/>
  <c r="L843" i="4"/>
  <c r="E843" i="4"/>
  <c r="K843" i="4"/>
  <c r="I843" i="4"/>
  <c r="O843" i="4"/>
  <c r="H843" i="4"/>
  <c r="N843" i="4"/>
  <c r="N836" i="4"/>
  <c r="G836" i="4"/>
  <c r="L836" i="4"/>
  <c r="K836" i="4"/>
  <c r="Y836" i="4" s="1"/>
  <c r="M836" i="4"/>
  <c r="W836" i="4" s="1"/>
  <c r="F836" i="4"/>
  <c r="U836" i="4" s="1"/>
  <c r="H836" i="4"/>
  <c r="E836" i="4"/>
  <c r="X836" i="4" s="1"/>
  <c r="J836" i="4"/>
  <c r="I836" i="4"/>
  <c r="O836" i="4"/>
  <c r="Q848" i="4"/>
  <c r="S845" i="4"/>
  <c r="C839" i="4"/>
  <c r="C843" i="4"/>
  <c r="C844" i="4"/>
  <c r="C837" i="4"/>
  <c r="C841" i="4"/>
  <c r="C835" i="4"/>
  <c r="C838" i="4"/>
  <c r="C836" i="4"/>
  <c r="C845" i="4"/>
  <c r="C840" i="4"/>
  <c r="C842" i="4"/>
  <c r="K839" i="4"/>
  <c r="I839" i="4"/>
  <c r="O839" i="4"/>
  <c r="H839" i="4"/>
  <c r="E839" i="4"/>
  <c r="J839" i="4"/>
  <c r="L839" i="4"/>
  <c r="N839" i="4"/>
  <c r="G839" i="4"/>
  <c r="M839" i="4"/>
  <c r="F839" i="4"/>
  <c r="U839" i="4" s="1"/>
  <c r="N840" i="4"/>
  <c r="J837" i="4"/>
  <c r="O837" i="4"/>
  <c r="H837" i="4"/>
  <c r="N837" i="4"/>
  <c r="G837" i="4"/>
  <c r="I837" i="4"/>
  <c r="K837" i="4"/>
  <c r="Y837" i="4" s="1"/>
  <c r="M837" i="4"/>
  <c r="W837" i="4" s="1"/>
  <c r="F837" i="4"/>
  <c r="U837" i="4" s="1"/>
  <c r="L837" i="4"/>
  <c r="E837" i="4"/>
  <c r="Q828" i="4"/>
  <c r="S825" i="4"/>
  <c r="M823" i="4"/>
  <c r="F823" i="4"/>
  <c r="U823" i="4" s="1"/>
  <c r="K823" i="4"/>
  <c r="J823" i="4"/>
  <c r="N823" i="4"/>
  <c r="L823" i="4"/>
  <c r="E823" i="4"/>
  <c r="I823" i="4"/>
  <c r="O823" i="4"/>
  <c r="H823" i="4"/>
  <c r="G823" i="4"/>
  <c r="N818" i="4"/>
  <c r="G818" i="4"/>
  <c r="L818" i="4"/>
  <c r="K818" i="4"/>
  <c r="H818" i="4"/>
  <c r="M818" i="4"/>
  <c r="F818" i="4"/>
  <c r="U818" i="4" s="1"/>
  <c r="E818" i="4"/>
  <c r="J818" i="4"/>
  <c r="I818" i="4"/>
  <c r="O818" i="4"/>
  <c r="O820" i="4"/>
  <c r="H820" i="4"/>
  <c r="F820" i="4"/>
  <c r="U820" i="4" s="1"/>
  <c r="E820" i="4"/>
  <c r="I820" i="4"/>
  <c r="N820" i="4"/>
  <c r="G820" i="4"/>
  <c r="L820" i="4"/>
  <c r="M820" i="4"/>
  <c r="K820" i="4"/>
  <c r="J820" i="4"/>
  <c r="C819" i="4"/>
  <c r="C825" i="4"/>
  <c r="C817" i="4"/>
  <c r="C821" i="4"/>
  <c r="C815" i="4"/>
  <c r="C818" i="4"/>
  <c r="C816" i="4"/>
  <c r="C824" i="4"/>
  <c r="C823" i="4"/>
  <c r="C820" i="4"/>
  <c r="C822" i="4"/>
  <c r="I822" i="4"/>
  <c r="N822" i="4"/>
  <c r="G822" i="4"/>
  <c r="M822" i="4"/>
  <c r="F822" i="4"/>
  <c r="U822" i="4" s="1"/>
  <c r="O822" i="4"/>
  <c r="H822" i="4"/>
  <c r="J822" i="4"/>
  <c r="L822" i="4"/>
  <c r="E822" i="4"/>
  <c r="K822" i="4"/>
  <c r="N816" i="4"/>
  <c r="G816" i="4"/>
  <c r="M816" i="4"/>
  <c r="W816" i="4" s="1"/>
  <c r="F816" i="4"/>
  <c r="U816" i="4" s="1"/>
  <c r="E816" i="4"/>
  <c r="X816" i="4" s="1"/>
  <c r="K816" i="4"/>
  <c r="Y816" i="4" s="1"/>
  <c r="H816" i="4"/>
  <c r="L816" i="4"/>
  <c r="J816" i="4"/>
  <c r="I816" i="4"/>
  <c r="O816" i="4"/>
  <c r="N798" i="4"/>
  <c r="G798" i="4"/>
  <c r="L798" i="4"/>
  <c r="E798" i="4"/>
  <c r="K798" i="4"/>
  <c r="O798" i="4"/>
  <c r="M798" i="4"/>
  <c r="F798" i="4"/>
  <c r="U798" i="4" s="1"/>
  <c r="J798" i="4"/>
  <c r="I798" i="4"/>
  <c r="H798" i="4"/>
  <c r="L801" i="4"/>
  <c r="E801" i="4"/>
  <c r="I801" i="4"/>
  <c r="K801" i="4"/>
  <c r="J801" i="4"/>
  <c r="M801" i="4"/>
  <c r="O801" i="4"/>
  <c r="H801" i="4"/>
  <c r="N801" i="4"/>
  <c r="G801" i="4"/>
  <c r="F801" i="4"/>
  <c r="U801" i="4" s="1"/>
  <c r="N796" i="4"/>
  <c r="G796" i="4"/>
  <c r="L796" i="4"/>
  <c r="K796" i="4"/>
  <c r="Y796" i="4" s="1"/>
  <c r="O796" i="4"/>
  <c r="M796" i="4"/>
  <c r="W796" i="4" s="1"/>
  <c r="F796" i="4"/>
  <c r="U796" i="4" s="1"/>
  <c r="E796" i="4"/>
  <c r="X796" i="4" s="1"/>
  <c r="H796" i="4"/>
  <c r="J796" i="4"/>
  <c r="I796" i="4"/>
  <c r="M803" i="4"/>
  <c r="F803" i="4"/>
  <c r="U803" i="4" s="1"/>
  <c r="J803" i="4"/>
  <c r="L803" i="4"/>
  <c r="E803" i="4"/>
  <c r="K803" i="4"/>
  <c r="G803" i="4"/>
  <c r="I803" i="4"/>
  <c r="O803" i="4"/>
  <c r="H803" i="4"/>
  <c r="N803" i="4"/>
  <c r="Q808" i="4"/>
  <c r="S805" i="4"/>
  <c r="C799" i="4"/>
  <c r="C798" i="4"/>
  <c r="C796" i="4"/>
  <c r="C801" i="4"/>
  <c r="C795" i="4"/>
  <c r="C805" i="4"/>
  <c r="C803" i="4"/>
  <c r="C800" i="4"/>
  <c r="C802" i="4"/>
  <c r="C804" i="4"/>
  <c r="C797" i="4"/>
  <c r="K799" i="4"/>
  <c r="I799" i="4"/>
  <c r="O799" i="4"/>
  <c r="H799" i="4"/>
  <c r="J799" i="4"/>
  <c r="E799" i="4"/>
  <c r="N799" i="4"/>
  <c r="G799" i="4"/>
  <c r="M799" i="4"/>
  <c r="F799" i="4"/>
  <c r="U799" i="4" s="1"/>
  <c r="L799" i="4"/>
  <c r="O800" i="4"/>
  <c r="H800" i="4"/>
  <c r="F800" i="4"/>
  <c r="U800" i="4" s="1"/>
  <c r="L800" i="4"/>
  <c r="E800" i="4"/>
  <c r="I800" i="4"/>
  <c r="N800" i="4"/>
  <c r="G800" i="4"/>
  <c r="M800" i="4"/>
  <c r="K800" i="4"/>
  <c r="J800" i="4"/>
  <c r="J797" i="4"/>
  <c r="H797" i="4"/>
  <c r="N797" i="4"/>
  <c r="G797" i="4"/>
  <c r="K797" i="4"/>
  <c r="Y797" i="4" s="1"/>
  <c r="I797" i="4"/>
  <c r="O797" i="4"/>
  <c r="M797" i="4"/>
  <c r="W797" i="4" s="1"/>
  <c r="F797" i="4"/>
  <c r="U797" i="4" s="1"/>
  <c r="L797" i="4"/>
  <c r="E797" i="4"/>
  <c r="O780" i="4"/>
  <c r="H780" i="4"/>
  <c r="L780" i="4"/>
  <c r="N780" i="4"/>
  <c r="G780" i="4"/>
  <c r="M780" i="4"/>
  <c r="E780" i="4"/>
  <c r="F780" i="4"/>
  <c r="U780" i="4" s="1"/>
  <c r="J780" i="4"/>
  <c r="I780" i="4"/>
  <c r="K780" i="4"/>
  <c r="K779" i="4"/>
  <c r="Y779" i="4" s="1"/>
  <c r="O779" i="4"/>
  <c r="J779" i="4"/>
  <c r="I779" i="4"/>
  <c r="H779" i="4"/>
  <c r="M779" i="4"/>
  <c r="F779" i="4"/>
  <c r="U779" i="4" s="1"/>
  <c r="L779" i="4"/>
  <c r="E779" i="4"/>
  <c r="N779" i="4"/>
  <c r="G779" i="4"/>
  <c r="N776" i="4"/>
  <c r="G776" i="4"/>
  <c r="J776" i="4"/>
  <c r="M776" i="4"/>
  <c r="W776" i="4" s="1"/>
  <c r="F776" i="4"/>
  <c r="U776" i="4" s="1"/>
  <c r="E776" i="4"/>
  <c r="X776" i="4" s="1"/>
  <c r="K776" i="4"/>
  <c r="Y776" i="4" s="1"/>
  <c r="L776" i="4"/>
  <c r="I776" i="4"/>
  <c r="O776" i="4"/>
  <c r="H776" i="4"/>
  <c r="L781" i="4"/>
  <c r="E781" i="4"/>
  <c r="I781" i="4"/>
  <c r="K781" i="4"/>
  <c r="J781" i="4"/>
  <c r="N781" i="4"/>
  <c r="G781" i="4"/>
  <c r="M781" i="4"/>
  <c r="F781" i="4"/>
  <c r="U781" i="4" s="1"/>
  <c r="O781" i="4"/>
  <c r="H781" i="4"/>
  <c r="I782" i="4"/>
  <c r="F782" i="4"/>
  <c r="U782" i="4" s="1"/>
  <c r="O782" i="4"/>
  <c r="H782" i="4"/>
  <c r="N782" i="4"/>
  <c r="M782" i="4"/>
  <c r="G782" i="4"/>
  <c r="E782" i="4"/>
  <c r="K782" i="4"/>
  <c r="J782" i="4"/>
  <c r="L782" i="4"/>
  <c r="C779" i="4"/>
  <c r="C783" i="4"/>
  <c r="C778" i="4"/>
  <c r="C776" i="4"/>
  <c r="C780" i="4"/>
  <c r="C781" i="4"/>
  <c r="C775" i="4"/>
  <c r="C785" i="4"/>
  <c r="C782" i="4"/>
  <c r="C784" i="4"/>
  <c r="C777" i="4"/>
  <c r="N778" i="4"/>
  <c r="G778" i="4"/>
  <c r="M778" i="4"/>
  <c r="F778" i="4"/>
  <c r="U778" i="4" s="1"/>
  <c r="L778" i="4"/>
  <c r="K778" i="4"/>
  <c r="E778" i="4"/>
  <c r="I778" i="4"/>
  <c r="O778" i="4"/>
  <c r="H778" i="4"/>
  <c r="J778" i="4"/>
  <c r="M783" i="4"/>
  <c r="F783" i="4"/>
  <c r="U783" i="4" s="1"/>
  <c r="J783" i="4"/>
  <c r="L783" i="4"/>
  <c r="E783" i="4"/>
  <c r="K783" i="4"/>
  <c r="O783" i="4"/>
  <c r="H783" i="4"/>
  <c r="N783" i="4"/>
  <c r="G783" i="4"/>
  <c r="I783" i="4"/>
  <c r="Q788" i="4"/>
  <c r="S785" i="4"/>
  <c r="J777" i="4"/>
  <c r="O777" i="4"/>
  <c r="G777" i="4"/>
  <c r="F777" i="4"/>
  <c r="U777" i="4" s="1"/>
  <c r="I777" i="4"/>
  <c r="H777" i="4"/>
  <c r="N777" i="4"/>
  <c r="L777" i="4"/>
  <c r="E777" i="4"/>
  <c r="K777" i="4"/>
  <c r="M777" i="4"/>
  <c r="M763" i="4"/>
  <c r="F763" i="4"/>
  <c r="U763" i="4" s="1"/>
  <c r="I763" i="4"/>
  <c r="O763" i="4"/>
  <c r="N763" i="4"/>
  <c r="L763" i="4"/>
  <c r="E763" i="4"/>
  <c r="K763" i="4"/>
  <c r="J763" i="4"/>
  <c r="H763" i="4"/>
  <c r="G763" i="4"/>
  <c r="H756" i="4"/>
  <c r="L761" i="4"/>
  <c r="E761" i="4"/>
  <c r="H761" i="4"/>
  <c r="G761" i="4"/>
  <c r="F761" i="4"/>
  <c r="U761" i="4" s="1"/>
  <c r="K761" i="4"/>
  <c r="J761" i="4"/>
  <c r="N761" i="4"/>
  <c r="M761" i="4"/>
  <c r="I761" i="4"/>
  <c r="O761" i="4"/>
  <c r="K760" i="4"/>
  <c r="G760" i="4"/>
  <c r="C759" i="4"/>
  <c r="C763" i="4"/>
  <c r="C757" i="4"/>
  <c r="C761" i="4"/>
  <c r="C755" i="4"/>
  <c r="C765" i="4"/>
  <c r="C758" i="4"/>
  <c r="C756" i="4"/>
  <c r="C760" i="4"/>
  <c r="C762" i="4"/>
  <c r="C764" i="4"/>
  <c r="I762" i="4"/>
  <c r="L762" i="4"/>
  <c r="E762" i="4"/>
  <c r="K762" i="4"/>
  <c r="J762" i="4"/>
  <c r="O762" i="4"/>
  <c r="H762" i="4"/>
  <c r="G762" i="4"/>
  <c r="N762" i="4"/>
  <c r="M762" i="4"/>
  <c r="F762" i="4"/>
  <c r="U762" i="4" s="1"/>
  <c r="K759" i="4"/>
  <c r="I759" i="4"/>
  <c r="N759" i="4"/>
  <c r="G759" i="4"/>
  <c r="F759" i="4"/>
  <c r="U759" i="4" s="1"/>
  <c r="J759" i="4"/>
  <c r="M759" i="4"/>
  <c r="E759" i="4"/>
  <c r="O759" i="4"/>
  <c r="H759" i="4"/>
  <c r="L759" i="4"/>
  <c r="Q768" i="4"/>
  <c r="S765" i="4"/>
  <c r="N758" i="4"/>
  <c r="G758" i="4"/>
  <c r="E758" i="4"/>
  <c r="J758" i="4"/>
  <c r="O758" i="4"/>
  <c r="M758" i="4"/>
  <c r="F758" i="4"/>
  <c r="U758" i="4" s="1"/>
  <c r="I758" i="4"/>
  <c r="L758" i="4"/>
  <c r="K758" i="4"/>
  <c r="H758" i="4"/>
  <c r="J757" i="4"/>
  <c r="H757" i="4"/>
  <c r="M757" i="4"/>
  <c r="I757" i="4"/>
  <c r="O757" i="4"/>
  <c r="E757" i="4"/>
  <c r="K757" i="4"/>
  <c r="N757" i="4"/>
  <c r="G757" i="4"/>
  <c r="F757" i="4"/>
  <c r="U757" i="4" s="1"/>
  <c r="L757" i="4"/>
  <c r="Q748" i="4"/>
  <c r="S745" i="4"/>
  <c r="K739" i="4"/>
  <c r="I739" i="4"/>
  <c r="N739" i="4"/>
  <c r="G739" i="4"/>
  <c r="F739" i="4"/>
  <c r="U739" i="4" s="1"/>
  <c r="J739" i="4"/>
  <c r="O739" i="4"/>
  <c r="H739" i="4"/>
  <c r="M739" i="4"/>
  <c r="L739" i="4"/>
  <c r="E739" i="4"/>
  <c r="N736" i="4"/>
  <c r="G736" i="4"/>
  <c r="L736" i="4"/>
  <c r="M736" i="4"/>
  <c r="W736" i="4" s="1"/>
  <c r="F736" i="4"/>
  <c r="U736" i="4" s="1"/>
  <c r="I736" i="4"/>
  <c r="E736" i="4"/>
  <c r="X736" i="4" s="1"/>
  <c r="K736" i="4"/>
  <c r="Y736" i="4" s="1"/>
  <c r="J736" i="4"/>
  <c r="O736" i="4"/>
  <c r="H736" i="4"/>
  <c r="F740" i="4"/>
  <c r="U740" i="4" s="1"/>
  <c r="E740" i="4"/>
  <c r="I742" i="4"/>
  <c r="G742" i="4"/>
  <c r="L742" i="4"/>
  <c r="E742" i="4"/>
  <c r="K742" i="4"/>
  <c r="O742" i="4"/>
  <c r="H742" i="4"/>
  <c r="N742" i="4"/>
  <c r="J742" i="4"/>
  <c r="M742" i="4"/>
  <c r="F742" i="4"/>
  <c r="U742" i="4" s="1"/>
  <c r="O743" i="4"/>
  <c r="C739" i="4"/>
  <c r="C745" i="4"/>
  <c r="C743" i="4"/>
  <c r="C740" i="4"/>
  <c r="C741" i="4"/>
  <c r="C735" i="4"/>
  <c r="C744" i="4"/>
  <c r="C738" i="4"/>
  <c r="C736" i="4"/>
  <c r="C742" i="4"/>
  <c r="C737" i="4"/>
  <c r="L741" i="4"/>
  <c r="E741" i="4"/>
  <c r="J741" i="4"/>
  <c r="O741" i="4"/>
  <c r="H741" i="4"/>
  <c r="G741" i="4"/>
  <c r="K741" i="4"/>
  <c r="N741" i="4"/>
  <c r="I741" i="4"/>
  <c r="F741" i="4"/>
  <c r="U741" i="4" s="1"/>
  <c r="M741" i="4"/>
  <c r="J737" i="4"/>
  <c r="H737" i="4"/>
  <c r="M737" i="4"/>
  <c r="W737" i="4" s="1"/>
  <c r="F737" i="4"/>
  <c r="U737" i="4" s="1"/>
  <c r="I737" i="4"/>
  <c r="L737" i="4"/>
  <c r="O737" i="4"/>
  <c r="N737" i="4"/>
  <c r="G737" i="4"/>
  <c r="E737" i="4"/>
  <c r="K737" i="4"/>
  <c r="Q728" i="4"/>
  <c r="S725" i="4"/>
  <c r="H723" i="4"/>
  <c r="L721" i="4"/>
  <c r="E721" i="4"/>
  <c r="J721" i="4"/>
  <c r="K721" i="4"/>
  <c r="I721" i="4"/>
  <c r="N721" i="4"/>
  <c r="G721" i="4"/>
  <c r="M721" i="4"/>
  <c r="F721" i="4"/>
  <c r="U721" i="4" s="1"/>
  <c r="O721" i="4"/>
  <c r="H721" i="4"/>
  <c r="O720" i="4"/>
  <c r="H720" i="4"/>
  <c r="M720" i="4"/>
  <c r="E720" i="4"/>
  <c r="K720" i="4"/>
  <c r="N720" i="4"/>
  <c r="G720" i="4"/>
  <c r="F720" i="4"/>
  <c r="U720" i="4" s="1"/>
  <c r="L720" i="4"/>
  <c r="J720" i="4"/>
  <c r="I720" i="4"/>
  <c r="N716" i="4"/>
  <c r="G716" i="4"/>
  <c r="L716" i="4"/>
  <c r="J716" i="4"/>
  <c r="M716" i="4"/>
  <c r="W716" i="4" s="1"/>
  <c r="F716" i="4"/>
  <c r="U716" i="4" s="1"/>
  <c r="K716" i="4"/>
  <c r="Y716" i="4" s="1"/>
  <c r="E716" i="4"/>
  <c r="X716" i="4" s="1"/>
  <c r="I716" i="4"/>
  <c r="O716" i="4"/>
  <c r="H716" i="4"/>
  <c r="N718" i="4"/>
  <c r="C719" i="4"/>
  <c r="C723" i="4"/>
  <c r="C716" i="4"/>
  <c r="C721" i="4"/>
  <c r="C715" i="4"/>
  <c r="C725" i="4"/>
  <c r="C718" i="4"/>
  <c r="C722" i="4"/>
  <c r="C724" i="4"/>
  <c r="C717" i="4"/>
  <c r="C720" i="4"/>
  <c r="I722" i="4"/>
  <c r="G722" i="4"/>
  <c r="F722" i="4"/>
  <c r="U722" i="4" s="1"/>
  <c r="O722" i="4"/>
  <c r="H722" i="4"/>
  <c r="N722" i="4"/>
  <c r="M722" i="4"/>
  <c r="K722" i="4"/>
  <c r="J722" i="4"/>
  <c r="L722" i="4"/>
  <c r="E722" i="4"/>
  <c r="J717" i="4"/>
  <c r="H717" i="4"/>
  <c r="N717" i="4"/>
  <c r="F717" i="4"/>
  <c r="U717" i="4" s="1"/>
  <c r="I717" i="4"/>
  <c r="O717" i="4"/>
  <c r="G717" i="4"/>
  <c r="L717" i="4"/>
  <c r="E717" i="4"/>
  <c r="K717" i="4"/>
  <c r="Y717" i="4" s="1"/>
  <c r="M717" i="4"/>
  <c r="W717" i="4" s="1"/>
  <c r="L701" i="4"/>
  <c r="E701" i="4"/>
  <c r="J701" i="4"/>
  <c r="H701" i="4"/>
  <c r="N701" i="4"/>
  <c r="K701" i="4"/>
  <c r="G701" i="4"/>
  <c r="I701" i="4"/>
  <c r="O701" i="4"/>
  <c r="F701" i="4"/>
  <c r="U701" i="4" s="1"/>
  <c r="M701" i="4"/>
  <c r="Q708" i="4"/>
  <c r="S705" i="4"/>
  <c r="C699" i="4"/>
  <c r="C705" i="4"/>
  <c r="C703" i="4"/>
  <c r="C700" i="4"/>
  <c r="C701" i="4"/>
  <c r="C695" i="4"/>
  <c r="C698" i="4"/>
  <c r="C696" i="4"/>
  <c r="C702" i="4"/>
  <c r="C704" i="4"/>
  <c r="C697" i="4"/>
  <c r="O700" i="4"/>
  <c r="H700" i="4"/>
  <c r="M700" i="4"/>
  <c r="F700" i="4"/>
  <c r="U700" i="4" s="1"/>
  <c r="J700" i="4"/>
  <c r="N700" i="4"/>
  <c r="G700" i="4"/>
  <c r="L700" i="4"/>
  <c r="E700" i="4"/>
  <c r="K700" i="4"/>
  <c r="I700" i="4"/>
  <c r="F696" i="4"/>
  <c r="U696" i="4" s="1"/>
  <c r="H696" i="4"/>
  <c r="N698" i="4"/>
  <c r="G698" i="4"/>
  <c r="L698" i="4"/>
  <c r="E698" i="4"/>
  <c r="J698" i="4"/>
  <c r="M698" i="4"/>
  <c r="F698" i="4"/>
  <c r="U698" i="4" s="1"/>
  <c r="K698" i="4"/>
  <c r="H698" i="4"/>
  <c r="I698" i="4"/>
  <c r="O698" i="4"/>
  <c r="K699" i="4"/>
  <c r="I699" i="4"/>
  <c r="G699" i="4"/>
  <c r="M699" i="4"/>
  <c r="J699" i="4"/>
  <c r="F699" i="4"/>
  <c r="U699" i="4" s="1"/>
  <c r="O699" i="4"/>
  <c r="H699" i="4"/>
  <c r="N699" i="4"/>
  <c r="L699" i="4"/>
  <c r="E699" i="4"/>
  <c r="J697" i="4"/>
  <c r="O697" i="4"/>
  <c r="H697" i="4"/>
  <c r="F697" i="4"/>
  <c r="U697" i="4" s="1"/>
  <c r="I697" i="4"/>
  <c r="N697" i="4"/>
  <c r="G697" i="4"/>
  <c r="M697" i="4"/>
  <c r="L697" i="4"/>
  <c r="K697" i="4"/>
  <c r="E697" i="4"/>
  <c r="L703" i="4"/>
  <c r="M683" i="4"/>
  <c r="F683" i="4"/>
  <c r="U683" i="4" s="1"/>
  <c r="J683" i="4"/>
  <c r="H683" i="4"/>
  <c r="L683" i="4"/>
  <c r="E683" i="4"/>
  <c r="K683" i="4"/>
  <c r="I683" i="4"/>
  <c r="O683" i="4"/>
  <c r="N683" i="4"/>
  <c r="G683" i="4"/>
  <c r="L681" i="4"/>
  <c r="E681" i="4"/>
  <c r="N681" i="4"/>
  <c r="K681" i="4"/>
  <c r="J681" i="4"/>
  <c r="I681" i="4"/>
  <c r="O681" i="4"/>
  <c r="H681" i="4"/>
  <c r="G681" i="4"/>
  <c r="M681" i="4"/>
  <c r="F681" i="4"/>
  <c r="U681" i="4" s="1"/>
  <c r="K679" i="4"/>
  <c r="H679" i="4"/>
  <c r="J679" i="4"/>
  <c r="F679" i="4"/>
  <c r="U679" i="4" s="1"/>
  <c r="I679" i="4"/>
  <c r="O679" i="4"/>
  <c r="N679" i="4"/>
  <c r="G679" i="4"/>
  <c r="M679" i="4"/>
  <c r="L679" i="4"/>
  <c r="E679" i="4"/>
  <c r="Q688" i="4"/>
  <c r="S685" i="4"/>
  <c r="O680" i="4"/>
  <c r="H680" i="4"/>
  <c r="E680" i="4"/>
  <c r="N680" i="4"/>
  <c r="G680" i="4"/>
  <c r="M680" i="4"/>
  <c r="F680" i="4"/>
  <c r="U680" i="4" s="1"/>
  <c r="L680" i="4"/>
  <c r="K680" i="4"/>
  <c r="J680" i="4"/>
  <c r="I680" i="4"/>
  <c r="N676" i="4"/>
  <c r="G676" i="4"/>
  <c r="M676" i="4"/>
  <c r="W676" i="4" s="1"/>
  <c r="F676" i="4"/>
  <c r="U676" i="4" s="1"/>
  <c r="L676" i="4"/>
  <c r="E676" i="4"/>
  <c r="X676" i="4" s="1"/>
  <c r="K676" i="4"/>
  <c r="Y676" i="4" s="1"/>
  <c r="J676" i="4"/>
  <c r="I676" i="4"/>
  <c r="H676" i="4"/>
  <c r="O676" i="4"/>
  <c r="C679" i="4"/>
  <c r="C676" i="4"/>
  <c r="C681" i="4"/>
  <c r="C675" i="4"/>
  <c r="C685" i="4"/>
  <c r="C683" i="4"/>
  <c r="C678" i="4"/>
  <c r="C680" i="4"/>
  <c r="C682" i="4"/>
  <c r="C684" i="4"/>
  <c r="C677" i="4"/>
  <c r="I682" i="4"/>
  <c r="M682" i="4"/>
  <c r="K682" i="4"/>
  <c r="O682" i="4"/>
  <c r="H682" i="4"/>
  <c r="N682" i="4"/>
  <c r="G682" i="4"/>
  <c r="F682" i="4"/>
  <c r="U682" i="4" s="1"/>
  <c r="L682" i="4"/>
  <c r="E682" i="4"/>
  <c r="J682" i="4"/>
  <c r="J678" i="4"/>
  <c r="J677" i="4"/>
  <c r="N677" i="4"/>
  <c r="E677" i="4"/>
  <c r="I677" i="4"/>
  <c r="F677" i="4"/>
  <c r="U677" i="4" s="1"/>
  <c r="O677" i="4"/>
  <c r="H677" i="4"/>
  <c r="G677" i="4"/>
  <c r="M677" i="4"/>
  <c r="L677" i="4"/>
  <c r="K677" i="4"/>
  <c r="I662" i="4"/>
  <c r="G662" i="4"/>
  <c r="L662" i="4"/>
  <c r="E662" i="4"/>
  <c r="K662" i="4"/>
  <c r="O662" i="4"/>
  <c r="H662" i="4"/>
  <c r="N662" i="4"/>
  <c r="M662" i="4"/>
  <c r="F662" i="4"/>
  <c r="U662" i="4" s="1"/>
  <c r="J662" i="4"/>
  <c r="L661" i="4"/>
  <c r="E661" i="4"/>
  <c r="J661" i="4"/>
  <c r="O661" i="4"/>
  <c r="H661" i="4"/>
  <c r="G661" i="4"/>
  <c r="K661" i="4"/>
  <c r="N661" i="4"/>
  <c r="F661" i="4"/>
  <c r="U661" i="4" s="1"/>
  <c r="I661" i="4"/>
  <c r="M661" i="4"/>
  <c r="K659" i="4"/>
  <c r="G659" i="4"/>
  <c r="J659" i="4"/>
  <c r="I659" i="4"/>
  <c r="N659" i="4"/>
  <c r="F659" i="4"/>
  <c r="U659" i="4" s="1"/>
  <c r="O659" i="4"/>
  <c r="H659" i="4"/>
  <c r="M659" i="4"/>
  <c r="L659" i="4"/>
  <c r="E659" i="4"/>
  <c r="L660" i="4"/>
  <c r="N658" i="4"/>
  <c r="G658" i="4"/>
  <c r="E658" i="4"/>
  <c r="I658" i="4"/>
  <c r="M658" i="4"/>
  <c r="F658" i="4"/>
  <c r="U658" i="4" s="1"/>
  <c r="L658" i="4"/>
  <c r="J658" i="4"/>
  <c r="K658" i="4"/>
  <c r="O658" i="4"/>
  <c r="H658" i="4"/>
  <c r="M663" i="4"/>
  <c r="F663" i="4"/>
  <c r="U663" i="4" s="1"/>
  <c r="I663" i="4"/>
  <c r="H663" i="4"/>
  <c r="G663" i="4"/>
  <c r="L663" i="4"/>
  <c r="E663" i="4"/>
  <c r="K663" i="4"/>
  <c r="J663" i="4"/>
  <c r="O663" i="4"/>
  <c r="N663" i="4"/>
  <c r="C659" i="4"/>
  <c r="C663" i="4"/>
  <c r="C660" i="4"/>
  <c r="C661" i="4"/>
  <c r="C655" i="4"/>
  <c r="C665" i="4"/>
  <c r="C664" i="4"/>
  <c r="C658" i="4"/>
  <c r="C656" i="4"/>
  <c r="C662" i="4"/>
  <c r="C657" i="4"/>
  <c r="N656" i="4"/>
  <c r="G656" i="4"/>
  <c r="L656" i="4"/>
  <c r="J656" i="4"/>
  <c r="M656" i="4"/>
  <c r="W656" i="4" s="1"/>
  <c r="F656" i="4"/>
  <c r="U656" i="4" s="1"/>
  <c r="E656" i="4"/>
  <c r="X656" i="4" s="1"/>
  <c r="I656" i="4"/>
  <c r="K656" i="4"/>
  <c r="Y656" i="4" s="1"/>
  <c r="H656" i="4"/>
  <c r="O656" i="4"/>
  <c r="Q668" i="4"/>
  <c r="S665" i="4"/>
  <c r="J657" i="4"/>
  <c r="H657" i="4"/>
  <c r="F657" i="4"/>
  <c r="U657" i="4" s="1"/>
  <c r="E657" i="4"/>
  <c r="I657" i="4"/>
  <c r="O657" i="4"/>
  <c r="M657" i="4"/>
  <c r="W657" i="4" s="1"/>
  <c r="L657" i="4"/>
  <c r="N657" i="4"/>
  <c r="G657" i="4"/>
  <c r="K657" i="4"/>
  <c r="Q648" i="4"/>
  <c r="S645" i="4"/>
  <c r="O640" i="4"/>
  <c r="H640" i="4"/>
  <c r="M640" i="4"/>
  <c r="N640" i="4"/>
  <c r="G640" i="4"/>
  <c r="F640" i="4"/>
  <c r="U640" i="4" s="1"/>
  <c r="K640" i="4"/>
  <c r="J640" i="4"/>
  <c r="L640" i="4"/>
  <c r="E640" i="4"/>
  <c r="I640" i="4"/>
  <c r="N638" i="4"/>
  <c r="G638" i="4"/>
  <c r="E638" i="4"/>
  <c r="M638" i="4"/>
  <c r="F638" i="4"/>
  <c r="U638" i="4" s="1"/>
  <c r="L638" i="4"/>
  <c r="J638" i="4"/>
  <c r="I638" i="4"/>
  <c r="O638" i="4"/>
  <c r="K638" i="4"/>
  <c r="Y638" i="4" s="1"/>
  <c r="H638" i="4"/>
  <c r="I642" i="4"/>
  <c r="N642" i="4"/>
  <c r="L642" i="4"/>
  <c r="E642" i="4"/>
  <c r="K642" i="4"/>
  <c r="O642" i="4"/>
  <c r="H642" i="4"/>
  <c r="G642" i="4"/>
  <c r="J642" i="4"/>
  <c r="M642" i="4"/>
  <c r="F642" i="4"/>
  <c r="U642" i="4" s="1"/>
  <c r="O641" i="4"/>
  <c r="M643" i="4"/>
  <c r="F643" i="4"/>
  <c r="U643" i="4" s="1"/>
  <c r="K643" i="4"/>
  <c r="I643" i="4"/>
  <c r="H643" i="4"/>
  <c r="N643" i="4"/>
  <c r="L643" i="4"/>
  <c r="E643" i="4"/>
  <c r="O643" i="4"/>
  <c r="G643" i="4"/>
  <c r="J643" i="4"/>
  <c r="C639" i="4"/>
  <c r="C645" i="4"/>
  <c r="C640" i="4"/>
  <c r="C641" i="4"/>
  <c r="C635" i="4"/>
  <c r="C643" i="4"/>
  <c r="C642" i="4"/>
  <c r="C638" i="4"/>
  <c r="C636" i="4"/>
  <c r="C644" i="4"/>
  <c r="C637" i="4"/>
  <c r="N636" i="4"/>
  <c r="G636" i="4"/>
  <c r="L636" i="4"/>
  <c r="J636" i="4"/>
  <c r="M636" i="4"/>
  <c r="W636" i="4" s="1"/>
  <c r="F636" i="4"/>
  <c r="U636" i="4" s="1"/>
  <c r="E636" i="4"/>
  <c r="X636" i="4" s="1"/>
  <c r="K636" i="4"/>
  <c r="Y636" i="4" s="1"/>
  <c r="I636" i="4"/>
  <c r="O636" i="4"/>
  <c r="H636" i="4"/>
  <c r="J637" i="4"/>
  <c r="H637" i="4"/>
  <c r="F637" i="4"/>
  <c r="U637" i="4" s="1"/>
  <c r="E637" i="4"/>
  <c r="I637" i="4"/>
  <c r="O637" i="4"/>
  <c r="M637" i="4"/>
  <c r="W637" i="4" s="1"/>
  <c r="N637" i="4"/>
  <c r="G637" i="4"/>
  <c r="L637" i="4"/>
  <c r="K637" i="4"/>
  <c r="Y637" i="4" s="1"/>
  <c r="J617" i="4"/>
  <c r="O617" i="4"/>
  <c r="N617" i="4"/>
  <c r="G617" i="4"/>
  <c r="I617" i="4"/>
  <c r="H617" i="4"/>
  <c r="M617" i="4"/>
  <c r="L617" i="4"/>
  <c r="F617" i="4"/>
  <c r="U617" i="4" s="1"/>
  <c r="K617" i="4"/>
  <c r="E617" i="4"/>
  <c r="K619" i="4"/>
  <c r="H619" i="4"/>
  <c r="N619" i="4"/>
  <c r="G619" i="4"/>
  <c r="J619" i="4"/>
  <c r="I619" i="4"/>
  <c r="O619" i="4"/>
  <c r="E619" i="4"/>
  <c r="L619" i="4"/>
  <c r="F619" i="4"/>
  <c r="U619" i="4" s="1"/>
  <c r="M619" i="4"/>
  <c r="C619" i="4"/>
  <c r="C625" i="4"/>
  <c r="C620" i="4"/>
  <c r="C621" i="4"/>
  <c r="C615" i="4"/>
  <c r="C623" i="4"/>
  <c r="C618" i="4"/>
  <c r="C616" i="4"/>
  <c r="C624" i="4"/>
  <c r="C617" i="4"/>
  <c r="C622" i="4"/>
  <c r="L621" i="4"/>
  <c r="E621" i="4"/>
  <c r="J621" i="4"/>
  <c r="O621" i="4"/>
  <c r="H621" i="4"/>
  <c r="K621" i="4"/>
  <c r="I621" i="4"/>
  <c r="N621" i="4"/>
  <c r="G621" i="4"/>
  <c r="M621" i="4"/>
  <c r="F621" i="4"/>
  <c r="U621" i="4" s="1"/>
  <c r="N618" i="4"/>
  <c r="G618" i="4"/>
  <c r="E618" i="4"/>
  <c r="K618" i="4"/>
  <c r="M618" i="4"/>
  <c r="F618" i="4"/>
  <c r="U618" i="4" s="1"/>
  <c r="L618" i="4"/>
  <c r="J618" i="4"/>
  <c r="I618" i="4"/>
  <c r="O618" i="4"/>
  <c r="H618" i="4"/>
  <c r="F625" i="4"/>
  <c r="J625" i="4"/>
  <c r="I625" i="4"/>
  <c r="E625" i="4"/>
  <c r="H625" i="4"/>
  <c r="G625" i="4"/>
  <c r="L623" i="4"/>
  <c r="Q629" i="4"/>
  <c r="S626" i="4"/>
  <c r="K601" i="4"/>
  <c r="J601" i="4"/>
  <c r="G601" i="4"/>
  <c r="M603" i="4"/>
  <c r="F603" i="4"/>
  <c r="U603" i="4" s="1"/>
  <c r="L603" i="4"/>
  <c r="E603" i="4"/>
  <c r="J603" i="4"/>
  <c r="N603" i="4"/>
  <c r="K603" i="4"/>
  <c r="I603" i="4"/>
  <c r="O603" i="4"/>
  <c r="H603" i="4"/>
  <c r="G603" i="4"/>
  <c r="Q608" i="4"/>
  <c r="S605" i="4"/>
  <c r="I602" i="4"/>
  <c r="O602" i="4"/>
  <c r="H602" i="4"/>
  <c r="M602" i="4"/>
  <c r="F602" i="4"/>
  <c r="U602" i="4" s="1"/>
  <c r="J602" i="4"/>
  <c r="N602" i="4"/>
  <c r="G602" i="4"/>
  <c r="L602" i="4"/>
  <c r="E602" i="4"/>
  <c r="K602" i="4"/>
  <c r="N598" i="4"/>
  <c r="G598" i="4"/>
  <c r="K598" i="4"/>
  <c r="O598" i="4"/>
  <c r="M598" i="4"/>
  <c r="F598" i="4"/>
  <c r="U598" i="4" s="1"/>
  <c r="L598" i="4"/>
  <c r="E598" i="4"/>
  <c r="J598" i="4"/>
  <c r="I598" i="4"/>
  <c r="H598" i="4"/>
  <c r="O600" i="4"/>
  <c r="H600" i="4"/>
  <c r="N600" i="4"/>
  <c r="G600" i="4"/>
  <c r="F600" i="4"/>
  <c r="U600" i="4" s="1"/>
  <c r="E600" i="4"/>
  <c r="I600" i="4"/>
  <c r="M600" i="4"/>
  <c r="L600" i="4"/>
  <c r="K600" i="4"/>
  <c r="J600" i="4"/>
  <c r="C599" i="4"/>
  <c r="C596" i="4"/>
  <c r="C604" i="4"/>
  <c r="C601" i="4"/>
  <c r="C595" i="4"/>
  <c r="C598" i="4"/>
  <c r="C605" i="4"/>
  <c r="C603" i="4"/>
  <c r="C600" i="4"/>
  <c r="C602" i="4"/>
  <c r="C597" i="4"/>
  <c r="K599" i="4"/>
  <c r="J599" i="4"/>
  <c r="H599" i="4"/>
  <c r="E599" i="4"/>
  <c r="I599" i="4"/>
  <c r="O599" i="4"/>
  <c r="N599" i="4"/>
  <c r="G599" i="4"/>
  <c r="M599" i="4"/>
  <c r="F599" i="4"/>
  <c r="U599" i="4" s="1"/>
  <c r="L599" i="4"/>
  <c r="N596" i="4"/>
  <c r="G596" i="4"/>
  <c r="I596" i="4"/>
  <c r="M596" i="4"/>
  <c r="W596" i="4" s="1"/>
  <c r="F596" i="4"/>
  <c r="U596" i="4" s="1"/>
  <c r="L596" i="4"/>
  <c r="H596" i="4"/>
  <c r="E596" i="4"/>
  <c r="X596" i="4" s="1"/>
  <c r="K596" i="4"/>
  <c r="Y596" i="4" s="1"/>
  <c r="J596" i="4"/>
  <c r="O596" i="4"/>
  <c r="O597" i="4"/>
  <c r="M597" i="4"/>
  <c r="W597" i="4" s="1"/>
  <c r="O580" i="4"/>
  <c r="H580" i="4"/>
  <c r="M580" i="4"/>
  <c r="I580" i="4"/>
  <c r="N580" i="4"/>
  <c r="G580" i="4"/>
  <c r="F580" i="4"/>
  <c r="U580" i="4" s="1"/>
  <c r="L580" i="4"/>
  <c r="E580" i="4"/>
  <c r="K580" i="4"/>
  <c r="J580" i="4"/>
  <c r="M581" i="4"/>
  <c r="N581" i="4"/>
  <c r="G581" i="4"/>
  <c r="K579" i="4"/>
  <c r="I579" i="4"/>
  <c r="L579" i="4"/>
  <c r="J579" i="4"/>
  <c r="G579" i="4"/>
  <c r="F579" i="4"/>
  <c r="U579" i="4" s="1"/>
  <c r="E579" i="4"/>
  <c r="O579" i="4"/>
  <c r="H579" i="4"/>
  <c r="N579" i="4"/>
  <c r="M579" i="4"/>
  <c r="M583" i="4"/>
  <c r="F583" i="4"/>
  <c r="U583" i="4" s="1"/>
  <c r="G583" i="4"/>
  <c r="L583" i="4"/>
  <c r="E583" i="4"/>
  <c r="K583" i="4"/>
  <c r="O583" i="4"/>
  <c r="J583" i="4"/>
  <c r="I583" i="4"/>
  <c r="H583" i="4"/>
  <c r="N583" i="4"/>
  <c r="Q588" i="4"/>
  <c r="S585" i="4"/>
  <c r="C579" i="4"/>
  <c r="C583" i="4"/>
  <c r="C584" i="4"/>
  <c r="C577" i="4"/>
  <c r="C581" i="4"/>
  <c r="C575" i="4"/>
  <c r="C585" i="4"/>
  <c r="C580" i="4"/>
  <c r="C582" i="4"/>
  <c r="C578" i="4"/>
  <c r="C576" i="4"/>
  <c r="J582" i="4"/>
  <c r="H582" i="4"/>
  <c r="N578" i="4"/>
  <c r="G578" i="4"/>
  <c r="L578" i="4"/>
  <c r="H578" i="4"/>
  <c r="M578" i="4"/>
  <c r="F578" i="4"/>
  <c r="U578" i="4" s="1"/>
  <c r="E578" i="4"/>
  <c r="J578" i="4"/>
  <c r="K578" i="4"/>
  <c r="I578" i="4"/>
  <c r="O578" i="4"/>
  <c r="J577" i="4"/>
  <c r="O577" i="4"/>
  <c r="I577" i="4"/>
  <c r="H577" i="4"/>
  <c r="M577" i="4"/>
  <c r="E577" i="4"/>
  <c r="N577" i="4"/>
  <c r="G577" i="4"/>
  <c r="F577" i="4"/>
  <c r="U577" i="4" s="1"/>
  <c r="L577" i="4"/>
  <c r="K577" i="4"/>
  <c r="M563" i="4"/>
  <c r="F563" i="4"/>
  <c r="U563" i="4" s="1"/>
  <c r="K563" i="4"/>
  <c r="J563" i="4"/>
  <c r="I563" i="4"/>
  <c r="L563" i="4"/>
  <c r="E563" i="4"/>
  <c r="O563" i="4"/>
  <c r="H563" i="4"/>
  <c r="N563" i="4"/>
  <c r="G563" i="4"/>
  <c r="O560" i="4"/>
  <c r="H560" i="4"/>
  <c r="F560" i="4"/>
  <c r="U560" i="4" s="1"/>
  <c r="E560" i="4"/>
  <c r="N560" i="4"/>
  <c r="G560" i="4"/>
  <c r="M560" i="4"/>
  <c r="L560" i="4"/>
  <c r="J560" i="4"/>
  <c r="I560" i="4"/>
  <c r="K560" i="4"/>
  <c r="N556" i="4"/>
  <c r="G556" i="4"/>
  <c r="E556" i="4"/>
  <c r="X556" i="4" s="1"/>
  <c r="K556" i="4"/>
  <c r="Y556" i="4" s="1"/>
  <c r="M556" i="4"/>
  <c r="W556" i="4" s="1"/>
  <c r="F556" i="4"/>
  <c r="U556" i="4" s="1"/>
  <c r="L556" i="4"/>
  <c r="I556" i="4"/>
  <c r="O556" i="4"/>
  <c r="H556" i="4"/>
  <c r="J556" i="4"/>
  <c r="N558" i="4"/>
  <c r="G558" i="4"/>
  <c r="L558" i="4"/>
  <c r="K558" i="4"/>
  <c r="J558" i="4"/>
  <c r="M558" i="4"/>
  <c r="F558" i="4"/>
  <c r="U558" i="4" s="1"/>
  <c r="E558" i="4"/>
  <c r="I558" i="4"/>
  <c r="O558" i="4"/>
  <c r="H558" i="4"/>
  <c r="L561" i="4"/>
  <c r="E561" i="4"/>
  <c r="I561" i="4"/>
  <c r="O561" i="4"/>
  <c r="H561" i="4"/>
  <c r="K561" i="4"/>
  <c r="J561" i="4"/>
  <c r="N561" i="4"/>
  <c r="G561" i="4"/>
  <c r="M561" i="4"/>
  <c r="F561" i="4"/>
  <c r="U561" i="4" s="1"/>
  <c r="J559" i="4"/>
  <c r="F559" i="4"/>
  <c r="U559" i="4" s="1"/>
  <c r="I562" i="4"/>
  <c r="N562" i="4"/>
  <c r="M562" i="4"/>
  <c r="F562" i="4"/>
  <c r="U562" i="4" s="1"/>
  <c r="L562" i="4"/>
  <c r="E562" i="4"/>
  <c r="O562" i="4"/>
  <c r="H562" i="4"/>
  <c r="G562" i="4"/>
  <c r="K562" i="4"/>
  <c r="J562" i="4"/>
  <c r="C559" i="4"/>
  <c r="C565" i="4"/>
  <c r="C558" i="4"/>
  <c r="C560" i="4"/>
  <c r="C561" i="4"/>
  <c r="C555" i="4"/>
  <c r="C563" i="4"/>
  <c r="C556" i="4"/>
  <c r="C562" i="4"/>
  <c r="C564" i="4"/>
  <c r="C557" i="4"/>
  <c r="Q568" i="4"/>
  <c r="S565" i="4"/>
  <c r="J557" i="4"/>
  <c r="O557" i="4"/>
  <c r="G557" i="4"/>
  <c r="M557" i="4"/>
  <c r="I557" i="4"/>
  <c r="H557" i="4"/>
  <c r="N557" i="4"/>
  <c r="L557" i="4"/>
  <c r="E557" i="4"/>
  <c r="K557" i="4"/>
  <c r="F557" i="4"/>
  <c r="U557" i="4" s="1"/>
  <c r="Q548" i="4"/>
  <c r="S545" i="4"/>
  <c r="O540" i="4"/>
  <c r="H540" i="4"/>
  <c r="M540" i="4"/>
  <c r="E540" i="4"/>
  <c r="K540" i="4"/>
  <c r="N540" i="4"/>
  <c r="G540" i="4"/>
  <c r="F540" i="4"/>
  <c r="U540" i="4" s="1"/>
  <c r="L540" i="4"/>
  <c r="J540" i="4"/>
  <c r="I540" i="4"/>
  <c r="L541" i="4"/>
  <c r="E541" i="4"/>
  <c r="J541" i="4"/>
  <c r="H541" i="4"/>
  <c r="K541" i="4"/>
  <c r="I541" i="4"/>
  <c r="N541" i="4"/>
  <c r="G541" i="4"/>
  <c r="M541" i="4"/>
  <c r="F541" i="4"/>
  <c r="U541" i="4" s="1"/>
  <c r="O541" i="4"/>
  <c r="N536" i="4"/>
  <c r="G536" i="4"/>
  <c r="L536" i="4"/>
  <c r="J536" i="4"/>
  <c r="M536" i="4"/>
  <c r="W536" i="4" s="1"/>
  <c r="F536" i="4"/>
  <c r="U536" i="4" s="1"/>
  <c r="E536" i="4"/>
  <c r="X536" i="4" s="1"/>
  <c r="K536" i="4"/>
  <c r="Y536" i="4" s="1"/>
  <c r="I536" i="4"/>
  <c r="O536" i="4"/>
  <c r="H536" i="4"/>
  <c r="K539" i="4"/>
  <c r="I539" i="4"/>
  <c r="H539" i="4"/>
  <c r="N539" i="4"/>
  <c r="J539" i="4"/>
  <c r="O539" i="4"/>
  <c r="M539" i="4"/>
  <c r="F539" i="4"/>
  <c r="U539" i="4" s="1"/>
  <c r="L539" i="4"/>
  <c r="E539" i="4"/>
  <c r="G539" i="4"/>
  <c r="C539" i="4"/>
  <c r="C543" i="4"/>
  <c r="C541" i="4"/>
  <c r="C535" i="4"/>
  <c r="C545" i="4"/>
  <c r="C538" i="4"/>
  <c r="C536" i="4"/>
  <c r="C542" i="4"/>
  <c r="C544" i="4"/>
  <c r="C537" i="4"/>
  <c r="C540" i="4"/>
  <c r="N538" i="4"/>
  <c r="G538" i="4"/>
  <c r="L538" i="4"/>
  <c r="K538" i="4"/>
  <c r="J538" i="4"/>
  <c r="M538" i="4"/>
  <c r="F538" i="4"/>
  <c r="U538" i="4" s="1"/>
  <c r="E538" i="4"/>
  <c r="I538" i="4"/>
  <c r="O538" i="4"/>
  <c r="H538" i="4"/>
  <c r="I542" i="4"/>
  <c r="G542" i="4"/>
  <c r="M542" i="4"/>
  <c r="O542" i="4"/>
  <c r="H542" i="4"/>
  <c r="N542" i="4"/>
  <c r="F542" i="4"/>
  <c r="U542" i="4" s="1"/>
  <c r="K542" i="4"/>
  <c r="J542" i="4"/>
  <c r="L542" i="4"/>
  <c r="E542" i="4"/>
  <c r="J537" i="4"/>
  <c r="Q528" i="4"/>
  <c r="S525" i="4"/>
  <c r="O520" i="4"/>
  <c r="H520" i="4"/>
  <c r="F520" i="4"/>
  <c r="U520" i="4" s="1"/>
  <c r="L520" i="4"/>
  <c r="E520" i="4"/>
  <c r="N520" i="4"/>
  <c r="G520" i="4"/>
  <c r="M520" i="4"/>
  <c r="J520" i="4"/>
  <c r="I520" i="4"/>
  <c r="K520" i="4"/>
  <c r="I522" i="4"/>
  <c r="N522" i="4"/>
  <c r="G522" i="4"/>
  <c r="M522" i="4"/>
  <c r="F522" i="4"/>
  <c r="U522" i="4" s="1"/>
  <c r="O522" i="4"/>
  <c r="H522" i="4"/>
  <c r="K522" i="4"/>
  <c r="J522" i="4"/>
  <c r="L522" i="4"/>
  <c r="E522" i="4"/>
  <c r="K519" i="4"/>
  <c r="I519" i="4"/>
  <c r="O519" i="4"/>
  <c r="H519" i="4"/>
  <c r="J519" i="4"/>
  <c r="M519" i="4"/>
  <c r="F519" i="4"/>
  <c r="U519" i="4" s="1"/>
  <c r="L519" i="4"/>
  <c r="E519" i="4"/>
  <c r="N519" i="4"/>
  <c r="G519" i="4"/>
  <c r="M523" i="4"/>
  <c r="F523" i="4"/>
  <c r="U523" i="4" s="1"/>
  <c r="K523" i="4"/>
  <c r="J523" i="4"/>
  <c r="L523" i="4"/>
  <c r="E523" i="4"/>
  <c r="O523" i="4"/>
  <c r="H523" i="4"/>
  <c r="N523" i="4"/>
  <c r="G523" i="4"/>
  <c r="I523" i="4"/>
  <c r="E521" i="4"/>
  <c r="M521" i="4"/>
  <c r="F521" i="4"/>
  <c r="U521" i="4" s="1"/>
  <c r="C519" i="4"/>
  <c r="C525" i="4"/>
  <c r="C518" i="4"/>
  <c r="C521" i="4"/>
  <c r="C515" i="4"/>
  <c r="C523" i="4"/>
  <c r="C516" i="4"/>
  <c r="C522" i="4"/>
  <c r="C524" i="4"/>
  <c r="C517" i="4"/>
  <c r="C520" i="4"/>
  <c r="K499" i="4"/>
  <c r="I499" i="4"/>
  <c r="O499" i="4"/>
  <c r="H499" i="4"/>
  <c r="J499" i="4"/>
  <c r="M499" i="4"/>
  <c r="F499" i="4"/>
  <c r="U499" i="4" s="1"/>
  <c r="L499" i="4"/>
  <c r="E499" i="4"/>
  <c r="N499" i="4"/>
  <c r="G499" i="4"/>
  <c r="Q508" i="4"/>
  <c r="S505" i="4"/>
  <c r="M503" i="4"/>
  <c r="F503" i="4"/>
  <c r="U503" i="4" s="1"/>
  <c r="K503" i="4"/>
  <c r="J503" i="4"/>
  <c r="L503" i="4"/>
  <c r="E503" i="4"/>
  <c r="O503" i="4"/>
  <c r="H503" i="4"/>
  <c r="N503" i="4"/>
  <c r="G503" i="4"/>
  <c r="I503" i="4"/>
  <c r="N496" i="4"/>
  <c r="G496" i="4"/>
  <c r="E496" i="4"/>
  <c r="X496" i="4" s="1"/>
  <c r="K496" i="4"/>
  <c r="Y496" i="4" s="1"/>
  <c r="M496" i="4"/>
  <c r="W496" i="4" s="1"/>
  <c r="F496" i="4"/>
  <c r="U496" i="4" s="1"/>
  <c r="L496" i="4"/>
  <c r="I496" i="4"/>
  <c r="O496" i="4"/>
  <c r="H496" i="4"/>
  <c r="J496" i="4"/>
  <c r="L501" i="4"/>
  <c r="E501" i="4"/>
  <c r="I501" i="4"/>
  <c r="H501" i="4"/>
  <c r="K501" i="4"/>
  <c r="J501" i="4"/>
  <c r="N501" i="4"/>
  <c r="G501" i="4"/>
  <c r="M501" i="4"/>
  <c r="F501" i="4"/>
  <c r="U501" i="4" s="1"/>
  <c r="O501" i="4"/>
  <c r="N498" i="4"/>
  <c r="G498" i="4"/>
  <c r="L498" i="4"/>
  <c r="M498" i="4"/>
  <c r="F498" i="4"/>
  <c r="U498" i="4" s="1"/>
  <c r="E498" i="4"/>
  <c r="K498" i="4"/>
  <c r="I498" i="4"/>
  <c r="O498" i="4"/>
  <c r="H498" i="4"/>
  <c r="J498" i="4"/>
  <c r="C499" i="4"/>
  <c r="C505" i="4"/>
  <c r="C498" i="4"/>
  <c r="C496" i="4"/>
  <c r="C501" i="4"/>
  <c r="C495" i="4"/>
  <c r="C503" i="4"/>
  <c r="C502" i="4"/>
  <c r="C504" i="4"/>
  <c r="C497" i="4"/>
  <c r="C500" i="4"/>
  <c r="I502" i="4"/>
  <c r="N502" i="4"/>
  <c r="M502" i="4"/>
  <c r="F502" i="4"/>
  <c r="U502" i="4" s="1"/>
  <c r="E502" i="4"/>
  <c r="O502" i="4"/>
  <c r="H502" i="4"/>
  <c r="G502" i="4"/>
  <c r="K502" i="4"/>
  <c r="J502" i="4"/>
  <c r="L502" i="4"/>
  <c r="J497" i="4"/>
  <c r="O497" i="4"/>
  <c r="G497" i="4"/>
  <c r="I497" i="4"/>
  <c r="H497" i="4"/>
  <c r="N497" i="4"/>
  <c r="L497" i="4"/>
  <c r="E497" i="4"/>
  <c r="K497" i="4"/>
  <c r="M497" i="4"/>
  <c r="W497" i="4" s="1"/>
  <c r="F497" i="4"/>
  <c r="U497" i="4" s="1"/>
  <c r="K483" i="4"/>
  <c r="I483" i="4"/>
  <c r="L481" i="4"/>
  <c r="E481" i="4"/>
  <c r="I481" i="4"/>
  <c r="H481" i="4"/>
  <c r="K481" i="4"/>
  <c r="J481" i="4"/>
  <c r="O481" i="4"/>
  <c r="M481" i="4"/>
  <c r="N481" i="4"/>
  <c r="G481" i="4"/>
  <c r="F481" i="4"/>
  <c r="U481" i="4" s="1"/>
  <c r="K479" i="4"/>
  <c r="O479" i="4"/>
  <c r="G479" i="4"/>
  <c r="J479" i="4"/>
  <c r="I479" i="4"/>
  <c r="H479" i="4"/>
  <c r="N479" i="4"/>
  <c r="L479" i="4"/>
  <c r="F479" i="4"/>
  <c r="U479" i="4" s="1"/>
  <c r="E479" i="4"/>
  <c r="M479" i="4"/>
  <c r="N476" i="4"/>
  <c r="G476" i="4"/>
  <c r="L476" i="4"/>
  <c r="E476" i="4"/>
  <c r="X476" i="4" s="1"/>
  <c r="K476" i="4"/>
  <c r="Y476" i="4" s="1"/>
  <c r="M476" i="4"/>
  <c r="W476" i="4" s="1"/>
  <c r="F476" i="4"/>
  <c r="U476" i="4" s="1"/>
  <c r="J476" i="4"/>
  <c r="O476" i="4"/>
  <c r="I476" i="4"/>
  <c r="H476" i="4"/>
  <c r="Q488" i="4"/>
  <c r="S485" i="4"/>
  <c r="C479" i="4"/>
  <c r="C478" i="4"/>
  <c r="C476" i="4"/>
  <c r="C480" i="4"/>
  <c r="C481" i="4"/>
  <c r="C475" i="4"/>
  <c r="C485" i="4"/>
  <c r="C483" i="4"/>
  <c r="C482" i="4"/>
  <c r="C477" i="4"/>
  <c r="C484" i="4"/>
  <c r="O480" i="4"/>
  <c r="H480" i="4"/>
  <c r="M480" i="4"/>
  <c r="L480" i="4"/>
  <c r="K480" i="4"/>
  <c r="N480" i="4"/>
  <c r="G480" i="4"/>
  <c r="F480" i="4"/>
  <c r="U480" i="4" s="1"/>
  <c r="E480" i="4"/>
  <c r="I480" i="4"/>
  <c r="J480" i="4"/>
  <c r="F482" i="4"/>
  <c r="U482" i="4" s="1"/>
  <c r="E482" i="4"/>
  <c r="J477" i="4"/>
  <c r="H477" i="4"/>
  <c r="G477" i="4"/>
  <c r="M477" i="4"/>
  <c r="W477" i="4" s="1"/>
  <c r="I477" i="4"/>
  <c r="O477" i="4"/>
  <c r="N477" i="4"/>
  <c r="F477" i="4"/>
  <c r="U477" i="4" s="1"/>
  <c r="E477" i="4"/>
  <c r="L477" i="4"/>
  <c r="K477" i="4"/>
  <c r="L461" i="4"/>
  <c r="E461" i="4"/>
  <c r="N461" i="4"/>
  <c r="F461" i="4"/>
  <c r="U461" i="4" s="1"/>
  <c r="K461" i="4"/>
  <c r="I461" i="4"/>
  <c r="O461" i="4"/>
  <c r="J461" i="4"/>
  <c r="H461" i="4"/>
  <c r="G461" i="4"/>
  <c r="M461" i="4"/>
  <c r="O460" i="4"/>
  <c r="H460" i="4"/>
  <c r="E460" i="4"/>
  <c r="J460" i="4"/>
  <c r="N460" i="4"/>
  <c r="G460" i="4"/>
  <c r="L460" i="4"/>
  <c r="M460" i="4"/>
  <c r="F460" i="4"/>
  <c r="U460" i="4" s="1"/>
  <c r="K460" i="4"/>
  <c r="I460" i="4"/>
  <c r="I462" i="4"/>
  <c r="F462" i="4"/>
  <c r="U462" i="4" s="1"/>
  <c r="O462" i="4"/>
  <c r="H462" i="4"/>
  <c r="M462" i="4"/>
  <c r="L462" i="4"/>
  <c r="E462" i="4"/>
  <c r="N462" i="4"/>
  <c r="G462" i="4"/>
  <c r="K462" i="4"/>
  <c r="J462" i="4"/>
  <c r="N456" i="4"/>
  <c r="G456" i="4"/>
  <c r="K456" i="4"/>
  <c r="Y456" i="4" s="1"/>
  <c r="M456" i="4"/>
  <c r="W456" i="4" s="1"/>
  <c r="F456" i="4"/>
  <c r="U456" i="4" s="1"/>
  <c r="O456" i="4"/>
  <c r="L456" i="4"/>
  <c r="E456" i="4"/>
  <c r="X456" i="4" s="1"/>
  <c r="J456" i="4"/>
  <c r="I456" i="4"/>
  <c r="H456" i="4"/>
  <c r="J458" i="4"/>
  <c r="L458" i="4"/>
  <c r="C459" i="4"/>
  <c r="C457" i="4"/>
  <c r="C461" i="4"/>
  <c r="C455" i="4"/>
  <c r="C458" i="4"/>
  <c r="C460" i="4"/>
  <c r="C462" i="4"/>
  <c r="C465" i="4"/>
  <c r="C463" i="4"/>
  <c r="C456" i="4"/>
  <c r="C464" i="4"/>
  <c r="K459" i="4"/>
  <c r="F459" i="4"/>
  <c r="U459" i="4" s="1"/>
  <c r="E459" i="4"/>
  <c r="J459" i="4"/>
  <c r="H459" i="4"/>
  <c r="G459" i="4"/>
  <c r="M459" i="4"/>
  <c r="I459" i="4"/>
  <c r="O459" i="4"/>
  <c r="N459" i="4"/>
  <c r="L459" i="4"/>
  <c r="Q468" i="4"/>
  <c r="S465" i="4"/>
  <c r="M463" i="4"/>
  <c r="F463" i="4"/>
  <c r="U463" i="4" s="1"/>
  <c r="H463" i="4"/>
  <c r="N463" i="4"/>
  <c r="L463" i="4"/>
  <c r="E463" i="4"/>
  <c r="J463" i="4"/>
  <c r="I463" i="4"/>
  <c r="K463" i="4"/>
  <c r="O463" i="4"/>
  <c r="G463" i="4"/>
  <c r="J457" i="4"/>
  <c r="N457" i="4"/>
  <c r="I457" i="4"/>
  <c r="M457" i="4"/>
  <c r="E457" i="4"/>
  <c r="O457" i="4"/>
  <c r="H457" i="4"/>
  <c r="G457" i="4"/>
  <c r="F457" i="4"/>
  <c r="U457" i="4" s="1"/>
  <c r="L457" i="4"/>
  <c r="K457" i="4"/>
  <c r="Y457" i="4" s="1"/>
  <c r="Q448" i="4"/>
  <c r="S445" i="4"/>
  <c r="M443" i="4"/>
  <c r="O443" i="4"/>
  <c r="I443" i="4"/>
  <c r="J441" i="4"/>
  <c r="I441" i="4"/>
  <c r="O440" i="4"/>
  <c r="H440" i="4"/>
  <c r="L440" i="4"/>
  <c r="I440" i="4"/>
  <c r="N440" i="4"/>
  <c r="G440" i="4"/>
  <c r="M440" i="4"/>
  <c r="J440" i="4"/>
  <c r="F440" i="4"/>
  <c r="U440" i="4" s="1"/>
  <c r="E440" i="4"/>
  <c r="K440" i="4"/>
  <c r="C439" i="4"/>
  <c r="C441" i="4"/>
  <c r="C435" i="4"/>
  <c r="C445" i="4"/>
  <c r="C438" i="4"/>
  <c r="C442" i="4"/>
  <c r="C443" i="4"/>
  <c r="C436" i="4"/>
  <c r="C440" i="4"/>
  <c r="C444" i="4"/>
  <c r="C437" i="4"/>
  <c r="K439" i="4"/>
  <c r="E439" i="4"/>
  <c r="J439" i="4"/>
  <c r="O439" i="4"/>
  <c r="H439" i="4"/>
  <c r="L439" i="4"/>
  <c r="I439" i="4"/>
  <c r="F439" i="4"/>
  <c r="U439" i="4" s="1"/>
  <c r="N439" i="4"/>
  <c r="G439" i="4"/>
  <c r="M439" i="4"/>
  <c r="G436" i="4"/>
  <c r="J437" i="4"/>
  <c r="N437" i="4"/>
  <c r="K437" i="4"/>
  <c r="I437" i="4"/>
  <c r="O437" i="4"/>
  <c r="E437" i="4"/>
  <c r="H437" i="4"/>
  <c r="G437" i="4"/>
  <c r="L437" i="4"/>
  <c r="M437" i="4"/>
  <c r="F437" i="4"/>
  <c r="U437" i="4" s="1"/>
  <c r="K442" i="4"/>
  <c r="N438" i="4"/>
  <c r="G438" i="4"/>
  <c r="I438" i="4"/>
  <c r="M438" i="4"/>
  <c r="F438" i="4"/>
  <c r="U438" i="4" s="1"/>
  <c r="L438" i="4"/>
  <c r="E438" i="4"/>
  <c r="K438" i="4"/>
  <c r="O438" i="4"/>
  <c r="J438" i="4"/>
  <c r="H438" i="4"/>
  <c r="N418" i="4"/>
  <c r="G418" i="4"/>
  <c r="E418" i="4"/>
  <c r="K418" i="4"/>
  <c r="M418" i="4"/>
  <c r="F418" i="4"/>
  <c r="U418" i="4" s="1"/>
  <c r="L418" i="4"/>
  <c r="J418" i="4"/>
  <c r="O418" i="4"/>
  <c r="I418" i="4"/>
  <c r="H418" i="4"/>
  <c r="K419" i="4"/>
  <c r="O419" i="4"/>
  <c r="H419" i="4"/>
  <c r="J419" i="4"/>
  <c r="I419" i="4"/>
  <c r="N419" i="4"/>
  <c r="G419" i="4"/>
  <c r="L419" i="4"/>
  <c r="F419" i="4"/>
  <c r="U419" i="4" s="1"/>
  <c r="E419" i="4"/>
  <c r="M419" i="4"/>
  <c r="M423" i="4"/>
  <c r="F423" i="4"/>
  <c r="U423" i="4" s="1"/>
  <c r="K423" i="4"/>
  <c r="J423" i="4"/>
  <c r="O423" i="4"/>
  <c r="L423" i="4"/>
  <c r="E423" i="4"/>
  <c r="I423" i="4"/>
  <c r="H423" i="4"/>
  <c r="N423" i="4"/>
  <c r="G423" i="4"/>
  <c r="Q428" i="4"/>
  <c r="S425" i="4"/>
  <c r="L421" i="4"/>
  <c r="E421" i="4"/>
  <c r="I421" i="4"/>
  <c r="K421" i="4"/>
  <c r="J421" i="4"/>
  <c r="O421" i="4"/>
  <c r="H421" i="4"/>
  <c r="N421" i="4"/>
  <c r="M421" i="4"/>
  <c r="G421" i="4"/>
  <c r="F421" i="4"/>
  <c r="U421" i="4" s="1"/>
  <c r="N416" i="4"/>
  <c r="G416" i="4"/>
  <c r="E416" i="4"/>
  <c r="X416" i="4" s="1"/>
  <c r="K416" i="4"/>
  <c r="Y416" i="4" s="1"/>
  <c r="M416" i="4"/>
  <c r="W416" i="4" s="1"/>
  <c r="F416" i="4"/>
  <c r="U416" i="4" s="1"/>
  <c r="L416" i="4"/>
  <c r="J416" i="4"/>
  <c r="O416" i="4"/>
  <c r="I416" i="4"/>
  <c r="H416" i="4"/>
  <c r="O420" i="4"/>
  <c r="H420" i="4"/>
  <c r="M420" i="4"/>
  <c r="L420" i="4"/>
  <c r="E420" i="4"/>
  <c r="N420" i="4"/>
  <c r="G420" i="4"/>
  <c r="F420" i="4"/>
  <c r="U420" i="4" s="1"/>
  <c r="K420" i="4"/>
  <c r="J420" i="4"/>
  <c r="I420" i="4"/>
  <c r="C419" i="4"/>
  <c r="C418" i="4"/>
  <c r="C416" i="4"/>
  <c r="C421" i="4"/>
  <c r="C415" i="4"/>
  <c r="C425" i="4"/>
  <c r="C423" i="4"/>
  <c r="C420" i="4"/>
  <c r="C424" i="4"/>
  <c r="C422" i="4"/>
  <c r="C417" i="4"/>
  <c r="I422" i="4"/>
  <c r="N422" i="4"/>
  <c r="M422" i="4"/>
  <c r="F422" i="4"/>
  <c r="U422" i="4" s="1"/>
  <c r="O422" i="4"/>
  <c r="H422" i="4"/>
  <c r="G422" i="4"/>
  <c r="L422" i="4"/>
  <c r="E422" i="4"/>
  <c r="J422" i="4"/>
  <c r="K422" i="4"/>
  <c r="J417" i="4"/>
  <c r="O417" i="4"/>
  <c r="N417" i="4"/>
  <c r="G417" i="4"/>
  <c r="I417" i="4"/>
  <c r="H417" i="4"/>
  <c r="M417" i="4"/>
  <c r="F417" i="4"/>
  <c r="U417" i="4" s="1"/>
  <c r="L417" i="4"/>
  <c r="K417" i="4"/>
  <c r="Y417" i="4" s="1"/>
  <c r="E417" i="4"/>
  <c r="I402" i="4"/>
  <c r="G402" i="4"/>
  <c r="M402" i="4"/>
  <c r="F402" i="4"/>
  <c r="U402" i="4" s="1"/>
  <c r="O402" i="4"/>
  <c r="H402" i="4"/>
  <c r="N402" i="4"/>
  <c r="K402" i="4"/>
  <c r="J402" i="4"/>
  <c r="L402" i="4"/>
  <c r="E402" i="4"/>
  <c r="J397" i="4"/>
  <c r="H397" i="4"/>
  <c r="N397" i="4"/>
  <c r="G397" i="4"/>
  <c r="I397" i="4"/>
  <c r="O397" i="4"/>
  <c r="L397" i="4"/>
  <c r="E397" i="4"/>
  <c r="K397" i="4"/>
  <c r="M397" i="4"/>
  <c r="F397" i="4"/>
  <c r="U397" i="4" s="1"/>
  <c r="Q408" i="4"/>
  <c r="S405" i="4"/>
  <c r="K399" i="4"/>
  <c r="O399" i="4"/>
  <c r="H399" i="4"/>
  <c r="J399" i="4"/>
  <c r="I399" i="4"/>
  <c r="M399" i="4"/>
  <c r="F399" i="4"/>
  <c r="U399" i="4" s="1"/>
  <c r="L399" i="4"/>
  <c r="E399" i="4"/>
  <c r="N399" i="4"/>
  <c r="G399" i="4"/>
  <c r="L401" i="4"/>
  <c r="E401" i="4"/>
  <c r="J401" i="4"/>
  <c r="I401" i="4"/>
  <c r="K401" i="4"/>
  <c r="N401" i="4"/>
  <c r="G401" i="4"/>
  <c r="M401" i="4"/>
  <c r="F401" i="4"/>
  <c r="U401" i="4" s="1"/>
  <c r="H401" i="4"/>
  <c r="O401" i="4"/>
  <c r="O400" i="4"/>
  <c r="H400" i="4"/>
  <c r="F400" i="4"/>
  <c r="U400" i="4" s="1"/>
  <c r="L400" i="4"/>
  <c r="E400" i="4"/>
  <c r="N400" i="4"/>
  <c r="G400" i="4"/>
  <c r="M400" i="4"/>
  <c r="J400" i="4"/>
  <c r="I400" i="4"/>
  <c r="K400" i="4"/>
  <c r="M403" i="4"/>
  <c r="F403" i="4"/>
  <c r="U403" i="4" s="1"/>
  <c r="J403" i="4"/>
  <c r="L403" i="4"/>
  <c r="E403" i="4"/>
  <c r="K403" i="4"/>
  <c r="O403" i="4"/>
  <c r="H403" i="4"/>
  <c r="N403" i="4"/>
  <c r="G403" i="4"/>
  <c r="I403" i="4"/>
  <c r="C399" i="4"/>
  <c r="C405" i="4"/>
  <c r="C403" i="4"/>
  <c r="C398" i="4"/>
  <c r="C396" i="4"/>
  <c r="C401" i="4"/>
  <c r="C395" i="4"/>
  <c r="C402" i="4"/>
  <c r="C404" i="4"/>
  <c r="C397" i="4"/>
  <c r="C400" i="4"/>
  <c r="K379" i="4"/>
  <c r="I379" i="4"/>
  <c r="M379" i="4"/>
  <c r="J379" i="4"/>
  <c r="F379" i="4"/>
  <c r="U379" i="4" s="1"/>
  <c r="E379" i="4"/>
  <c r="N379" i="4"/>
  <c r="O379" i="4"/>
  <c r="H379" i="4"/>
  <c r="G379" i="4"/>
  <c r="L379" i="4"/>
  <c r="Q388" i="4"/>
  <c r="S385" i="4"/>
  <c r="I382" i="4"/>
  <c r="G382" i="4"/>
  <c r="J382" i="4"/>
  <c r="O382" i="4"/>
  <c r="H382" i="4"/>
  <c r="N382" i="4"/>
  <c r="M382" i="4"/>
  <c r="F382" i="4"/>
  <c r="U382" i="4" s="1"/>
  <c r="L382" i="4"/>
  <c r="E382" i="4"/>
  <c r="K382" i="4"/>
  <c r="N376" i="4"/>
  <c r="G376" i="4"/>
  <c r="L376" i="4"/>
  <c r="H376" i="4"/>
  <c r="M376" i="4"/>
  <c r="W376" i="4" s="1"/>
  <c r="F376" i="4"/>
  <c r="U376" i="4" s="1"/>
  <c r="I376" i="4"/>
  <c r="E376" i="4"/>
  <c r="X376" i="4" s="1"/>
  <c r="J376" i="4"/>
  <c r="K376" i="4"/>
  <c r="Y376" i="4" s="1"/>
  <c r="O376" i="4"/>
  <c r="C379" i="4"/>
  <c r="C385" i="4"/>
  <c r="C383" i="4"/>
  <c r="C381" i="4"/>
  <c r="C375" i="4"/>
  <c r="C382" i="4"/>
  <c r="C384" i="4"/>
  <c r="C377" i="4"/>
  <c r="C378" i="4"/>
  <c r="C376" i="4"/>
  <c r="C380" i="4"/>
  <c r="G378" i="4"/>
  <c r="L381" i="4"/>
  <c r="E381" i="4"/>
  <c r="G381" i="4"/>
  <c r="F381" i="4"/>
  <c r="U381" i="4" s="1"/>
  <c r="K381" i="4"/>
  <c r="M381" i="4"/>
  <c r="J381" i="4"/>
  <c r="O381" i="4"/>
  <c r="I381" i="4"/>
  <c r="H381" i="4"/>
  <c r="N381" i="4"/>
  <c r="M383" i="4"/>
  <c r="F383" i="4"/>
  <c r="U383" i="4" s="1"/>
  <c r="K383" i="4"/>
  <c r="N383" i="4"/>
  <c r="L383" i="4"/>
  <c r="E383" i="4"/>
  <c r="H383" i="4"/>
  <c r="J383" i="4"/>
  <c r="I383" i="4"/>
  <c r="O383" i="4"/>
  <c r="G383" i="4"/>
  <c r="I377" i="4"/>
  <c r="L361" i="4"/>
  <c r="E361" i="4"/>
  <c r="N361" i="4"/>
  <c r="M361" i="4"/>
  <c r="K361" i="4"/>
  <c r="H361" i="4"/>
  <c r="J361" i="4"/>
  <c r="O361" i="4"/>
  <c r="G361" i="4"/>
  <c r="I361" i="4"/>
  <c r="F361" i="4"/>
  <c r="U361" i="4" s="1"/>
  <c r="I362" i="4"/>
  <c r="O362" i="4"/>
  <c r="H362" i="4"/>
  <c r="L362" i="4"/>
  <c r="E362" i="4"/>
  <c r="N362" i="4"/>
  <c r="G362" i="4"/>
  <c r="K362" i="4"/>
  <c r="M362" i="4"/>
  <c r="F362" i="4"/>
  <c r="U362" i="4" s="1"/>
  <c r="J362" i="4"/>
  <c r="N358" i="4"/>
  <c r="G358" i="4"/>
  <c r="M358" i="4"/>
  <c r="F358" i="4"/>
  <c r="U358" i="4" s="1"/>
  <c r="L358" i="4"/>
  <c r="E358" i="4"/>
  <c r="J358" i="4"/>
  <c r="H358" i="4"/>
  <c r="K358" i="4"/>
  <c r="I358" i="4"/>
  <c r="O358" i="4"/>
  <c r="M360" i="4"/>
  <c r="Q368" i="4"/>
  <c r="S365" i="4"/>
  <c r="C359" i="4"/>
  <c r="C364" i="4"/>
  <c r="C361" i="4"/>
  <c r="C355" i="4"/>
  <c r="C360" i="4"/>
  <c r="C365" i="4"/>
  <c r="C363" i="4"/>
  <c r="C357" i="4"/>
  <c r="C358" i="4"/>
  <c r="C356" i="4"/>
  <c r="C362" i="4"/>
  <c r="K359" i="4"/>
  <c r="E359" i="4"/>
  <c r="J359" i="4"/>
  <c r="I359" i="4"/>
  <c r="N359" i="4"/>
  <c r="M359" i="4"/>
  <c r="L359" i="4"/>
  <c r="O359" i="4"/>
  <c r="H359" i="4"/>
  <c r="G359" i="4"/>
  <c r="F359" i="4"/>
  <c r="U359" i="4" s="1"/>
  <c r="M363" i="4"/>
  <c r="F363" i="4"/>
  <c r="U363" i="4" s="1"/>
  <c r="L363" i="4"/>
  <c r="E363" i="4"/>
  <c r="K363" i="4"/>
  <c r="O363" i="4"/>
  <c r="G363" i="4"/>
  <c r="J363" i="4"/>
  <c r="I363" i="4"/>
  <c r="H363" i="4"/>
  <c r="N363" i="4"/>
  <c r="N356" i="4"/>
  <c r="G356" i="4"/>
  <c r="O356" i="4"/>
  <c r="M356" i="4"/>
  <c r="W356" i="4" s="1"/>
  <c r="F356" i="4"/>
  <c r="U356" i="4" s="1"/>
  <c r="L356" i="4"/>
  <c r="E356" i="4"/>
  <c r="X356" i="4" s="1"/>
  <c r="I356" i="4"/>
  <c r="K356" i="4"/>
  <c r="Y356" i="4" s="1"/>
  <c r="J356" i="4"/>
  <c r="H356" i="4"/>
  <c r="O357" i="4"/>
  <c r="K357" i="4"/>
  <c r="M343" i="4"/>
  <c r="F343" i="4"/>
  <c r="U343" i="4" s="1"/>
  <c r="K343" i="4"/>
  <c r="J343" i="4"/>
  <c r="H343" i="4"/>
  <c r="L343" i="4"/>
  <c r="E343" i="4"/>
  <c r="I343" i="4"/>
  <c r="O343" i="4"/>
  <c r="N343" i="4"/>
  <c r="G343" i="4"/>
  <c r="H338" i="4"/>
  <c r="I342" i="4"/>
  <c r="N342" i="4"/>
  <c r="G342" i="4"/>
  <c r="M342" i="4"/>
  <c r="F342" i="4"/>
  <c r="U342" i="4" s="1"/>
  <c r="K342" i="4"/>
  <c r="O342" i="4"/>
  <c r="H342" i="4"/>
  <c r="L342" i="4"/>
  <c r="E342" i="4"/>
  <c r="J342" i="4"/>
  <c r="L341" i="4"/>
  <c r="E341" i="4"/>
  <c r="J341" i="4"/>
  <c r="I341" i="4"/>
  <c r="G341" i="4"/>
  <c r="K341" i="4"/>
  <c r="N341" i="4"/>
  <c r="O341" i="4"/>
  <c r="H341" i="4"/>
  <c r="F341" i="4"/>
  <c r="U341" i="4" s="1"/>
  <c r="M341" i="4"/>
  <c r="K339" i="4"/>
  <c r="O339" i="4"/>
  <c r="J339" i="4"/>
  <c r="F339" i="4"/>
  <c r="U339" i="4" s="1"/>
  <c r="I339" i="4"/>
  <c r="H339" i="4"/>
  <c r="N339" i="4"/>
  <c r="G339" i="4"/>
  <c r="M339" i="4"/>
  <c r="L339" i="4"/>
  <c r="E339" i="4"/>
  <c r="O340" i="4"/>
  <c r="H340" i="4"/>
  <c r="F340" i="4"/>
  <c r="U340" i="4" s="1"/>
  <c r="L340" i="4"/>
  <c r="N340" i="4"/>
  <c r="G340" i="4"/>
  <c r="J340" i="4"/>
  <c r="M340" i="4"/>
  <c r="E340" i="4"/>
  <c r="K340" i="4"/>
  <c r="I340" i="4"/>
  <c r="C339" i="4"/>
  <c r="C345" i="4"/>
  <c r="C338" i="4"/>
  <c r="C341" i="4"/>
  <c r="C335" i="4"/>
  <c r="C340" i="4"/>
  <c r="C343" i="4"/>
  <c r="C336" i="4"/>
  <c r="C342" i="4"/>
  <c r="C344" i="4"/>
  <c r="C337" i="4"/>
  <c r="Q348" i="4"/>
  <c r="S345" i="4"/>
  <c r="N336" i="4"/>
  <c r="G336" i="4"/>
  <c r="E336" i="4"/>
  <c r="X336" i="4" s="1"/>
  <c r="K336" i="4"/>
  <c r="Y336" i="4" s="1"/>
  <c r="M336" i="4"/>
  <c r="W336" i="4" s="1"/>
  <c r="F336" i="4"/>
  <c r="U336" i="4" s="1"/>
  <c r="J336" i="4"/>
  <c r="L336" i="4"/>
  <c r="H336" i="4"/>
  <c r="O336" i="4"/>
  <c r="I336" i="4"/>
  <c r="J337" i="4"/>
  <c r="O337" i="4"/>
  <c r="G337" i="4"/>
  <c r="I337" i="4"/>
  <c r="F337" i="4"/>
  <c r="U337" i="4" s="1"/>
  <c r="L337" i="4"/>
  <c r="H337" i="4"/>
  <c r="N337" i="4"/>
  <c r="M337" i="4"/>
  <c r="E337" i="4"/>
  <c r="K337" i="4"/>
  <c r="L321" i="4"/>
  <c r="E321" i="4"/>
  <c r="F321" i="4"/>
  <c r="U321" i="4" s="1"/>
  <c r="K321" i="4"/>
  <c r="J321" i="4"/>
  <c r="I321" i="4"/>
  <c r="G321" i="4"/>
  <c r="M321" i="4"/>
  <c r="O321" i="4"/>
  <c r="H321" i="4"/>
  <c r="N321" i="4"/>
  <c r="O320" i="4"/>
  <c r="H320" i="4"/>
  <c r="E320" i="4"/>
  <c r="N320" i="4"/>
  <c r="G320" i="4"/>
  <c r="M320" i="4"/>
  <c r="L320" i="4"/>
  <c r="J320" i="4"/>
  <c r="F320" i="4"/>
  <c r="U320" i="4" s="1"/>
  <c r="I320" i="4"/>
  <c r="K320" i="4"/>
  <c r="E319" i="4"/>
  <c r="J319" i="4"/>
  <c r="F316" i="4"/>
  <c r="U316" i="4" s="1"/>
  <c r="J316" i="4"/>
  <c r="J317" i="4"/>
  <c r="N317" i="4"/>
  <c r="E317" i="4"/>
  <c r="I317" i="4"/>
  <c r="O317" i="4"/>
  <c r="G317" i="4"/>
  <c r="L317" i="4"/>
  <c r="H317" i="4"/>
  <c r="K317" i="4"/>
  <c r="M317" i="4"/>
  <c r="F317" i="4"/>
  <c r="U317" i="4" s="1"/>
  <c r="M323" i="4"/>
  <c r="F323" i="4"/>
  <c r="U323" i="4" s="1"/>
  <c r="J323" i="4"/>
  <c r="O323" i="4"/>
  <c r="N323" i="4"/>
  <c r="L323" i="4"/>
  <c r="E323" i="4"/>
  <c r="K323" i="4"/>
  <c r="H323" i="4"/>
  <c r="I323" i="4"/>
  <c r="G323" i="4"/>
  <c r="C319" i="4"/>
  <c r="C316" i="4"/>
  <c r="C322" i="4"/>
  <c r="C321" i="4"/>
  <c r="C315" i="4"/>
  <c r="C325" i="4"/>
  <c r="C318" i="4"/>
  <c r="C323" i="4"/>
  <c r="C320" i="4"/>
  <c r="C324" i="4"/>
  <c r="C317" i="4"/>
  <c r="I322" i="4"/>
  <c r="M322" i="4"/>
  <c r="J322" i="4"/>
  <c r="O322" i="4"/>
  <c r="H322" i="4"/>
  <c r="N322" i="4"/>
  <c r="F322" i="4"/>
  <c r="U322" i="4" s="1"/>
  <c r="K322" i="4"/>
  <c r="G322" i="4"/>
  <c r="L322" i="4"/>
  <c r="E322" i="4"/>
  <c r="Q328" i="4"/>
  <c r="S325" i="4"/>
  <c r="O300" i="4"/>
  <c r="H300" i="4"/>
  <c r="M300" i="4"/>
  <c r="F300" i="4"/>
  <c r="U300" i="4" s="1"/>
  <c r="E300" i="4"/>
  <c r="N300" i="4"/>
  <c r="G300" i="4"/>
  <c r="K300" i="4"/>
  <c r="L300" i="4"/>
  <c r="J300" i="4"/>
  <c r="I300" i="4"/>
  <c r="N296" i="4"/>
  <c r="G296" i="4"/>
  <c r="L296" i="4"/>
  <c r="M296" i="4"/>
  <c r="W296" i="4" s="1"/>
  <c r="F296" i="4"/>
  <c r="U296" i="4" s="1"/>
  <c r="J296" i="4"/>
  <c r="E296" i="4"/>
  <c r="X296" i="4" s="1"/>
  <c r="K296" i="4"/>
  <c r="Y296" i="4" s="1"/>
  <c r="I296" i="4"/>
  <c r="O296" i="4"/>
  <c r="H296" i="4"/>
  <c r="M303" i="4"/>
  <c r="F303" i="4"/>
  <c r="U303" i="4" s="1"/>
  <c r="K303" i="4"/>
  <c r="J303" i="4"/>
  <c r="L303" i="4"/>
  <c r="E303" i="4"/>
  <c r="I303" i="4"/>
  <c r="O303" i="4"/>
  <c r="H303" i="4"/>
  <c r="N303" i="4"/>
  <c r="G303" i="4"/>
  <c r="K299" i="4"/>
  <c r="I299" i="4"/>
  <c r="H299" i="4"/>
  <c r="J299" i="4"/>
  <c r="N299" i="4"/>
  <c r="G299" i="4"/>
  <c r="O299" i="4"/>
  <c r="M299" i="4"/>
  <c r="W299" i="4" s="1"/>
  <c r="F299" i="4"/>
  <c r="U299" i="4" s="1"/>
  <c r="L299" i="4"/>
  <c r="E299" i="4"/>
  <c r="N298" i="4"/>
  <c r="G298" i="4"/>
  <c r="L298" i="4"/>
  <c r="K298" i="4"/>
  <c r="Y298" i="4" s="1"/>
  <c r="M298" i="4"/>
  <c r="F298" i="4"/>
  <c r="U298" i="4" s="1"/>
  <c r="E298" i="4"/>
  <c r="J298" i="4"/>
  <c r="I298" i="4"/>
  <c r="O298" i="4"/>
  <c r="H298" i="4"/>
  <c r="M302" i="4"/>
  <c r="C299" i="4"/>
  <c r="C305" i="4"/>
  <c r="C303" i="4"/>
  <c r="C296" i="4"/>
  <c r="C301" i="4"/>
  <c r="C295" i="4"/>
  <c r="C298" i="4"/>
  <c r="C300" i="4"/>
  <c r="C302" i="4"/>
  <c r="C304" i="4"/>
  <c r="C297" i="4"/>
  <c r="Q308" i="4"/>
  <c r="S305" i="4"/>
  <c r="J297" i="4"/>
  <c r="O297" i="4"/>
  <c r="H297" i="4"/>
  <c r="N297" i="4"/>
  <c r="I297" i="4"/>
  <c r="F297" i="4"/>
  <c r="U297" i="4" s="1"/>
  <c r="G297" i="4"/>
  <c r="M297" i="4"/>
  <c r="W297" i="4" s="1"/>
  <c r="L297" i="4"/>
  <c r="E297" i="4"/>
  <c r="K297" i="4"/>
  <c r="Y297" i="4" s="1"/>
  <c r="L281" i="4"/>
  <c r="E281" i="4"/>
  <c r="J281" i="4"/>
  <c r="G281" i="4"/>
  <c r="K281" i="4"/>
  <c r="M281" i="4"/>
  <c r="O281" i="4"/>
  <c r="H281" i="4"/>
  <c r="N281" i="4"/>
  <c r="I281" i="4"/>
  <c r="F281" i="4"/>
  <c r="U281" i="4" s="1"/>
  <c r="I282" i="4"/>
  <c r="N282" i="4"/>
  <c r="G282" i="4"/>
  <c r="O282" i="4"/>
  <c r="H282" i="4"/>
  <c r="L282" i="4"/>
  <c r="E282" i="4"/>
  <c r="K282" i="4"/>
  <c r="J282" i="4"/>
  <c r="M282" i="4"/>
  <c r="F282" i="4"/>
  <c r="U282" i="4" s="1"/>
  <c r="C279" i="4"/>
  <c r="C285" i="4"/>
  <c r="C283" i="4"/>
  <c r="C280" i="4"/>
  <c r="C282" i="4"/>
  <c r="C281" i="4"/>
  <c r="C275" i="4"/>
  <c r="C278" i="4"/>
  <c r="C276" i="4"/>
  <c r="C284" i="4"/>
  <c r="C277" i="4"/>
  <c r="O280" i="4"/>
  <c r="H280" i="4"/>
  <c r="M280" i="4"/>
  <c r="J280" i="4"/>
  <c r="N280" i="4"/>
  <c r="G280" i="4"/>
  <c r="I280" i="4"/>
  <c r="F280" i="4"/>
  <c r="U280" i="4" s="1"/>
  <c r="K280" i="4"/>
  <c r="L280" i="4"/>
  <c r="E280" i="4"/>
  <c r="N276" i="4"/>
  <c r="G276" i="4"/>
  <c r="E276" i="4"/>
  <c r="X276" i="4" s="1"/>
  <c r="J276" i="4"/>
  <c r="I276" i="4"/>
  <c r="O276" i="4"/>
  <c r="M276" i="4"/>
  <c r="W276" i="4" s="1"/>
  <c r="F276" i="4"/>
  <c r="U276" i="4" s="1"/>
  <c r="L276" i="4"/>
  <c r="H276" i="4"/>
  <c r="K276" i="4"/>
  <c r="Y276" i="4" s="1"/>
  <c r="N278" i="4"/>
  <c r="G278" i="4"/>
  <c r="E278" i="4"/>
  <c r="J278" i="4"/>
  <c r="I278" i="4"/>
  <c r="H278" i="4"/>
  <c r="M278" i="4"/>
  <c r="F278" i="4"/>
  <c r="U278" i="4" s="1"/>
  <c r="L278" i="4"/>
  <c r="K278" i="4"/>
  <c r="O278" i="4"/>
  <c r="K279" i="4"/>
  <c r="G279" i="4"/>
  <c r="F279" i="4"/>
  <c r="U279" i="4" s="1"/>
  <c r="J279" i="4"/>
  <c r="M279" i="4"/>
  <c r="I279" i="4"/>
  <c r="N279" i="4"/>
  <c r="E279" i="4"/>
  <c r="O279" i="4"/>
  <c r="H279" i="4"/>
  <c r="L279" i="4"/>
  <c r="M283" i="4"/>
  <c r="F283" i="4"/>
  <c r="U283" i="4" s="1"/>
  <c r="O283" i="4"/>
  <c r="L283" i="4"/>
  <c r="E283" i="4"/>
  <c r="G283" i="4"/>
  <c r="K283" i="4"/>
  <c r="I283" i="4"/>
  <c r="H283" i="4"/>
  <c r="N283" i="4"/>
  <c r="J283" i="4"/>
  <c r="Q288" i="4"/>
  <c r="S285" i="4"/>
  <c r="J277" i="4"/>
  <c r="O277" i="4"/>
  <c r="M277" i="4"/>
  <c r="W277" i="4" s="1"/>
  <c r="L277" i="4"/>
  <c r="I277" i="4"/>
  <c r="F277" i="4"/>
  <c r="U277" i="4" s="1"/>
  <c r="E277" i="4"/>
  <c r="H277" i="4"/>
  <c r="K277" i="4"/>
  <c r="N277" i="4"/>
  <c r="G277" i="4"/>
  <c r="K259" i="4"/>
  <c r="J259" i="4"/>
  <c r="I259" i="4"/>
  <c r="H259" i="4"/>
  <c r="O259" i="4"/>
  <c r="N259" i="4"/>
  <c r="G259" i="4"/>
  <c r="E259" i="4"/>
  <c r="L259" i="4"/>
  <c r="F259" i="4"/>
  <c r="U259" i="4" s="1"/>
  <c r="M259" i="4"/>
  <c r="Q268" i="4"/>
  <c r="S265" i="4"/>
  <c r="J257" i="4"/>
  <c r="I257" i="4"/>
  <c r="O257" i="4"/>
  <c r="H257" i="4"/>
  <c r="G257" i="4"/>
  <c r="N257" i="4"/>
  <c r="M257" i="4"/>
  <c r="F257" i="4"/>
  <c r="U257" i="4" s="1"/>
  <c r="L257" i="4"/>
  <c r="K257" i="4"/>
  <c r="E257" i="4"/>
  <c r="C259" i="4"/>
  <c r="C261" i="4"/>
  <c r="C255" i="4"/>
  <c r="C265" i="4"/>
  <c r="C263" i="4"/>
  <c r="C258" i="4"/>
  <c r="C260" i="4"/>
  <c r="C256" i="4"/>
  <c r="C257" i="4"/>
  <c r="C262" i="4"/>
  <c r="C264" i="4"/>
  <c r="N258" i="4"/>
  <c r="G258" i="4"/>
  <c r="K258" i="4"/>
  <c r="M258" i="4"/>
  <c r="F258" i="4"/>
  <c r="U258" i="4" s="1"/>
  <c r="L258" i="4"/>
  <c r="E258" i="4"/>
  <c r="J258" i="4"/>
  <c r="I258" i="4"/>
  <c r="O258" i="4"/>
  <c r="H258" i="4"/>
  <c r="M263" i="4"/>
  <c r="F263" i="4"/>
  <c r="U263" i="4" s="1"/>
  <c r="L263" i="4"/>
  <c r="E263" i="4"/>
  <c r="K263" i="4"/>
  <c r="J263" i="4"/>
  <c r="I263" i="4"/>
  <c r="H263" i="4"/>
  <c r="G263" i="4"/>
  <c r="N263" i="4"/>
  <c r="O263" i="4"/>
  <c r="E256" i="4"/>
  <c r="X256" i="4" s="1"/>
  <c r="H261" i="4"/>
  <c r="M261" i="4"/>
  <c r="L238" i="4"/>
  <c r="K239" i="4"/>
  <c r="I239" i="4"/>
  <c r="H239" i="4"/>
  <c r="J239" i="4"/>
  <c r="N239" i="4"/>
  <c r="O239" i="4"/>
  <c r="G239" i="4"/>
  <c r="M239" i="4"/>
  <c r="F239" i="4"/>
  <c r="U239" i="4" s="1"/>
  <c r="L239" i="4"/>
  <c r="E239" i="4"/>
  <c r="M243" i="4"/>
  <c r="F243" i="4"/>
  <c r="U243" i="4" s="1"/>
  <c r="K243" i="4"/>
  <c r="L243" i="4"/>
  <c r="E243" i="4"/>
  <c r="I243" i="4"/>
  <c r="J243" i="4"/>
  <c r="O243" i="4"/>
  <c r="H243" i="4"/>
  <c r="N243" i="4"/>
  <c r="G243" i="4"/>
  <c r="N236" i="4"/>
  <c r="G236" i="4"/>
  <c r="L236" i="4"/>
  <c r="E236" i="4"/>
  <c r="X236" i="4" s="1"/>
  <c r="M236" i="4"/>
  <c r="W236" i="4" s="1"/>
  <c r="F236" i="4"/>
  <c r="U236" i="4" s="1"/>
  <c r="J236" i="4"/>
  <c r="K236" i="4"/>
  <c r="Y236" i="4" s="1"/>
  <c r="I236" i="4"/>
  <c r="O236" i="4"/>
  <c r="H236" i="4"/>
  <c r="I242" i="4"/>
  <c r="N242" i="4"/>
  <c r="G242" i="4"/>
  <c r="F242" i="4"/>
  <c r="U242" i="4" s="1"/>
  <c r="O242" i="4"/>
  <c r="H242" i="4"/>
  <c r="L242" i="4"/>
  <c r="E242" i="4"/>
  <c r="M242" i="4"/>
  <c r="K242" i="4"/>
  <c r="J242" i="4"/>
  <c r="O240" i="4"/>
  <c r="H240" i="4"/>
  <c r="F240" i="4"/>
  <c r="U240" i="4" s="1"/>
  <c r="L240" i="4"/>
  <c r="E240" i="4"/>
  <c r="N240" i="4"/>
  <c r="G240" i="4"/>
  <c r="K240" i="4"/>
  <c r="M240" i="4"/>
  <c r="J240" i="4"/>
  <c r="I240" i="4"/>
  <c r="E241" i="4"/>
  <c r="O241" i="4"/>
  <c r="N241" i="4"/>
  <c r="C239" i="4"/>
  <c r="C245" i="4"/>
  <c r="C243" i="4"/>
  <c r="C236" i="4"/>
  <c r="C241" i="4"/>
  <c r="C235" i="4"/>
  <c r="C240" i="4"/>
  <c r="C238" i="4"/>
  <c r="C242" i="4"/>
  <c r="C244" i="4"/>
  <c r="C237" i="4"/>
  <c r="Q248" i="4"/>
  <c r="S245" i="4"/>
  <c r="J237" i="4"/>
  <c r="O237" i="4"/>
  <c r="H237" i="4"/>
  <c r="N237" i="4"/>
  <c r="I237" i="4"/>
  <c r="M237" i="4"/>
  <c r="W237" i="4" s="1"/>
  <c r="G237" i="4"/>
  <c r="F237" i="4"/>
  <c r="U237" i="4" s="1"/>
  <c r="L237" i="4"/>
  <c r="E237" i="4"/>
  <c r="K237" i="4"/>
  <c r="Q228" i="4"/>
  <c r="S225" i="4"/>
  <c r="O220" i="4"/>
  <c r="H220" i="4"/>
  <c r="M220" i="4"/>
  <c r="F220" i="4"/>
  <c r="U220" i="4" s="1"/>
  <c r="E220" i="4"/>
  <c r="N220" i="4"/>
  <c r="G220" i="4"/>
  <c r="L220" i="4"/>
  <c r="J220" i="4"/>
  <c r="I220" i="4"/>
  <c r="K220" i="4"/>
  <c r="K219" i="4"/>
  <c r="I219" i="4"/>
  <c r="H219" i="4"/>
  <c r="J219" i="4"/>
  <c r="O219" i="4"/>
  <c r="M219" i="4"/>
  <c r="F219" i="4"/>
  <c r="U219" i="4" s="1"/>
  <c r="N219" i="4"/>
  <c r="L219" i="4"/>
  <c r="G219" i="4"/>
  <c r="E219" i="4"/>
  <c r="L221" i="4"/>
  <c r="E221" i="4"/>
  <c r="J221" i="4"/>
  <c r="I221" i="4"/>
  <c r="K221" i="4"/>
  <c r="N221" i="4"/>
  <c r="G221" i="4"/>
  <c r="O221" i="4"/>
  <c r="M221" i="4"/>
  <c r="H221" i="4"/>
  <c r="F221" i="4"/>
  <c r="U221" i="4" s="1"/>
  <c r="I222" i="4"/>
  <c r="N222" i="4"/>
  <c r="G222" i="4"/>
  <c r="M222" i="4"/>
  <c r="O222" i="4"/>
  <c r="H222" i="4"/>
  <c r="F222" i="4"/>
  <c r="U222" i="4" s="1"/>
  <c r="K222" i="4"/>
  <c r="L222" i="4"/>
  <c r="J222" i="4"/>
  <c r="E222" i="4"/>
  <c r="M223" i="4"/>
  <c r="F223" i="4"/>
  <c r="U223" i="4" s="1"/>
  <c r="K223" i="4"/>
  <c r="J223" i="4"/>
  <c r="L223" i="4"/>
  <c r="E223" i="4"/>
  <c r="O223" i="4"/>
  <c r="H223" i="4"/>
  <c r="G223" i="4"/>
  <c r="N223" i="4"/>
  <c r="I223" i="4"/>
  <c r="E218" i="4"/>
  <c r="C219" i="4"/>
  <c r="C225" i="4"/>
  <c r="C223" i="4"/>
  <c r="C218" i="4"/>
  <c r="C221" i="4"/>
  <c r="C215" i="4"/>
  <c r="C216" i="4"/>
  <c r="C222" i="4"/>
  <c r="C220" i="4"/>
  <c r="C217" i="4"/>
  <c r="C224" i="4"/>
  <c r="N216" i="4"/>
  <c r="G216" i="4"/>
  <c r="L216" i="4"/>
  <c r="E216" i="4"/>
  <c r="X216" i="4" s="1"/>
  <c r="K216" i="4"/>
  <c r="Y216" i="4" s="1"/>
  <c r="M216" i="4"/>
  <c r="W216" i="4" s="1"/>
  <c r="F216" i="4"/>
  <c r="U216" i="4" s="1"/>
  <c r="I216" i="4"/>
  <c r="H216" i="4"/>
  <c r="O216" i="4"/>
  <c r="J216" i="4"/>
  <c r="J217" i="4"/>
  <c r="O217" i="4"/>
  <c r="H217" i="4"/>
  <c r="G217" i="4"/>
  <c r="I217" i="4"/>
  <c r="N217" i="4"/>
  <c r="L217" i="4"/>
  <c r="E217" i="4"/>
  <c r="K217" i="4"/>
  <c r="Y217" i="4" s="1"/>
  <c r="F217" i="4"/>
  <c r="U217" i="4" s="1"/>
  <c r="M217" i="4"/>
  <c r="N196" i="4"/>
  <c r="G196" i="4"/>
  <c r="L196" i="4"/>
  <c r="E196" i="4"/>
  <c r="X196" i="4" s="1"/>
  <c r="K196" i="4"/>
  <c r="Y196" i="4" s="1"/>
  <c r="M196" i="4"/>
  <c r="W196" i="4" s="1"/>
  <c r="F196" i="4"/>
  <c r="U196" i="4" s="1"/>
  <c r="J196" i="4"/>
  <c r="O196" i="4"/>
  <c r="I196" i="4"/>
  <c r="H196" i="4"/>
  <c r="L201" i="4"/>
  <c r="E201" i="4"/>
  <c r="J201" i="4"/>
  <c r="I201" i="4"/>
  <c r="O201" i="4"/>
  <c r="K201" i="4"/>
  <c r="H201" i="4"/>
  <c r="N201" i="4"/>
  <c r="M201" i="4"/>
  <c r="G201" i="4"/>
  <c r="F201" i="4"/>
  <c r="U201" i="4" s="1"/>
  <c r="G199" i="4"/>
  <c r="Q208" i="4"/>
  <c r="S205" i="4"/>
  <c r="I202" i="4"/>
  <c r="N202" i="4"/>
  <c r="G202" i="4"/>
  <c r="M202" i="4"/>
  <c r="L202" i="4"/>
  <c r="O202" i="4"/>
  <c r="H202" i="4"/>
  <c r="F202" i="4"/>
  <c r="U202" i="4" s="1"/>
  <c r="E202" i="4"/>
  <c r="K202" i="4"/>
  <c r="J202" i="4"/>
  <c r="G197" i="4"/>
  <c r="N197" i="4"/>
  <c r="M197" i="4"/>
  <c r="W197" i="4" s="1"/>
  <c r="M203" i="4"/>
  <c r="F203" i="4"/>
  <c r="U203" i="4" s="1"/>
  <c r="K203" i="4"/>
  <c r="J203" i="4"/>
  <c r="I203" i="4"/>
  <c r="L203" i="4"/>
  <c r="E203" i="4"/>
  <c r="G203" i="4"/>
  <c r="O203" i="4"/>
  <c r="N203" i="4"/>
  <c r="H203" i="4"/>
  <c r="C199" i="4"/>
  <c r="C205" i="4"/>
  <c r="C203" i="4"/>
  <c r="C198" i="4"/>
  <c r="C201" i="4"/>
  <c r="C195" i="4"/>
  <c r="C196" i="4"/>
  <c r="C200" i="4"/>
  <c r="C197" i="4"/>
  <c r="C204" i="4"/>
  <c r="C202" i="4"/>
  <c r="N198" i="4"/>
  <c r="G198" i="4"/>
  <c r="L198" i="4"/>
  <c r="E198" i="4"/>
  <c r="M198" i="4"/>
  <c r="F198" i="4"/>
  <c r="U198" i="4" s="1"/>
  <c r="K198" i="4"/>
  <c r="J198" i="4"/>
  <c r="O198" i="4"/>
  <c r="I198" i="4"/>
  <c r="H198" i="4"/>
  <c r="I182" i="4"/>
  <c r="M182" i="4"/>
  <c r="F182" i="4"/>
  <c r="U182" i="4" s="1"/>
  <c r="O182" i="4"/>
  <c r="H182" i="4"/>
  <c r="N182" i="4"/>
  <c r="G182" i="4"/>
  <c r="L182" i="4"/>
  <c r="E182" i="4"/>
  <c r="K182" i="4"/>
  <c r="J182" i="4"/>
  <c r="C179" i="4"/>
  <c r="C181" i="4"/>
  <c r="C175" i="4"/>
  <c r="C185" i="4"/>
  <c r="C183" i="4"/>
  <c r="C178" i="4"/>
  <c r="C180" i="4"/>
  <c r="C176" i="4"/>
  <c r="C182" i="4"/>
  <c r="C184" i="4"/>
  <c r="C177" i="4"/>
  <c r="K179" i="4"/>
  <c r="J179" i="4"/>
  <c r="I179" i="4"/>
  <c r="H179" i="4"/>
  <c r="G179" i="4"/>
  <c r="O179" i="4"/>
  <c r="N179" i="4"/>
  <c r="M179" i="4"/>
  <c r="F179" i="4"/>
  <c r="U179" i="4" s="1"/>
  <c r="L179" i="4"/>
  <c r="E179" i="4"/>
  <c r="Q188" i="4"/>
  <c r="S185" i="4"/>
  <c r="J177" i="4"/>
  <c r="N177" i="4"/>
  <c r="I177" i="4"/>
  <c r="O177" i="4"/>
  <c r="H177" i="4"/>
  <c r="G177" i="4"/>
  <c r="M177" i="4"/>
  <c r="L177" i="4"/>
  <c r="E177" i="4"/>
  <c r="K177" i="4"/>
  <c r="F177" i="4"/>
  <c r="U177" i="4" s="1"/>
  <c r="N178" i="4"/>
  <c r="G178" i="4"/>
  <c r="M178" i="4"/>
  <c r="F178" i="4"/>
  <c r="U178" i="4" s="1"/>
  <c r="L178" i="4"/>
  <c r="E178" i="4"/>
  <c r="K178" i="4"/>
  <c r="I178" i="4"/>
  <c r="J178" i="4"/>
  <c r="H178" i="4"/>
  <c r="O178" i="4"/>
  <c r="N183" i="4"/>
  <c r="O180" i="4"/>
  <c r="H180" i="4"/>
  <c r="E180" i="4"/>
  <c r="N180" i="4"/>
  <c r="G180" i="4"/>
  <c r="M180" i="4"/>
  <c r="F180" i="4"/>
  <c r="U180" i="4" s="1"/>
  <c r="L180" i="4"/>
  <c r="K180" i="4"/>
  <c r="J180" i="4"/>
  <c r="I180" i="4"/>
  <c r="L181" i="4"/>
  <c r="E181" i="4"/>
  <c r="K181" i="4"/>
  <c r="J181" i="4"/>
  <c r="I181" i="4"/>
  <c r="O181" i="4"/>
  <c r="H181" i="4"/>
  <c r="N181" i="4"/>
  <c r="G181" i="4"/>
  <c r="M181" i="4"/>
  <c r="F181" i="4"/>
  <c r="U181" i="4" s="1"/>
  <c r="N158" i="4"/>
  <c r="G158" i="4"/>
  <c r="L158" i="4"/>
  <c r="E158" i="4"/>
  <c r="M158" i="4"/>
  <c r="F158" i="4"/>
  <c r="U158" i="4" s="1"/>
  <c r="K158" i="4"/>
  <c r="J158" i="4"/>
  <c r="I158" i="4"/>
  <c r="O158" i="4"/>
  <c r="H158" i="4"/>
  <c r="K159" i="4"/>
  <c r="I159" i="4"/>
  <c r="O159" i="4"/>
  <c r="J159" i="4"/>
  <c r="N159" i="4"/>
  <c r="H159" i="4"/>
  <c r="G159" i="4"/>
  <c r="M159" i="4"/>
  <c r="F159" i="4"/>
  <c r="U159" i="4" s="1"/>
  <c r="L159" i="4"/>
  <c r="E159" i="4"/>
  <c r="L161" i="4"/>
  <c r="I161" i="4"/>
  <c r="K161" i="4"/>
  <c r="J156" i="4"/>
  <c r="K163" i="4"/>
  <c r="I163" i="4"/>
  <c r="O163" i="4"/>
  <c r="I162" i="4"/>
  <c r="N162" i="4"/>
  <c r="G162" i="4"/>
  <c r="M162" i="4"/>
  <c r="O162" i="4"/>
  <c r="H162" i="4"/>
  <c r="L162" i="4"/>
  <c r="E162" i="4"/>
  <c r="F162" i="4"/>
  <c r="U162" i="4" s="1"/>
  <c r="K162" i="4"/>
  <c r="J162" i="4"/>
  <c r="Q168" i="4"/>
  <c r="S165" i="4"/>
  <c r="C159" i="4"/>
  <c r="C165" i="4"/>
  <c r="C163" i="4"/>
  <c r="C158" i="4"/>
  <c r="C161" i="4"/>
  <c r="C155" i="4"/>
  <c r="C156" i="4"/>
  <c r="C160" i="4"/>
  <c r="C162" i="4"/>
  <c r="C164" i="4"/>
  <c r="C157" i="4"/>
  <c r="O160" i="4"/>
  <c r="H160" i="4"/>
  <c r="M160" i="4"/>
  <c r="F160" i="4"/>
  <c r="U160" i="4" s="1"/>
  <c r="L160" i="4"/>
  <c r="N160" i="4"/>
  <c r="G160" i="4"/>
  <c r="K160" i="4"/>
  <c r="E160" i="4"/>
  <c r="J160" i="4"/>
  <c r="I160" i="4"/>
  <c r="J157" i="4"/>
  <c r="O157" i="4"/>
  <c r="H157" i="4"/>
  <c r="G157" i="4"/>
  <c r="I157" i="4"/>
  <c r="F157" i="4"/>
  <c r="U157" i="4" s="1"/>
  <c r="N157" i="4"/>
  <c r="M157" i="4"/>
  <c r="L157" i="4"/>
  <c r="E157" i="4"/>
  <c r="K157" i="4"/>
  <c r="Q148" i="4"/>
  <c r="S145" i="4"/>
  <c r="N136" i="4"/>
  <c r="G136" i="4"/>
  <c r="L136" i="4"/>
  <c r="E136" i="4"/>
  <c r="X136" i="4" s="1"/>
  <c r="K136" i="4"/>
  <c r="Y136" i="4" s="1"/>
  <c r="M136" i="4"/>
  <c r="W136" i="4" s="1"/>
  <c r="F136" i="4"/>
  <c r="U136" i="4" s="1"/>
  <c r="O136" i="4"/>
  <c r="J136" i="4"/>
  <c r="I136" i="4"/>
  <c r="H136" i="4"/>
  <c r="K139" i="4"/>
  <c r="I139" i="4"/>
  <c r="O139" i="4"/>
  <c r="J139" i="4"/>
  <c r="H139" i="4"/>
  <c r="L139" i="4"/>
  <c r="G139" i="4"/>
  <c r="F139" i="4"/>
  <c r="U139" i="4" s="1"/>
  <c r="E139" i="4"/>
  <c r="N139" i="4"/>
  <c r="M139" i="4"/>
  <c r="I142" i="4"/>
  <c r="N142" i="4"/>
  <c r="G142" i="4"/>
  <c r="M142" i="4"/>
  <c r="L142" i="4"/>
  <c r="O142" i="4"/>
  <c r="H142" i="4"/>
  <c r="F142" i="4"/>
  <c r="U142" i="4" s="1"/>
  <c r="E142" i="4"/>
  <c r="K142" i="4"/>
  <c r="J142" i="4"/>
  <c r="L141" i="4"/>
  <c r="E141" i="4"/>
  <c r="J141" i="4"/>
  <c r="O141" i="4"/>
  <c r="K141" i="4"/>
  <c r="H141" i="4"/>
  <c r="I141" i="4"/>
  <c r="N141" i="4"/>
  <c r="M141" i="4"/>
  <c r="G141" i="4"/>
  <c r="F141" i="4"/>
  <c r="U141" i="4" s="1"/>
  <c r="O140" i="4"/>
  <c r="H140" i="4"/>
  <c r="M140" i="4"/>
  <c r="F140" i="4"/>
  <c r="U140" i="4" s="1"/>
  <c r="L140" i="4"/>
  <c r="N140" i="4"/>
  <c r="G140" i="4"/>
  <c r="E140" i="4"/>
  <c r="J140" i="4"/>
  <c r="I140" i="4"/>
  <c r="K140" i="4"/>
  <c r="C139" i="4"/>
  <c r="C145" i="4"/>
  <c r="C143" i="4"/>
  <c r="C138" i="4"/>
  <c r="C141" i="4"/>
  <c r="C135" i="4"/>
  <c r="C136" i="4"/>
  <c r="C140" i="4"/>
  <c r="C144" i="4"/>
  <c r="C137" i="4"/>
  <c r="C142" i="4"/>
  <c r="J143" i="4"/>
  <c r="N138" i="4"/>
  <c r="G138" i="4"/>
  <c r="L138" i="4"/>
  <c r="E138" i="4"/>
  <c r="M138" i="4"/>
  <c r="F138" i="4"/>
  <c r="U138" i="4" s="1"/>
  <c r="K138" i="4"/>
  <c r="J138" i="4"/>
  <c r="I138" i="4"/>
  <c r="H138" i="4"/>
  <c r="O138" i="4"/>
  <c r="J137" i="4"/>
  <c r="H137" i="4"/>
  <c r="G137" i="4"/>
  <c r="I137" i="4"/>
  <c r="O137" i="4"/>
  <c r="N137" i="4"/>
  <c r="L137" i="4"/>
  <c r="K137" i="4"/>
  <c r="Y137" i="4" s="1"/>
  <c r="F137" i="4"/>
  <c r="U137" i="4" s="1"/>
  <c r="E137" i="4"/>
  <c r="M137" i="4"/>
  <c r="L121" i="4"/>
  <c r="E121" i="4"/>
  <c r="I121" i="4"/>
  <c r="K121" i="4"/>
  <c r="J121" i="4"/>
  <c r="O121" i="4"/>
  <c r="H121" i="4"/>
  <c r="G121" i="4"/>
  <c r="N121" i="4"/>
  <c r="M121" i="4"/>
  <c r="F121" i="4"/>
  <c r="U121" i="4" s="1"/>
  <c r="M123" i="4"/>
  <c r="F123" i="4"/>
  <c r="U123" i="4" s="1"/>
  <c r="L123" i="4"/>
  <c r="E123" i="4"/>
  <c r="K123" i="4"/>
  <c r="J123" i="4"/>
  <c r="I123" i="4"/>
  <c r="H123" i="4"/>
  <c r="G123" i="4"/>
  <c r="O123" i="4"/>
  <c r="N123" i="4"/>
  <c r="C119" i="4"/>
  <c r="C118" i="4"/>
  <c r="C121" i="4"/>
  <c r="C115" i="4"/>
  <c r="C125" i="4"/>
  <c r="C123" i="4"/>
  <c r="C116" i="4"/>
  <c r="C120" i="4"/>
  <c r="C124" i="4"/>
  <c r="C117" i="4"/>
  <c r="C122" i="4"/>
  <c r="K119" i="4"/>
  <c r="O119" i="4"/>
  <c r="J119" i="4"/>
  <c r="I119" i="4"/>
  <c r="H119" i="4"/>
  <c r="M119" i="4"/>
  <c r="F119" i="4"/>
  <c r="U119" i="4" s="1"/>
  <c r="L119" i="4"/>
  <c r="G119" i="4"/>
  <c r="E119" i="4"/>
  <c r="N119" i="4"/>
  <c r="J117" i="4"/>
  <c r="G117" i="4"/>
  <c r="I117" i="4"/>
  <c r="O117" i="4"/>
  <c r="H117" i="4"/>
  <c r="N117" i="4"/>
  <c r="M117" i="4"/>
  <c r="F117" i="4"/>
  <c r="U117" i="4" s="1"/>
  <c r="L117" i="4"/>
  <c r="K117" i="4"/>
  <c r="E117" i="4"/>
  <c r="F125" i="4"/>
  <c r="J125" i="4"/>
  <c r="E125" i="4"/>
  <c r="I125" i="4"/>
  <c r="H125" i="4"/>
  <c r="G125" i="4"/>
  <c r="Q129" i="4"/>
  <c r="S126" i="4"/>
  <c r="J99" i="4"/>
  <c r="G99" i="4"/>
  <c r="N99" i="4"/>
  <c r="N100" i="4"/>
  <c r="M103" i="4"/>
  <c r="F103" i="4"/>
  <c r="U103" i="4" s="1"/>
  <c r="K103" i="4"/>
  <c r="J103" i="4"/>
  <c r="L103" i="4"/>
  <c r="E103" i="4"/>
  <c r="O103" i="4"/>
  <c r="H103" i="4"/>
  <c r="N103" i="4"/>
  <c r="I103" i="4"/>
  <c r="G103" i="4"/>
  <c r="L101" i="4"/>
  <c r="E101" i="4"/>
  <c r="J101" i="4"/>
  <c r="I101" i="4"/>
  <c r="K101" i="4"/>
  <c r="N101" i="4"/>
  <c r="G101" i="4"/>
  <c r="H101" i="4"/>
  <c r="F101" i="4"/>
  <c r="U101" i="4" s="1"/>
  <c r="M101" i="4"/>
  <c r="O101" i="4"/>
  <c r="C99" i="4"/>
  <c r="C105" i="4"/>
  <c r="C103" i="4"/>
  <c r="C98" i="4"/>
  <c r="C101" i="4"/>
  <c r="C95" i="4"/>
  <c r="C102" i="4"/>
  <c r="C97" i="4"/>
  <c r="C96" i="4"/>
  <c r="C100" i="4"/>
  <c r="C104" i="4"/>
  <c r="Q108" i="4"/>
  <c r="S105" i="4"/>
  <c r="J97" i="4"/>
  <c r="O97" i="4"/>
  <c r="H97" i="4"/>
  <c r="G97" i="4"/>
  <c r="I97" i="4"/>
  <c r="N97" i="4"/>
  <c r="L97" i="4"/>
  <c r="E97" i="4"/>
  <c r="F97" i="4"/>
  <c r="U97" i="4" s="1"/>
  <c r="K97" i="4"/>
  <c r="M97" i="4"/>
  <c r="N76" i="4"/>
  <c r="G76" i="4"/>
  <c r="M76" i="4"/>
  <c r="W76" i="4" s="1"/>
  <c r="F76" i="4"/>
  <c r="U76" i="4" s="1"/>
  <c r="L76" i="4"/>
  <c r="E76" i="4"/>
  <c r="X76" i="4" s="1"/>
  <c r="K76" i="4"/>
  <c r="Y76" i="4" s="1"/>
  <c r="O76" i="4"/>
  <c r="J76" i="4"/>
  <c r="I76" i="4"/>
  <c r="H76" i="4"/>
  <c r="N78" i="4"/>
  <c r="G78" i="4"/>
  <c r="M78" i="4"/>
  <c r="F78" i="4"/>
  <c r="U78" i="4" s="1"/>
  <c r="L78" i="4"/>
  <c r="E78" i="4"/>
  <c r="K78" i="4"/>
  <c r="Y78" i="4" s="1"/>
  <c r="J78" i="4"/>
  <c r="O78" i="4"/>
  <c r="I78" i="4"/>
  <c r="H78" i="4"/>
  <c r="Q88" i="4"/>
  <c r="S85" i="4"/>
  <c r="M83" i="4"/>
  <c r="F83" i="4"/>
  <c r="U83" i="4" s="1"/>
  <c r="J83" i="4"/>
  <c r="L83" i="4"/>
  <c r="E83" i="4"/>
  <c r="K83" i="4"/>
  <c r="I83" i="4"/>
  <c r="G83" i="4"/>
  <c r="O83" i="4"/>
  <c r="N83" i="4"/>
  <c r="H83" i="4"/>
  <c r="L81" i="4"/>
  <c r="E81" i="4"/>
  <c r="O81" i="4"/>
  <c r="K81" i="4"/>
  <c r="J81" i="4"/>
  <c r="I81" i="4"/>
  <c r="H81" i="4"/>
  <c r="N81" i="4"/>
  <c r="M81" i="4"/>
  <c r="G81" i="4"/>
  <c r="F81" i="4"/>
  <c r="U81" i="4" s="1"/>
  <c r="I82" i="4"/>
  <c r="M82" i="4"/>
  <c r="O82" i="4"/>
  <c r="H82" i="4"/>
  <c r="N82" i="4"/>
  <c r="G82" i="4"/>
  <c r="F82" i="4"/>
  <c r="U82" i="4" s="1"/>
  <c r="E82" i="4"/>
  <c r="L82" i="4"/>
  <c r="K82" i="4"/>
  <c r="J82" i="4"/>
  <c r="C79" i="4"/>
  <c r="C78" i="4"/>
  <c r="C76" i="4"/>
  <c r="C80" i="4"/>
  <c r="C81" i="4"/>
  <c r="C75" i="4"/>
  <c r="C85" i="4"/>
  <c r="C83" i="4"/>
  <c r="C84" i="4"/>
  <c r="C77" i="4"/>
  <c r="C82" i="4"/>
  <c r="J79" i="4"/>
  <c r="O79" i="4"/>
  <c r="N79" i="4"/>
  <c r="F79" i="4"/>
  <c r="U79" i="4" s="1"/>
  <c r="O80" i="4"/>
  <c r="H80" i="4"/>
  <c r="E80" i="4"/>
  <c r="N80" i="4"/>
  <c r="G80" i="4"/>
  <c r="M80" i="4"/>
  <c r="F80" i="4"/>
  <c r="U80" i="4" s="1"/>
  <c r="L80" i="4"/>
  <c r="K80" i="4"/>
  <c r="I80" i="4"/>
  <c r="J80" i="4"/>
  <c r="J77" i="4"/>
  <c r="G77" i="4"/>
  <c r="I77" i="4"/>
  <c r="O77" i="4"/>
  <c r="H77" i="4"/>
  <c r="N77" i="4"/>
  <c r="L77" i="4"/>
  <c r="K77" i="4"/>
  <c r="F77" i="4"/>
  <c r="U77" i="4" s="1"/>
  <c r="E77" i="4"/>
  <c r="M77" i="4"/>
  <c r="W77" i="4" s="1"/>
  <c r="O60" i="4"/>
  <c r="H60" i="4"/>
  <c r="M60" i="4"/>
  <c r="F60" i="4"/>
  <c r="U60" i="4" s="1"/>
  <c r="L60" i="4"/>
  <c r="N60" i="4"/>
  <c r="G60" i="4"/>
  <c r="E60" i="4"/>
  <c r="J60" i="4"/>
  <c r="K60" i="4"/>
  <c r="I60" i="4"/>
  <c r="N56" i="4"/>
  <c r="L56" i="4"/>
  <c r="E56" i="4"/>
  <c r="X56" i="4" s="1"/>
  <c r="O56" i="4"/>
  <c r="J56" i="4"/>
  <c r="I56" i="4"/>
  <c r="I62" i="4"/>
  <c r="N62" i="4"/>
  <c r="G62" i="4"/>
  <c r="M62" i="4"/>
  <c r="F62" i="4"/>
  <c r="U62" i="4" s="1"/>
  <c r="O62" i="4"/>
  <c r="H62" i="4"/>
  <c r="L62" i="4"/>
  <c r="J62" i="4"/>
  <c r="K62" i="4"/>
  <c r="E62" i="4"/>
  <c r="K59" i="4"/>
  <c r="I59" i="4"/>
  <c r="O59" i="4"/>
  <c r="H59" i="4"/>
  <c r="J59" i="4"/>
  <c r="L59" i="4"/>
  <c r="N59" i="4"/>
  <c r="M59" i="4"/>
  <c r="G59" i="4"/>
  <c r="F59" i="4"/>
  <c r="U59" i="4" s="1"/>
  <c r="E59" i="4"/>
  <c r="L61" i="4"/>
  <c r="E61" i="4"/>
  <c r="J61" i="4"/>
  <c r="I61" i="4"/>
  <c r="K61" i="4"/>
  <c r="Y61" i="4" s="1"/>
  <c r="O61" i="4"/>
  <c r="H61" i="4"/>
  <c r="N61" i="4"/>
  <c r="M61" i="4"/>
  <c r="G61" i="4"/>
  <c r="F61" i="4"/>
  <c r="U61" i="4" s="1"/>
  <c r="M63" i="4"/>
  <c r="F63" i="4"/>
  <c r="U63" i="4" s="1"/>
  <c r="K63" i="4"/>
  <c r="J63" i="4"/>
  <c r="L63" i="4"/>
  <c r="E63" i="4"/>
  <c r="O63" i="4"/>
  <c r="H63" i="4"/>
  <c r="N63" i="4"/>
  <c r="I63" i="4"/>
  <c r="G63" i="4"/>
  <c r="C59" i="4"/>
  <c r="C65" i="4"/>
  <c r="C63" i="4"/>
  <c r="C58" i="4"/>
  <c r="C61" i="4"/>
  <c r="C55" i="4"/>
  <c r="C57" i="4"/>
  <c r="C56" i="4"/>
  <c r="C64" i="4"/>
  <c r="C62" i="4"/>
  <c r="C60" i="4"/>
  <c r="Q68" i="4"/>
  <c r="S65" i="4"/>
  <c r="N58" i="4"/>
  <c r="G58" i="4"/>
  <c r="L58" i="4"/>
  <c r="E58" i="4"/>
  <c r="M58" i="4"/>
  <c r="F58" i="4"/>
  <c r="U58" i="4" s="1"/>
  <c r="K58" i="4"/>
  <c r="J58" i="4"/>
  <c r="O58" i="4"/>
  <c r="I58" i="4"/>
  <c r="H58" i="4"/>
  <c r="J57" i="4"/>
  <c r="O57" i="4"/>
  <c r="H57" i="4"/>
  <c r="G57" i="4"/>
  <c r="I57" i="4"/>
  <c r="N57" i="4"/>
  <c r="L57" i="4"/>
  <c r="M57" i="4"/>
  <c r="F57" i="4"/>
  <c r="U57" i="4" s="1"/>
  <c r="E57" i="4"/>
  <c r="K57" i="4"/>
  <c r="N38" i="4"/>
  <c r="G38" i="4"/>
  <c r="L38" i="4"/>
  <c r="E38" i="4"/>
  <c r="M38" i="4"/>
  <c r="F38" i="4"/>
  <c r="U38" i="4" s="1"/>
  <c r="K38" i="4"/>
  <c r="O38" i="4"/>
  <c r="J38" i="4"/>
  <c r="I38" i="4"/>
  <c r="H38" i="4"/>
  <c r="M43" i="4"/>
  <c r="F43" i="4"/>
  <c r="U43" i="4" s="1"/>
  <c r="K43" i="4"/>
  <c r="J43" i="4"/>
  <c r="L43" i="4"/>
  <c r="E43" i="4"/>
  <c r="I43" i="4"/>
  <c r="O43" i="4"/>
  <c r="H43" i="4"/>
  <c r="N43" i="4"/>
  <c r="G43" i="4"/>
  <c r="N36" i="4"/>
  <c r="G36" i="4"/>
  <c r="L36" i="4"/>
  <c r="K36" i="4"/>
  <c r="Y36" i="4" s="1"/>
  <c r="O36" i="4"/>
  <c r="M36" i="4"/>
  <c r="W36" i="4" s="1"/>
  <c r="F36" i="4"/>
  <c r="U36" i="4" s="1"/>
  <c r="E36" i="4"/>
  <c r="H36" i="4"/>
  <c r="J36" i="4"/>
  <c r="I36" i="4"/>
  <c r="K39" i="4"/>
  <c r="I39" i="4"/>
  <c r="O39" i="4"/>
  <c r="E39" i="4"/>
  <c r="J39" i="4"/>
  <c r="H39" i="4"/>
  <c r="N39" i="4"/>
  <c r="G39" i="4"/>
  <c r="M39" i="4"/>
  <c r="F39" i="4"/>
  <c r="U39" i="4" s="1"/>
  <c r="L39" i="4"/>
  <c r="I42" i="4"/>
  <c r="N42" i="4"/>
  <c r="G42" i="4"/>
  <c r="M42" i="4"/>
  <c r="O42" i="4"/>
  <c r="H42" i="4"/>
  <c r="F42" i="4"/>
  <c r="U42" i="4" s="1"/>
  <c r="L42" i="4"/>
  <c r="E42" i="4"/>
  <c r="K42" i="4"/>
  <c r="J42" i="4"/>
  <c r="L41" i="4"/>
  <c r="E41" i="4"/>
  <c r="J41" i="4"/>
  <c r="K41" i="4"/>
  <c r="I41" i="4"/>
  <c r="O41" i="4"/>
  <c r="H41" i="4"/>
  <c r="N41" i="4"/>
  <c r="G41" i="4"/>
  <c r="M41" i="4"/>
  <c r="F41" i="4"/>
  <c r="U41" i="4" s="1"/>
  <c r="Q48" i="4"/>
  <c r="S45" i="4"/>
  <c r="C39" i="4"/>
  <c r="C45" i="4"/>
  <c r="C43" i="4"/>
  <c r="C38" i="4"/>
  <c r="C41" i="4"/>
  <c r="C35" i="4"/>
  <c r="C36" i="4"/>
  <c r="C40" i="4"/>
  <c r="C42" i="4"/>
  <c r="C44" i="4"/>
  <c r="C37" i="4"/>
  <c r="O40" i="4"/>
  <c r="H40" i="4"/>
  <c r="M40" i="4"/>
  <c r="F40" i="4"/>
  <c r="U40" i="4" s="1"/>
  <c r="E40" i="4"/>
  <c r="N40" i="4"/>
  <c r="G40" i="4"/>
  <c r="L40" i="4"/>
  <c r="K40" i="4"/>
  <c r="J40" i="4"/>
  <c r="I40" i="4"/>
  <c r="J37" i="4"/>
  <c r="O37" i="4"/>
  <c r="H37" i="4"/>
  <c r="G37" i="4"/>
  <c r="I37" i="4"/>
  <c r="N37" i="4"/>
  <c r="M37" i="4"/>
  <c r="F37" i="4"/>
  <c r="U37" i="4" s="1"/>
  <c r="L37" i="4"/>
  <c r="E37" i="4"/>
  <c r="K37" i="4"/>
  <c r="Y37" i="4" s="1"/>
  <c r="Y159" i="4" l="1"/>
  <c r="W397" i="4"/>
  <c r="Y1662" i="4"/>
  <c r="K719" i="4"/>
  <c r="O719" i="4"/>
  <c r="L719" i="4"/>
  <c r="H719" i="4"/>
  <c r="I719" i="4"/>
  <c r="M719" i="4"/>
  <c r="F719" i="4"/>
  <c r="U719" i="4" s="1"/>
  <c r="G719" i="4"/>
  <c r="E183" i="4"/>
  <c r="K183" i="4"/>
  <c r="F183" i="4"/>
  <c r="U183" i="4" s="1"/>
  <c r="H183" i="4"/>
  <c r="F72" i="4"/>
  <c r="G72" i="4"/>
  <c r="I72" i="4"/>
  <c r="H72" i="4"/>
  <c r="E72" i="4"/>
  <c r="J72" i="4"/>
  <c r="H310" i="4"/>
  <c r="G310" i="4"/>
  <c r="F310" i="4"/>
  <c r="W310" i="4" s="1"/>
  <c r="V310" i="4" s="1"/>
  <c r="J310" i="4"/>
  <c r="I310" i="4"/>
  <c r="E310" i="4"/>
  <c r="F672" i="4"/>
  <c r="G672" i="4"/>
  <c r="H672" i="4"/>
  <c r="I672" i="4"/>
  <c r="E672" i="4"/>
  <c r="J672" i="4"/>
  <c r="I231" i="4"/>
  <c r="J231" i="4"/>
  <c r="G231" i="4"/>
  <c r="F231" i="4"/>
  <c r="E231" i="4"/>
  <c r="H231" i="4"/>
  <c r="J110" i="4"/>
  <c r="I110" i="4"/>
  <c r="G110" i="4"/>
  <c r="F110" i="4"/>
  <c r="W110" i="4" s="1"/>
  <c r="V110" i="4" s="1"/>
  <c r="E110" i="4"/>
  <c r="H110" i="4"/>
  <c r="G1030" i="4"/>
  <c r="H1030" i="4"/>
  <c r="F1030" i="4"/>
  <c r="W1030" i="4" s="1"/>
  <c r="V1030" i="4" s="1"/>
  <c r="J1030" i="4"/>
  <c r="I1030" i="4"/>
  <c r="E1030" i="4"/>
  <c r="F552" i="4"/>
  <c r="G552" i="4"/>
  <c r="J552" i="4"/>
  <c r="I552" i="4"/>
  <c r="E552" i="4"/>
  <c r="H552" i="4"/>
  <c r="I1451" i="4"/>
  <c r="G1451" i="4"/>
  <c r="F1451" i="4"/>
  <c r="J1451" i="4"/>
  <c r="H1451" i="4"/>
  <c r="E1451" i="4"/>
  <c r="F1752" i="4"/>
  <c r="J1752" i="4"/>
  <c r="G1752" i="4"/>
  <c r="H1752" i="4"/>
  <c r="I1752" i="4"/>
  <c r="E1752" i="4"/>
  <c r="F1452" i="4"/>
  <c r="J1452" i="4"/>
  <c r="I1452" i="4"/>
  <c r="G1452" i="4"/>
  <c r="H1452" i="4"/>
  <c r="E1452" i="4"/>
  <c r="I1819" i="4"/>
  <c r="H1819" i="4"/>
  <c r="N1819" i="4"/>
  <c r="O1819" i="4"/>
  <c r="M1819" i="4"/>
  <c r="W1821" i="4" s="1"/>
  <c r="E1819" i="4"/>
  <c r="J1819" i="4"/>
  <c r="G1819" i="4"/>
  <c r="L1819" i="4"/>
  <c r="K338" i="4"/>
  <c r="Y338" i="4" s="1"/>
  <c r="N338" i="4"/>
  <c r="J338" i="4"/>
  <c r="G338" i="4"/>
  <c r="I338" i="4"/>
  <c r="M338" i="4"/>
  <c r="O338" i="4"/>
  <c r="O817" i="4"/>
  <c r="M817" i="4"/>
  <c r="W817" i="4" s="1"/>
  <c r="N817" i="4"/>
  <c r="F817" i="4"/>
  <c r="U817" i="4" s="1"/>
  <c r="L817" i="4"/>
  <c r="K817" i="4"/>
  <c r="Y817" i="4" s="1"/>
  <c r="G817" i="4"/>
  <c r="J817" i="4"/>
  <c r="I817" i="4"/>
  <c r="E817" i="4"/>
  <c r="M318" i="4"/>
  <c r="H318" i="4"/>
  <c r="F318" i="4"/>
  <c r="U318" i="4" s="1"/>
  <c r="E318" i="4"/>
  <c r="N318" i="4"/>
  <c r="I318" i="4"/>
  <c r="H802" i="4"/>
  <c r="I802" i="4"/>
  <c r="N802" i="4"/>
  <c r="G802" i="4"/>
  <c r="L802" i="4"/>
  <c r="J802" i="4"/>
  <c r="K802" i="4"/>
  <c r="F802" i="4"/>
  <c r="U802" i="4" s="1"/>
  <c r="O1142" i="4"/>
  <c r="K1142" i="4"/>
  <c r="H1142" i="4"/>
  <c r="J1142" i="4"/>
  <c r="N1142" i="4"/>
  <c r="I1142" i="4"/>
  <c r="L1142" i="4"/>
  <c r="F1142" i="4"/>
  <c r="U1142" i="4" s="1"/>
  <c r="G1142" i="4"/>
  <c r="M1142" i="4"/>
  <c r="O377" i="4"/>
  <c r="F377" i="4"/>
  <c r="U377" i="4" s="1"/>
  <c r="U384" i="4" s="1"/>
  <c r="C386" i="4" s="1"/>
  <c r="L377" i="4"/>
  <c r="H377" i="4"/>
  <c r="G377" i="4"/>
  <c r="M883" i="4"/>
  <c r="O883" i="4"/>
  <c r="F883" i="4"/>
  <c r="U883" i="4" s="1"/>
  <c r="U884" i="4" s="1"/>
  <c r="C886" i="4" s="1"/>
  <c r="H883" i="4"/>
  <c r="J883" i="4"/>
  <c r="N883" i="4"/>
  <c r="I883" i="4"/>
  <c r="L883" i="4"/>
  <c r="E883" i="4"/>
  <c r="K883" i="4"/>
  <c r="Y883" i="4" s="1"/>
  <c r="J1483" i="4"/>
  <c r="O1483" i="4"/>
  <c r="N1483" i="4"/>
  <c r="H1483" i="4"/>
  <c r="G1483" i="4"/>
  <c r="L1483" i="4"/>
  <c r="E1483" i="4"/>
  <c r="K1483" i="4"/>
  <c r="M1483" i="4"/>
  <c r="F1483" i="4"/>
  <c r="U1483" i="4" s="1"/>
  <c r="U1484" i="4" s="1"/>
  <c r="C1486" i="4" s="1"/>
  <c r="L378" i="4"/>
  <c r="K378" i="4"/>
  <c r="E378" i="4"/>
  <c r="J378" i="4"/>
  <c r="I378" i="4"/>
  <c r="M378" i="4"/>
  <c r="G939" i="4"/>
  <c r="E939" i="4"/>
  <c r="J939" i="4"/>
  <c r="N939" i="4"/>
  <c r="I939" i="4"/>
  <c r="K939" i="4"/>
  <c r="Y939" i="4" s="1"/>
  <c r="F939" i="4"/>
  <c r="U939" i="4" s="1"/>
  <c r="O939" i="4"/>
  <c r="H939" i="4"/>
  <c r="L939" i="4"/>
  <c r="M1659" i="4"/>
  <c r="F1659" i="4"/>
  <c r="U1659" i="4" s="1"/>
  <c r="J1659" i="4"/>
  <c r="E1659" i="4"/>
  <c r="L1659" i="4"/>
  <c r="K1659" i="4"/>
  <c r="N1659" i="4"/>
  <c r="H1659" i="4"/>
  <c r="I1659" i="4"/>
  <c r="O1659" i="4"/>
  <c r="G1659" i="4"/>
  <c r="M442" i="4"/>
  <c r="W442" i="4" s="1"/>
  <c r="F442" i="4"/>
  <c r="U442" i="4" s="1"/>
  <c r="J442" i="4"/>
  <c r="O442" i="4"/>
  <c r="L442" i="4"/>
  <c r="K936" i="4"/>
  <c r="Y936" i="4" s="1"/>
  <c r="H936" i="4"/>
  <c r="M936" i="4"/>
  <c r="W936" i="4" s="1"/>
  <c r="J936" i="4"/>
  <c r="F936" i="4"/>
  <c r="U936" i="4" s="1"/>
  <c r="N936" i="4"/>
  <c r="I936" i="4"/>
  <c r="G936" i="4"/>
  <c r="L936" i="4"/>
  <c r="O936" i="4"/>
  <c r="N1756" i="4"/>
  <c r="I1756" i="4"/>
  <c r="G1756" i="4"/>
  <c r="O1756" i="4"/>
  <c r="K1756" i="4"/>
  <c r="Y1756" i="4" s="1"/>
  <c r="H1756" i="4"/>
  <c r="F1756" i="4"/>
  <c r="U1756" i="4" s="1"/>
  <c r="U1764" i="4" s="1"/>
  <c r="C1766" i="4" s="1"/>
  <c r="M1756" i="4"/>
  <c r="W1756" i="4" s="1"/>
  <c r="J1756" i="4"/>
  <c r="J1617" i="4"/>
  <c r="M1617" i="4"/>
  <c r="W1617" i="4" s="1"/>
  <c r="N1617" i="4"/>
  <c r="F1617" i="4"/>
  <c r="U1617" i="4" s="1"/>
  <c r="G1617" i="4"/>
  <c r="L1617" i="4"/>
  <c r="O1617" i="4"/>
  <c r="H1617" i="4"/>
  <c r="E1617" i="4"/>
  <c r="K1617" i="4"/>
  <c r="Y1619" i="4" s="1"/>
  <c r="J1257" i="4"/>
  <c r="M1257" i="4"/>
  <c r="W1257" i="4" s="1"/>
  <c r="G1257" i="4"/>
  <c r="L1257" i="4"/>
  <c r="E1257" i="4"/>
  <c r="N1257" i="4"/>
  <c r="I1257" i="4"/>
  <c r="H1257" i="4"/>
  <c r="K1257" i="4"/>
  <c r="Y1257" i="4" s="1"/>
  <c r="F1257" i="4"/>
  <c r="U1257" i="4" s="1"/>
  <c r="E1703" i="4"/>
  <c r="K1703" i="4"/>
  <c r="M1703" i="4"/>
  <c r="I1703" i="4"/>
  <c r="J1703" i="4"/>
  <c r="H1703" i="4"/>
  <c r="N1703" i="4"/>
  <c r="L1703" i="4"/>
  <c r="O1703" i="4"/>
  <c r="F1703" i="4"/>
  <c r="U1703" i="4" s="1"/>
  <c r="N1517" i="4"/>
  <c r="F1517" i="4"/>
  <c r="U1517" i="4" s="1"/>
  <c r="O1517" i="4"/>
  <c r="I1517" i="4"/>
  <c r="H1517" i="4"/>
  <c r="K1517" i="4"/>
  <c r="G1517" i="4"/>
  <c r="M1517" i="4"/>
  <c r="W1523" i="4" s="1"/>
  <c r="M1643" i="4"/>
  <c r="K1643" i="4"/>
  <c r="F1643" i="4"/>
  <c r="U1643" i="4" s="1"/>
  <c r="J1643" i="4"/>
  <c r="I1643" i="4"/>
  <c r="H1643" i="4"/>
  <c r="G1643" i="4"/>
  <c r="L1643" i="4"/>
  <c r="E1643" i="4"/>
  <c r="H1760" i="4"/>
  <c r="J1760" i="4"/>
  <c r="L1760" i="4"/>
  <c r="I1760" i="4"/>
  <c r="E1760" i="4"/>
  <c r="K1760" i="4"/>
  <c r="G1760" i="4"/>
  <c r="O1760" i="4"/>
  <c r="N1760" i="4"/>
  <c r="F1760" i="4"/>
  <c r="U1760" i="4" s="1"/>
  <c r="E1880" i="4"/>
  <c r="K1880" i="4"/>
  <c r="Y1883" i="4" s="1"/>
  <c r="N1880" i="4"/>
  <c r="G1880" i="4"/>
  <c r="O1880" i="4"/>
  <c r="F1880" i="4"/>
  <c r="U1880" i="4" s="1"/>
  <c r="H1880" i="4"/>
  <c r="J1880" i="4"/>
  <c r="L1880" i="4"/>
  <c r="M1880" i="4"/>
  <c r="I1880" i="4"/>
  <c r="I1042" i="4"/>
  <c r="N1042" i="4"/>
  <c r="M1042" i="4"/>
  <c r="G1042" i="4"/>
  <c r="F1042" i="4"/>
  <c r="U1042" i="4" s="1"/>
  <c r="U1044" i="4" s="1"/>
  <c r="C1046" i="4" s="1"/>
  <c r="K1042" i="4"/>
  <c r="O1042" i="4"/>
  <c r="E1042" i="4"/>
  <c r="L1042" i="4"/>
  <c r="H1042" i="4"/>
  <c r="J1042" i="4"/>
  <c r="G1378" i="4"/>
  <c r="I1378" i="4"/>
  <c r="M1378" i="4"/>
  <c r="W1378" i="4" s="1"/>
  <c r="O1378" i="4"/>
  <c r="F1378" i="4"/>
  <c r="U1378" i="4" s="1"/>
  <c r="H1378" i="4"/>
  <c r="N1378" i="4"/>
  <c r="L1378" i="4"/>
  <c r="E1378" i="4"/>
  <c r="K1378" i="4"/>
  <c r="Y1380" i="4" s="1"/>
  <c r="F1541" i="4"/>
  <c r="U1541" i="4" s="1"/>
  <c r="M1541" i="4"/>
  <c r="K1541" i="4"/>
  <c r="J1541" i="4"/>
  <c r="I1541" i="4"/>
  <c r="O1541" i="4"/>
  <c r="H1541" i="4"/>
  <c r="L1541" i="4"/>
  <c r="N1541" i="4"/>
  <c r="J1681" i="4"/>
  <c r="N1681" i="4"/>
  <c r="G1681" i="4"/>
  <c r="F1681" i="4"/>
  <c r="U1681" i="4" s="1"/>
  <c r="O1681" i="4"/>
  <c r="L1681" i="4"/>
  <c r="H1681" i="4"/>
  <c r="K1681" i="4"/>
  <c r="I1681" i="4"/>
  <c r="M1681" i="4"/>
  <c r="W1681" i="4" s="1"/>
  <c r="O1802" i="4"/>
  <c r="H1802" i="4"/>
  <c r="I1802" i="4"/>
  <c r="N1802" i="4"/>
  <c r="E1802" i="4"/>
  <c r="M1802" i="4"/>
  <c r="W1802" i="4" s="1"/>
  <c r="W1795" i="4" s="1"/>
  <c r="F1802" i="4"/>
  <c r="U1802" i="4" s="1"/>
  <c r="U1804" i="4" s="1"/>
  <c r="C1806" i="4" s="1"/>
  <c r="J1802" i="4"/>
  <c r="L1802" i="4"/>
  <c r="K1802" i="4"/>
  <c r="G1802" i="4"/>
  <c r="O1897" i="4"/>
  <c r="J1897" i="4"/>
  <c r="H1897" i="4"/>
  <c r="N1897" i="4"/>
  <c r="L1897" i="4"/>
  <c r="M1897" i="4"/>
  <c r="K1897" i="4"/>
  <c r="Y1897" i="4" s="1"/>
  <c r="F1897" i="4"/>
  <c r="U1897" i="4" s="1"/>
  <c r="E1897" i="4"/>
  <c r="G1897" i="4"/>
  <c r="I1897" i="4"/>
  <c r="F116" i="4"/>
  <c r="U116" i="4" s="1"/>
  <c r="U124" i="4" s="1"/>
  <c r="C126" i="4" s="1"/>
  <c r="G116" i="4"/>
  <c r="E116" i="4"/>
  <c r="X116" i="4" s="1"/>
  <c r="I116" i="4"/>
  <c r="N116" i="4"/>
  <c r="H116" i="4"/>
  <c r="L116" i="4"/>
  <c r="O116" i="4"/>
  <c r="K116" i="4"/>
  <c r="Y116" i="4" s="1"/>
  <c r="M116" i="4"/>
  <c r="W116" i="4" s="1"/>
  <c r="J116" i="4"/>
  <c r="G120" i="4"/>
  <c r="M120" i="4"/>
  <c r="W120" i="4" s="1"/>
  <c r="I120" i="4"/>
  <c r="F120" i="4"/>
  <c r="U120" i="4" s="1"/>
  <c r="O120" i="4"/>
  <c r="E120" i="4"/>
  <c r="H120" i="4"/>
  <c r="K120" i="4"/>
  <c r="Y122" i="4" s="1"/>
  <c r="L120" i="4"/>
  <c r="J120" i="4"/>
  <c r="N120" i="4"/>
  <c r="K122" i="4"/>
  <c r="G122" i="4"/>
  <c r="L122" i="4"/>
  <c r="F122" i="4"/>
  <c r="U122" i="4" s="1"/>
  <c r="E122" i="4"/>
  <c r="J122" i="4"/>
  <c r="M122" i="4"/>
  <c r="I122" i="4"/>
  <c r="O122" i="4"/>
  <c r="H122" i="4"/>
  <c r="N122" i="4"/>
  <c r="K1422" i="4"/>
  <c r="Y1422" i="4" s="1"/>
  <c r="J1422" i="4"/>
  <c r="E1422" i="4"/>
  <c r="O1422" i="4"/>
  <c r="H1422" i="4"/>
  <c r="M1422" i="4"/>
  <c r="G1422" i="4"/>
  <c r="L1422" i="4"/>
  <c r="N1422" i="4"/>
  <c r="I1422" i="4"/>
  <c r="F1422" i="4"/>
  <c r="U1422" i="4" s="1"/>
  <c r="M1962" i="4"/>
  <c r="G1962" i="4"/>
  <c r="F1962" i="4"/>
  <c r="U1962" i="4" s="1"/>
  <c r="L1962" i="4"/>
  <c r="O1962" i="4"/>
  <c r="K1962" i="4"/>
  <c r="H1962" i="4"/>
  <c r="N1962" i="4"/>
  <c r="I1962" i="4"/>
  <c r="J1962" i="4"/>
  <c r="E1962" i="4"/>
  <c r="K1496" i="4"/>
  <c r="Y1496" i="4" s="1"/>
  <c r="O1496" i="4"/>
  <c r="J1496" i="4"/>
  <c r="I1496" i="4"/>
  <c r="M1496" i="4"/>
  <c r="W1496" i="4" s="1"/>
  <c r="E1496" i="4"/>
  <c r="X1496" i="4" s="1"/>
  <c r="H1496" i="4"/>
  <c r="F1496" i="4"/>
  <c r="U1496" i="4" s="1"/>
  <c r="G1496" i="4"/>
  <c r="F1159" i="4"/>
  <c r="U1159" i="4" s="1"/>
  <c r="L1159" i="4"/>
  <c r="K1159" i="4"/>
  <c r="Y1159" i="4" s="1"/>
  <c r="E1159" i="4"/>
  <c r="I1159" i="4"/>
  <c r="G1159" i="4"/>
  <c r="H1159" i="4"/>
  <c r="J1159" i="4"/>
  <c r="O1159" i="4"/>
  <c r="G156" i="4"/>
  <c r="I156" i="4"/>
  <c r="E156" i="4"/>
  <c r="X156" i="4" s="1"/>
  <c r="O156" i="4"/>
  <c r="F156" i="4"/>
  <c r="U156" i="4" s="1"/>
  <c r="L100" i="4"/>
  <c r="W137" i="4"/>
  <c r="K143" i="4"/>
  <c r="Y143" i="4" s="1"/>
  <c r="M156" i="4"/>
  <c r="W156" i="4" s="1"/>
  <c r="O183" i="4"/>
  <c r="N199" i="4"/>
  <c r="L218" i="4"/>
  <c r="L256" i="4"/>
  <c r="M301" i="4"/>
  <c r="W301" i="4" s="1"/>
  <c r="L338" i="4"/>
  <c r="K377" i="4"/>
  <c r="N378" i="4"/>
  <c r="E442" i="4"/>
  <c r="K500" i="4"/>
  <c r="I623" i="4"/>
  <c r="M639" i="4"/>
  <c r="W643" i="4" s="1"/>
  <c r="J660" i="4"/>
  <c r="E678" i="4"/>
  <c r="O703" i="4"/>
  <c r="E719" i="4"/>
  <c r="H937" i="4"/>
  <c r="Y957" i="4"/>
  <c r="Y962" i="4"/>
  <c r="Y958" i="4"/>
  <c r="K1040" i="4"/>
  <c r="Y1043" i="4" s="1"/>
  <c r="J1338" i="4"/>
  <c r="G1499" i="4"/>
  <c r="E1517" i="4"/>
  <c r="J1663" i="4"/>
  <c r="G1703" i="4"/>
  <c r="M1760" i="4"/>
  <c r="W1762" i="4" s="1"/>
  <c r="J1820" i="4"/>
  <c r="K56" i="4"/>
  <c r="Y56" i="4" s="1"/>
  <c r="G56" i="4"/>
  <c r="E79" i="4"/>
  <c r="I79" i="4"/>
  <c r="Y117" i="4"/>
  <c r="H143" i="4"/>
  <c r="K156" i="4"/>
  <c r="Y156" i="4" s="1"/>
  <c r="E161" i="4"/>
  <c r="I183" i="4"/>
  <c r="I197" i="4"/>
  <c r="O199" i="4"/>
  <c r="Y282" i="4"/>
  <c r="G301" i="4"/>
  <c r="J318" i="4"/>
  <c r="K316" i="4"/>
  <c r="Y316" i="4" s="1"/>
  <c r="F338" i="4"/>
  <c r="U338" i="4" s="1"/>
  <c r="H357" i="4"/>
  <c r="J377" i="4"/>
  <c r="G442" i="4"/>
  <c r="O458" i="4"/>
  <c r="I482" i="4"/>
  <c r="J500" i="4"/>
  <c r="F517" i="4"/>
  <c r="U517" i="4" s="1"/>
  <c r="N521" i="4"/>
  <c r="K537" i="4"/>
  <c r="Y537" i="4" s="1"/>
  <c r="M559" i="4"/>
  <c r="W559" i="4" s="1"/>
  <c r="F678" i="4"/>
  <c r="U678" i="4" s="1"/>
  <c r="J719" i="4"/>
  <c r="E936" i="4"/>
  <c r="X936" i="4" s="1"/>
  <c r="W977" i="4"/>
  <c r="Y1002" i="4"/>
  <c r="G1003" i="4"/>
  <c r="W1119" i="4"/>
  <c r="L1517" i="4"/>
  <c r="I1617" i="4"/>
  <c r="E1681" i="4"/>
  <c r="E1756" i="4"/>
  <c r="X1756" i="4" s="1"/>
  <c r="Y103" i="4"/>
  <c r="Y818" i="4"/>
  <c r="H1401" i="4"/>
  <c r="K1401" i="4"/>
  <c r="J1401" i="4"/>
  <c r="N1401" i="4"/>
  <c r="F1401" i="4"/>
  <c r="U1401" i="4" s="1"/>
  <c r="L1401" i="4"/>
  <c r="G1401" i="4"/>
  <c r="O1401" i="4"/>
  <c r="I1401" i="4"/>
  <c r="E143" i="4"/>
  <c r="F143" i="4"/>
  <c r="U143" i="4" s="1"/>
  <c r="U144" i="4" s="1"/>
  <c r="C146" i="4" s="1"/>
  <c r="O143" i="4"/>
  <c r="F472" i="4"/>
  <c r="J472" i="4"/>
  <c r="I472" i="4"/>
  <c r="H472" i="4"/>
  <c r="G472" i="4"/>
  <c r="E472" i="4"/>
  <c r="H410" i="4"/>
  <c r="F410" i="4"/>
  <c r="G410" i="4"/>
  <c r="J410" i="4"/>
  <c r="I410" i="4"/>
  <c r="E410" i="4"/>
  <c r="I711" i="4"/>
  <c r="J711" i="4"/>
  <c r="E711" i="4"/>
  <c r="F711" i="4"/>
  <c r="H711" i="4"/>
  <c r="G711" i="4"/>
  <c r="F1332" i="4"/>
  <c r="J1332" i="4"/>
  <c r="H1332" i="4"/>
  <c r="G1332" i="4"/>
  <c r="I1332" i="4"/>
  <c r="E1332" i="4"/>
  <c r="F612" i="4"/>
  <c r="J612" i="4"/>
  <c r="H612" i="4"/>
  <c r="G612" i="4"/>
  <c r="E612" i="4"/>
  <c r="W612" i="4" s="1"/>
  <c r="V612" i="4" s="1"/>
  <c r="I612" i="4"/>
  <c r="F572" i="4"/>
  <c r="J572" i="4"/>
  <c r="I572" i="4"/>
  <c r="G572" i="4"/>
  <c r="H572" i="4"/>
  <c r="E572" i="4"/>
  <c r="I1431" i="4"/>
  <c r="J1431" i="4"/>
  <c r="F1431" i="4"/>
  <c r="H1431" i="4"/>
  <c r="G1431" i="4"/>
  <c r="E1431" i="4"/>
  <c r="F932" i="4"/>
  <c r="J932" i="4"/>
  <c r="H932" i="4"/>
  <c r="G932" i="4"/>
  <c r="E932" i="4"/>
  <c r="I932" i="4"/>
  <c r="I1990" i="4"/>
  <c r="H1990" i="4"/>
  <c r="G1990" i="4"/>
  <c r="E1990" i="4"/>
  <c r="J1990" i="4"/>
  <c r="F1990" i="4"/>
  <c r="W1990" i="4" s="1"/>
  <c r="V1990" i="4" s="1"/>
  <c r="I1271" i="4"/>
  <c r="G1271" i="4"/>
  <c r="F1271" i="4"/>
  <c r="W1271" i="4" s="1"/>
  <c r="V1271" i="4" s="1"/>
  <c r="E1271" i="4"/>
  <c r="J1271" i="4"/>
  <c r="H1271" i="4"/>
  <c r="E1490" i="4"/>
  <c r="J1490" i="4"/>
  <c r="H1490" i="4"/>
  <c r="I1490" i="4"/>
  <c r="G1490" i="4"/>
  <c r="F1490" i="4"/>
  <c r="L1198" i="4"/>
  <c r="O1198" i="4"/>
  <c r="K1198" i="4"/>
  <c r="Y1200" i="4" s="1"/>
  <c r="H1198" i="4"/>
  <c r="J1198" i="4"/>
  <c r="N1198" i="4"/>
  <c r="E1198" i="4"/>
  <c r="I1198" i="4"/>
  <c r="G1198" i="4"/>
  <c r="H100" i="4"/>
  <c r="J100" i="4"/>
  <c r="I576" i="4"/>
  <c r="O576" i="4"/>
  <c r="M576" i="4"/>
  <c r="W576" i="4" s="1"/>
  <c r="F576" i="4"/>
  <c r="U576" i="4" s="1"/>
  <c r="N576" i="4"/>
  <c r="H576" i="4"/>
  <c r="F436" i="4"/>
  <c r="U436" i="4" s="1"/>
  <c r="E436" i="4"/>
  <c r="X436" i="4" s="1"/>
  <c r="N436" i="4"/>
  <c r="O436" i="4"/>
  <c r="K436" i="4"/>
  <c r="Y436" i="4" s="1"/>
  <c r="J436" i="4"/>
  <c r="E899" i="4"/>
  <c r="N899" i="4"/>
  <c r="K899" i="4"/>
  <c r="Y901" i="4" s="1"/>
  <c r="G899" i="4"/>
  <c r="J899" i="4"/>
  <c r="L899" i="4"/>
  <c r="I899" i="4"/>
  <c r="H899" i="4"/>
  <c r="O899" i="4"/>
  <c r="F899" i="4"/>
  <c r="U899" i="4" s="1"/>
  <c r="U904" i="4" s="1"/>
  <c r="C906" i="4" s="1"/>
  <c r="O1519" i="4"/>
  <c r="F1519" i="4"/>
  <c r="U1519" i="4" s="1"/>
  <c r="H1519" i="4"/>
  <c r="E1519" i="4"/>
  <c r="N1519" i="4"/>
  <c r="M1519" i="4"/>
  <c r="G1519" i="4"/>
  <c r="J1519" i="4"/>
  <c r="I1519" i="4"/>
  <c r="K1519" i="4"/>
  <c r="Y1519" i="4" s="1"/>
  <c r="L1519" i="4"/>
  <c r="M660" i="4"/>
  <c r="W662" i="4" s="1"/>
  <c r="E660" i="4"/>
  <c r="K660" i="4"/>
  <c r="Y660" i="4" s="1"/>
  <c r="I660" i="4"/>
  <c r="N660" i="4"/>
  <c r="F660" i="4"/>
  <c r="U660" i="4" s="1"/>
  <c r="E1138" i="4"/>
  <c r="K1138" i="4"/>
  <c r="Y1138" i="4" s="1"/>
  <c r="N1138" i="4"/>
  <c r="J1138" i="4"/>
  <c r="F1138" i="4"/>
  <c r="U1138" i="4" s="1"/>
  <c r="H1138" i="4"/>
  <c r="G1138" i="4"/>
  <c r="M1138" i="4"/>
  <c r="W1139" i="4" s="1"/>
  <c r="I1138" i="4"/>
  <c r="L1921" i="4"/>
  <c r="N1921" i="4"/>
  <c r="E1921" i="4"/>
  <c r="G1921" i="4"/>
  <c r="I1921" i="4"/>
  <c r="M1921" i="4"/>
  <c r="W1923" i="4" s="1"/>
  <c r="J1921" i="4"/>
  <c r="O1921" i="4"/>
  <c r="H1921" i="4"/>
  <c r="F1921" i="4"/>
  <c r="U1921" i="4" s="1"/>
  <c r="J639" i="4"/>
  <c r="E639" i="4"/>
  <c r="I639" i="4"/>
  <c r="G639" i="4"/>
  <c r="K639" i="4"/>
  <c r="O639" i="4"/>
  <c r="O1180" i="4"/>
  <c r="F1180" i="4"/>
  <c r="U1180" i="4" s="1"/>
  <c r="H1180" i="4"/>
  <c r="J1180" i="4"/>
  <c r="L1180" i="4"/>
  <c r="I1180" i="4"/>
  <c r="G1180" i="4"/>
  <c r="N1180" i="4"/>
  <c r="M1180" i="4"/>
  <c r="K1180" i="4"/>
  <c r="G1840" i="4"/>
  <c r="M1840" i="4"/>
  <c r="W1841" i="4" s="1"/>
  <c r="F1840" i="4"/>
  <c r="U1840" i="4" s="1"/>
  <c r="H1840" i="4"/>
  <c r="E1840" i="4"/>
  <c r="I1840" i="4"/>
  <c r="N1840" i="4"/>
  <c r="L1840" i="4"/>
  <c r="O1840" i="4"/>
  <c r="K1840" i="4"/>
  <c r="J543" i="4"/>
  <c r="G543" i="4"/>
  <c r="L543" i="4"/>
  <c r="I543" i="4"/>
  <c r="E543" i="4"/>
  <c r="O543" i="4"/>
  <c r="I1082" i="4"/>
  <c r="F1082" i="4"/>
  <c r="U1082" i="4" s="1"/>
  <c r="M1082" i="4"/>
  <c r="L1082" i="4"/>
  <c r="O1082" i="4"/>
  <c r="E1082" i="4"/>
  <c r="N1082" i="4"/>
  <c r="K1082" i="4"/>
  <c r="Y1082" i="4" s="1"/>
  <c r="H1082" i="4"/>
  <c r="F1338" i="4"/>
  <c r="U1338" i="4" s="1"/>
  <c r="L1338" i="4"/>
  <c r="H1338" i="4"/>
  <c r="E1338" i="4"/>
  <c r="K1338" i="4"/>
  <c r="Y1340" i="4" s="1"/>
  <c r="O1338" i="4"/>
  <c r="N1338" i="4"/>
  <c r="M1338" i="4"/>
  <c r="H1919" i="4"/>
  <c r="F1919" i="4"/>
  <c r="U1919" i="4" s="1"/>
  <c r="J1919" i="4"/>
  <c r="L1919" i="4"/>
  <c r="I1919" i="4"/>
  <c r="N1919" i="4"/>
  <c r="K1919" i="4"/>
  <c r="G1919" i="4"/>
  <c r="M1919" i="4"/>
  <c r="O1919" i="4"/>
  <c r="E1919" i="4"/>
  <c r="O1838" i="4"/>
  <c r="L1838" i="4"/>
  <c r="N1838" i="4"/>
  <c r="E1838" i="4"/>
  <c r="I1838" i="4"/>
  <c r="J1838" i="4"/>
  <c r="G1838" i="4"/>
  <c r="M1838" i="4"/>
  <c r="F1838" i="4"/>
  <c r="U1838" i="4" s="1"/>
  <c r="U1844" i="4" s="1"/>
  <c r="C1846" i="4" s="1"/>
  <c r="H1838" i="4"/>
  <c r="M380" i="4"/>
  <c r="O380" i="4"/>
  <c r="J380" i="4"/>
  <c r="H380" i="4"/>
  <c r="L380" i="4"/>
  <c r="N380" i="4"/>
  <c r="K380" i="4"/>
  <c r="N143" i="4"/>
  <c r="Y163" i="4"/>
  <c r="K199" i="4"/>
  <c r="Y201" i="4" s="1"/>
  <c r="W239" i="4"/>
  <c r="I380" i="4"/>
  <c r="H478" i="4"/>
  <c r="N500" i="4"/>
  <c r="H543" i="4"/>
  <c r="F639" i="4"/>
  <c r="U639" i="4" s="1"/>
  <c r="U644" i="4" s="1"/>
  <c r="C646" i="4" s="1"/>
  <c r="N719" i="4"/>
  <c r="H819" i="4"/>
  <c r="J1082" i="4"/>
  <c r="O1257" i="4"/>
  <c r="O1758" i="4"/>
  <c r="L1756" i="4"/>
  <c r="J1859" i="4"/>
  <c r="N1859" i="4"/>
  <c r="F1859" i="4"/>
  <c r="U1859" i="4" s="1"/>
  <c r="I1859" i="4"/>
  <c r="K1859" i="4"/>
  <c r="G1859" i="4"/>
  <c r="L1859" i="4"/>
  <c r="H1859" i="4"/>
  <c r="M1859" i="4"/>
  <c r="W1859" i="4" s="1"/>
  <c r="E1859" i="4"/>
  <c r="J641" i="4"/>
  <c r="L641" i="4"/>
  <c r="G641" i="4"/>
  <c r="E641" i="4"/>
  <c r="F641" i="4"/>
  <c r="U641" i="4" s="1"/>
  <c r="H641" i="4"/>
  <c r="M641" i="4"/>
  <c r="M99" i="4"/>
  <c r="W99" i="4" s="1"/>
  <c r="I99" i="4"/>
  <c r="I1491" i="4"/>
  <c r="E1491" i="4"/>
  <c r="J1491" i="4"/>
  <c r="G1491" i="4"/>
  <c r="F1491" i="4"/>
  <c r="H1491" i="4"/>
  <c r="F412" i="4"/>
  <c r="I412" i="4"/>
  <c r="G412" i="4"/>
  <c r="J412" i="4"/>
  <c r="H412" i="4"/>
  <c r="E412" i="4"/>
  <c r="J170" i="4"/>
  <c r="I170" i="4"/>
  <c r="H170" i="4"/>
  <c r="G170" i="4"/>
  <c r="E170" i="4"/>
  <c r="F170" i="4"/>
  <c r="W170" i="4" s="1"/>
  <c r="V170" i="4" s="1"/>
  <c r="F872" i="4"/>
  <c r="H872" i="4"/>
  <c r="G872" i="4"/>
  <c r="J872" i="4"/>
  <c r="I872" i="4"/>
  <c r="E872" i="4"/>
  <c r="E770" i="4"/>
  <c r="H770" i="4"/>
  <c r="G770" i="4"/>
  <c r="F770" i="4"/>
  <c r="J770" i="4"/>
  <c r="I770" i="4"/>
  <c r="F392" i="4"/>
  <c r="W392" i="4" s="1"/>
  <c r="V392" i="4" s="1"/>
  <c r="I392" i="4"/>
  <c r="H392" i="4"/>
  <c r="G392" i="4"/>
  <c r="J392" i="4"/>
  <c r="E392" i="4"/>
  <c r="F152" i="4"/>
  <c r="H152" i="4"/>
  <c r="G152" i="4"/>
  <c r="I152" i="4"/>
  <c r="E152" i="4"/>
  <c r="J152" i="4"/>
  <c r="G1150" i="4"/>
  <c r="E1150" i="4"/>
  <c r="I1150" i="4"/>
  <c r="J1150" i="4"/>
  <c r="H1150" i="4"/>
  <c r="F1150" i="4"/>
  <c r="W1150" i="4" s="1"/>
  <c r="V1150" i="4" s="1"/>
  <c r="I1651" i="4"/>
  <c r="J1651" i="4"/>
  <c r="G1651" i="4"/>
  <c r="H1651" i="4"/>
  <c r="E1651" i="4"/>
  <c r="F1651" i="4"/>
  <c r="G670" i="4"/>
  <c r="E670" i="4"/>
  <c r="H670" i="4"/>
  <c r="I670" i="4"/>
  <c r="F670" i="4"/>
  <c r="W670" i="4" s="1"/>
  <c r="V670" i="4" s="1"/>
  <c r="J670" i="4"/>
  <c r="F1912" i="4"/>
  <c r="I1912" i="4"/>
  <c r="G1912" i="4"/>
  <c r="J1912" i="4"/>
  <c r="E1912" i="4"/>
  <c r="H1912" i="4"/>
  <c r="F1212" i="4"/>
  <c r="W1212" i="4" s="1"/>
  <c r="V1212" i="4" s="1"/>
  <c r="J1212" i="4"/>
  <c r="G1212" i="4"/>
  <c r="I1212" i="4"/>
  <c r="E1212" i="4"/>
  <c r="H1212" i="4"/>
  <c r="E1410" i="4"/>
  <c r="H1410" i="4"/>
  <c r="G1410" i="4"/>
  <c r="I1410" i="4"/>
  <c r="F1410" i="4"/>
  <c r="J1410" i="4"/>
  <c r="I1771" i="4"/>
  <c r="J1771" i="4"/>
  <c r="G1771" i="4"/>
  <c r="H1771" i="4"/>
  <c r="E1771" i="4"/>
  <c r="F1771" i="4"/>
  <c r="L163" i="4"/>
  <c r="E163" i="4"/>
  <c r="F163" i="4"/>
  <c r="U163" i="4" s="1"/>
  <c r="H163" i="4"/>
  <c r="M743" i="4"/>
  <c r="K743" i="4"/>
  <c r="F743" i="4"/>
  <c r="U743" i="4" s="1"/>
  <c r="J743" i="4"/>
  <c r="L743" i="4"/>
  <c r="G743" i="4"/>
  <c r="I743" i="4"/>
  <c r="N743" i="4"/>
  <c r="F1783" i="4"/>
  <c r="U1783" i="4" s="1"/>
  <c r="O1783" i="4"/>
  <c r="J1783" i="4"/>
  <c r="H1783" i="4"/>
  <c r="G1783" i="4"/>
  <c r="N1783" i="4"/>
  <c r="E1783" i="4"/>
  <c r="M1783" i="4"/>
  <c r="L1783" i="4"/>
  <c r="K1783" i="4"/>
  <c r="I1783" i="4"/>
  <c r="N740" i="4"/>
  <c r="G740" i="4"/>
  <c r="K740" i="4"/>
  <c r="Y740" i="4" s="1"/>
  <c r="I740" i="4"/>
  <c r="H740" i="4"/>
  <c r="M740" i="4"/>
  <c r="J740" i="4"/>
  <c r="L740" i="4"/>
  <c r="J261" i="4"/>
  <c r="F261" i="4"/>
  <c r="U261" i="4" s="1"/>
  <c r="I261" i="4"/>
  <c r="O261" i="4"/>
  <c r="L261" i="4"/>
  <c r="N261" i="4"/>
  <c r="L601" i="4"/>
  <c r="O601" i="4"/>
  <c r="E601" i="4"/>
  <c r="H601" i="4"/>
  <c r="M601" i="4"/>
  <c r="N601" i="4"/>
  <c r="I601" i="4"/>
  <c r="H840" i="4"/>
  <c r="G840" i="4"/>
  <c r="M840" i="4"/>
  <c r="K840" i="4"/>
  <c r="Y841" i="4" s="1"/>
  <c r="F840" i="4"/>
  <c r="U840" i="4" s="1"/>
  <c r="J840" i="4"/>
  <c r="I840" i="4"/>
  <c r="O840" i="4"/>
  <c r="L840" i="4"/>
  <c r="E840" i="4"/>
  <c r="I1183" i="4"/>
  <c r="M1183" i="4"/>
  <c r="O1183" i="4"/>
  <c r="F1183" i="4"/>
  <c r="U1183" i="4" s="1"/>
  <c r="H1183" i="4"/>
  <c r="E1183" i="4"/>
  <c r="J1183" i="4"/>
  <c r="L1183" i="4"/>
  <c r="K1183" i="4"/>
  <c r="G1183" i="4"/>
  <c r="O1922" i="4"/>
  <c r="J1922" i="4"/>
  <c r="H1922" i="4"/>
  <c r="N1922" i="4"/>
  <c r="I1922" i="4"/>
  <c r="L1922" i="4"/>
  <c r="M1922" i="4"/>
  <c r="E1922" i="4"/>
  <c r="F1922" i="4"/>
  <c r="U1922" i="4" s="1"/>
  <c r="U1924" i="4" s="1"/>
  <c r="C1926" i="4" s="1"/>
  <c r="G1922" i="4"/>
  <c r="K1922" i="4"/>
  <c r="E696" i="4"/>
  <c r="X696" i="4" s="1"/>
  <c r="I696" i="4"/>
  <c r="J696" i="4"/>
  <c r="M696" i="4"/>
  <c r="W696" i="4" s="1"/>
  <c r="N696" i="4"/>
  <c r="K696" i="4"/>
  <c r="Y696" i="4" s="1"/>
  <c r="G1077" i="4"/>
  <c r="F1077" i="4"/>
  <c r="U1077" i="4" s="1"/>
  <c r="U1084" i="4" s="1"/>
  <c r="C1086" i="4" s="1"/>
  <c r="K1077" i="4"/>
  <c r="L1077" i="4"/>
  <c r="I1077" i="4"/>
  <c r="E1077" i="4"/>
  <c r="H1077" i="4"/>
  <c r="O1077" i="4"/>
  <c r="M1077" i="4"/>
  <c r="W1077" i="4" s="1"/>
  <c r="J1576" i="4"/>
  <c r="H1576" i="4"/>
  <c r="M1576" i="4"/>
  <c r="W1576" i="4" s="1"/>
  <c r="F1576" i="4"/>
  <c r="U1576" i="4" s="1"/>
  <c r="N1576" i="4"/>
  <c r="G1576" i="4"/>
  <c r="K1576" i="4"/>
  <c r="Y1576" i="4" s="1"/>
  <c r="I1576" i="4"/>
  <c r="L1576" i="4"/>
  <c r="O1576" i="4"/>
  <c r="O319" i="4"/>
  <c r="I319" i="4"/>
  <c r="K319" i="4"/>
  <c r="N319" i="4"/>
  <c r="F319" i="4"/>
  <c r="U319" i="4" s="1"/>
  <c r="M319" i="4"/>
  <c r="L723" i="4"/>
  <c r="I723" i="4"/>
  <c r="E723" i="4"/>
  <c r="F723" i="4"/>
  <c r="U723" i="4" s="1"/>
  <c r="N723" i="4"/>
  <c r="M723" i="4"/>
  <c r="J723" i="4"/>
  <c r="O723" i="4"/>
  <c r="L1122" i="4"/>
  <c r="E1122" i="4"/>
  <c r="I1122" i="4"/>
  <c r="N1122" i="4"/>
  <c r="O1122" i="4"/>
  <c r="J1122" i="4"/>
  <c r="G1122" i="4"/>
  <c r="K1122" i="4"/>
  <c r="Y1122" i="4" s="1"/>
  <c r="M1122" i="4"/>
  <c r="W1123" i="4" s="1"/>
  <c r="L1520" i="4"/>
  <c r="I1520" i="4"/>
  <c r="E1520" i="4"/>
  <c r="J1520" i="4"/>
  <c r="K1520" i="4"/>
  <c r="M1520" i="4"/>
  <c r="W1520" i="4" s="1"/>
  <c r="F1520" i="4"/>
  <c r="U1520" i="4" s="1"/>
  <c r="N1520" i="4"/>
  <c r="O1520" i="4"/>
  <c r="H1520" i="4"/>
  <c r="J241" i="4"/>
  <c r="M241" i="4"/>
  <c r="I241" i="4"/>
  <c r="F241" i="4"/>
  <c r="U241" i="4" s="1"/>
  <c r="H241" i="4"/>
  <c r="H360" i="4"/>
  <c r="L360" i="4"/>
  <c r="I360" i="4"/>
  <c r="E360" i="4"/>
  <c r="N360" i="4"/>
  <c r="K360" i="4"/>
  <c r="Y363" i="4" s="1"/>
  <c r="J360" i="4"/>
  <c r="G597" i="4"/>
  <c r="F597" i="4"/>
  <c r="U597" i="4" s="1"/>
  <c r="K597" i="4"/>
  <c r="L597" i="4"/>
  <c r="I597" i="4"/>
  <c r="E597" i="4"/>
  <c r="H597" i="4"/>
  <c r="J760" i="4"/>
  <c r="O760" i="4"/>
  <c r="M760" i="4"/>
  <c r="W760" i="4" s="1"/>
  <c r="H760" i="4"/>
  <c r="I760" i="4"/>
  <c r="N760" i="4"/>
  <c r="L760" i="4"/>
  <c r="E760" i="4"/>
  <c r="F760" i="4"/>
  <c r="U760" i="4" s="1"/>
  <c r="O880" i="4"/>
  <c r="M880" i="4"/>
  <c r="W880" i="4" s="1"/>
  <c r="H880" i="4"/>
  <c r="J880" i="4"/>
  <c r="F880" i="4"/>
  <c r="U880" i="4" s="1"/>
  <c r="I880" i="4"/>
  <c r="N880" i="4"/>
  <c r="L880" i="4"/>
  <c r="E880" i="4"/>
  <c r="G880" i="4"/>
  <c r="H1000" i="4"/>
  <c r="K1000" i="4"/>
  <c r="E1000" i="4"/>
  <c r="M1000" i="4"/>
  <c r="J1000" i="4"/>
  <c r="F1000" i="4"/>
  <c r="U1000" i="4" s="1"/>
  <c r="G1000" i="4"/>
  <c r="O1000" i="4"/>
  <c r="I1000" i="4"/>
  <c r="L1000" i="4"/>
  <c r="H1139" i="4"/>
  <c r="N1139" i="4"/>
  <c r="G1139" i="4"/>
  <c r="J1139" i="4"/>
  <c r="L1139" i="4"/>
  <c r="F1139" i="4"/>
  <c r="U1139" i="4" s="1"/>
  <c r="E1139" i="4"/>
  <c r="O1139" i="4"/>
  <c r="J1577" i="4"/>
  <c r="H1577" i="4"/>
  <c r="N1577" i="4"/>
  <c r="L1577" i="4"/>
  <c r="G1577" i="4"/>
  <c r="E1577" i="4"/>
  <c r="M1577" i="4"/>
  <c r="W1577" i="4" s="1"/>
  <c r="F1577" i="4"/>
  <c r="U1577" i="4" s="1"/>
  <c r="I1577" i="4"/>
  <c r="O1577" i="4"/>
  <c r="K1577" i="4"/>
  <c r="Y1577" i="4" s="1"/>
  <c r="G1860" i="4"/>
  <c r="K1860" i="4"/>
  <c r="Y1860" i="4" s="1"/>
  <c r="M1860" i="4"/>
  <c r="F1860" i="4"/>
  <c r="U1860" i="4" s="1"/>
  <c r="O1860" i="4"/>
  <c r="E1860" i="4"/>
  <c r="H1860" i="4"/>
  <c r="J1860" i="4"/>
  <c r="N1860" i="4"/>
  <c r="L1860" i="4"/>
  <c r="I1860" i="4"/>
  <c r="K1279" i="4"/>
  <c r="F1279" i="4"/>
  <c r="U1279" i="4" s="1"/>
  <c r="U1284" i="4" s="1"/>
  <c r="C1286" i="4" s="1"/>
  <c r="H1279" i="4"/>
  <c r="M1279" i="4"/>
  <c r="G1279" i="4"/>
  <c r="J1279" i="4"/>
  <c r="I1279" i="4"/>
  <c r="O1279" i="4"/>
  <c r="E1279" i="4"/>
  <c r="K1418" i="4"/>
  <c r="Y1418" i="4" s="1"/>
  <c r="I1418" i="4"/>
  <c r="J1418" i="4"/>
  <c r="H1418" i="4"/>
  <c r="M1418" i="4"/>
  <c r="W1418" i="4" s="1"/>
  <c r="G1418" i="4"/>
  <c r="F1418" i="4"/>
  <c r="U1418" i="4" s="1"/>
  <c r="L1418" i="4"/>
  <c r="N1418" i="4"/>
  <c r="E1418" i="4"/>
  <c r="O1418" i="4"/>
  <c r="K1579" i="4"/>
  <c r="M1579" i="4"/>
  <c r="O1579" i="4"/>
  <c r="F1579" i="4"/>
  <c r="U1579" i="4" s="1"/>
  <c r="H1579" i="4"/>
  <c r="L1579" i="4"/>
  <c r="N1579" i="4"/>
  <c r="I1579" i="4"/>
  <c r="J1579" i="4"/>
  <c r="E1579" i="4"/>
  <c r="G1678" i="4"/>
  <c r="O1678" i="4"/>
  <c r="K1678" i="4"/>
  <c r="Y1678" i="4" s="1"/>
  <c r="H1678" i="4"/>
  <c r="M1678" i="4"/>
  <c r="J1678" i="4"/>
  <c r="E1678" i="4"/>
  <c r="I1678" i="4"/>
  <c r="F1678" i="4"/>
  <c r="U1678" i="4" s="1"/>
  <c r="N1678" i="4"/>
  <c r="M1798" i="4"/>
  <c r="W1798" i="4" s="1"/>
  <c r="O1798" i="4"/>
  <c r="F1798" i="4"/>
  <c r="U1798" i="4" s="1"/>
  <c r="H1798" i="4"/>
  <c r="N1798" i="4"/>
  <c r="E1798" i="4"/>
  <c r="K1798" i="4"/>
  <c r="Y1799" i="4" s="1"/>
  <c r="J1798" i="4"/>
  <c r="I1798" i="4"/>
  <c r="G1798" i="4"/>
  <c r="N1978" i="4"/>
  <c r="E1978" i="4"/>
  <c r="G1978" i="4"/>
  <c r="O1978" i="4"/>
  <c r="K1978" i="4"/>
  <c r="H1978" i="4"/>
  <c r="M1978" i="4"/>
  <c r="F1978" i="4"/>
  <c r="U1978" i="4" s="1"/>
  <c r="U1984" i="4" s="1"/>
  <c r="C1986" i="4" s="1"/>
  <c r="I1978" i="4"/>
  <c r="J1978" i="4"/>
  <c r="L1978" i="4"/>
  <c r="L1319" i="4"/>
  <c r="N1319" i="4"/>
  <c r="J1319" i="4"/>
  <c r="I1319" i="4"/>
  <c r="G1319" i="4"/>
  <c r="O1319" i="4"/>
  <c r="E1319" i="4"/>
  <c r="K1319" i="4"/>
  <c r="M1319" i="4"/>
  <c r="G1457" i="4"/>
  <c r="E1457" i="4"/>
  <c r="I1457" i="4"/>
  <c r="K1457" i="4"/>
  <c r="O1457" i="4"/>
  <c r="L1457" i="4"/>
  <c r="J1457" i="4"/>
  <c r="M1457" i="4"/>
  <c r="N1457" i="4"/>
  <c r="L1603" i="4"/>
  <c r="E1603" i="4"/>
  <c r="M1603" i="4"/>
  <c r="W1603" i="4" s="1"/>
  <c r="K1603" i="4"/>
  <c r="Y1603" i="4" s="1"/>
  <c r="G1603" i="4"/>
  <c r="F1603" i="4"/>
  <c r="U1603" i="4" s="1"/>
  <c r="I1603" i="4"/>
  <c r="J1603" i="4"/>
  <c r="O1603" i="4"/>
  <c r="H1603" i="4"/>
  <c r="L1778" i="4"/>
  <c r="N1778" i="4"/>
  <c r="E1778" i="4"/>
  <c r="G1778" i="4"/>
  <c r="J1778" i="4"/>
  <c r="O1778" i="4"/>
  <c r="H1778" i="4"/>
  <c r="F1778" i="4"/>
  <c r="U1778" i="4" s="1"/>
  <c r="K1778" i="4"/>
  <c r="I1903" i="4"/>
  <c r="G1903" i="4"/>
  <c r="L1903" i="4"/>
  <c r="E1903" i="4"/>
  <c r="M1903" i="4"/>
  <c r="W1903" i="4" s="1"/>
  <c r="X1895" i="4" s="1"/>
  <c r="O1903" i="4"/>
  <c r="F1903" i="4"/>
  <c r="U1903" i="4" s="1"/>
  <c r="H1903" i="4"/>
  <c r="J1903" i="4"/>
  <c r="O1299" i="4"/>
  <c r="M1299" i="4"/>
  <c r="L1299" i="4"/>
  <c r="E1299" i="4"/>
  <c r="J1299" i="4"/>
  <c r="I1299" i="4"/>
  <c r="N1299" i="4"/>
  <c r="K1299" i="4"/>
  <c r="Y1301" i="4" s="1"/>
  <c r="H1299" i="4"/>
  <c r="G1456" i="4"/>
  <c r="J1456" i="4"/>
  <c r="K1456" i="4"/>
  <c r="Y1456" i="4" s="1"/>
  <c r="I1456" i="4"/>
  <c r="H1456" i="4"/>
  <c r="O1456" i="4"/>
  <c r="N1456" i="4"/>
  <c r="M1456" i="4"/>
  <c r="W1456" i="4" s="1"/>
  <c r="E1456" i="4"/>
  <c r="X1456" i="4" s="1"/>
  <c r="F1456" i="4"/>
  <c r="U1456" i="4" s="1"/>
  <c r="L1456" i="4"/>
  <c r="F1582" i="4"/>
  <c r="U1582" i="4" s="1"/>
  <c r="K1582" i="4"/>
  <c r="Y1583" i="4" s="1"/>
  <c r="L1582" i="4"/>
  <c r="J1582" i="4"/>
  <c r="E1582" i="4"/>
  <c r="H1582" i="4"/>
  <c r="N1582" i="4"/>
  <c r="G1582" i="4"/>
  <c r="M1582" i="4"/>
  <c r="W1582" i="4" s="1"/>
  <c r="I1582" i="4"/>
  <c r="H1700" i="4"/>
  <c r="K1700" i="4"/>
  <c r="L1700" i="4"/>
  <c r="J1700" i="4"/>
  <c r="E1700" i="4"/>
  <c r="I1700" i="4"/>
  <c r="G1700" i="4"/>
  <c r="F1700" i="4"/>
  <c r="U1700" i="4" s="1"/>
  <c r="U1704" i="4" s="1"/>
  <c r="C1706" i="4" s="1"/>
  <c r="N1700" i="4"/>
  <c r="M1700" i="4"/>
  <c r="E1818" i="4"/>
  <c r="N1818" i="4"/>
  <c r="O1818" i="4"/>
  <c r="G1818" i="4"/>
  <c r="J1818" i="4"/>
  <c r="F1818" i="4"/>
  <c r="U1818" i="4" s="1"/>
  <c r="H1818" i="4"/>
  <c r="M1818" i="4"/>
  <c r="K1818" i="4"/>
  <c r="Y1818" i="4" s="1"/>
  <c r="L1818" i="4"/>
  <c r="M1939" i="4"/>
  <c r="K1939" i="4"/>
  <c r="Y1940" i="4" s="1"/>
  <c r="L1939" i="4"/>
  <c r="O1939" i="4"/>
  <c r="N1939" i="4"/>
  <c r="F1939" i="4"/>
  <c r="U1939" i="4" s="1"/>
  <c r="U1944" i="4" s="1"/>
  <c r="C1946" i="4" s="1"/>
  <c r="E1939" i="4"/>
  <c r="J1939" i="4"/>
  <c r="G1939" i="4"/>
  <c r="H1939" i="4"/>
  <c r="I1939" i="4"/>
  <c r="I1302" i="4"/>
  <c r="L1302" i="4"/>
  <c r="F1302" i="4"/>
  <c r="U1302" i="4" s="1"/>
  <c r="K1302" i="4"/>
  <c r="E1302" i="4"/>
  <c r="J1302" i="4"/>
  <c r="M1302" i="4"/>
  <c r="N1302" i="4"/>
  <c r="O1302" i="4"/>
  <c r="M1440" i="4"/>
  <c r="W1441" i="4" s="1"/>
  <c r="F1440" i="4"/>
  <c r="U1440" i="4" s="1"/>
  <c r="O1440" i="4"/>
  <c r="L1440" i="4"/>
  <c r="I1440" i="4"/>
  <c r="H1440" i="4"/>
  <c r="E1440" i="4"/>
  <c r="K1440" i="4"/>
  <c r="Y1442" i="4" s="1"/>
  <c r="G1440" i="4"/>
  <c r="J1440" i="4"/>
  <c r="M1622" i="4"/>
  <c r="E1622" i="4"/>
  <c r="F1622" i="4"/>
  <c r="U1622" i="4" s="1"/>
  <c r="K1622" i="4"/>
  <c r="Y1622" i="4" s="1"/>
  <c r="O1622" i="4"/>
  <c r="J1622" i="4"/>
  <c r="L1622" i="4"/>
  <c r="N1622" i="4"/>
  <c r="H1622" i="4"/>
  <c r="F1722" i="4"/>
  <c r="U1722" i="4" s="1"/>
  <c r="J1722" i="4"/>
  <c r="L1722" i="4"/>
  <c r="K1722" i="4"/>
  <c r="E1722" i="4"/>
  <c r="H1722" i="4"/>
  <c r="I1722" i="4"/>
  <c r="M1722" i="4"/>
  <c r="G1722" i="4"/>
  <c r="O1722" i="4"/>
  <c r="E1837" i="4"/>
  <c r="M1837" i="4"/>
  <c r="W1838" i="4" s="1"/>
  <c r="I1837" i="4"/>
  <c r="K1837" i="4"/>
  <c r="Y1837" i="4" s="1"/>
  <c r="J1837" i="4"/>
  <c r="H1837" i="4"/>
  <c r="G1837" i="4"/>
  <c r="O1837" i="4"/>
  <c r="L1837" i="4"/>
  <c r="N1837" i="4"/>
  <c r="K1958" i="4"/>
  <c r="Y1958" i="4" s="1"/>
  <c r="I1958" i="4"/>
  <c r="J1958" i="4"/>
  <c r="H1958" i="4"/>
  <c r="M1958" i="4"/>
  <c r="L1958" i="4"/>
  <c r="N1958" i="4"/>
  <c r="E1958" i="4"/>
  <c r="G1958" i="4"/>
  <c r="F1958" i="4"/>
  <c r="U1958" i="4" s="1"/>
  <c r="O1958" i="4"/>
  <c r="E1400" i="4"/>
  <c r="K1400" i="4"/>
  <c r="Y1402" i="4" s="1"/>
  <c r="I1400" i="4"/>
  <c r="N1400" i="4"/>
  <c r="O1400" i="4"/>
  <c r="M1400" i="4"/>
  <c r="J1400" i="4"/>
  <c r="G1400" i="4"/>
  <c r="F1400" i="4"/>
  <c r="U1400" i="4" s="1"/>
  <c r="U1404" i="4" s="1"/>
  <c r="C1406" i="4" s="1"/>
  <c r="H1400" i="4"/>
  <c r="L1400" i="4"/>
  <c r="L398" i="4"/>
  <c r="N398" i="4"/>
  <c r="I398" i="4"/>
  <c r="J398" i="4"/>
  <c r="G398" i="4"/>
  <c r="O398" i="4"/>
  <c r="M398" i="4"/>
  <c r="H398" i="4"/>
  <c r="E398" i="4"/>
  <c r="F398" i="4"/>
  <c r="U398" i="4" s="1"/>
  <c r="K398" i="4"/>
  <c r="L102" i="4"/>
  <c r="E102" i="4"/>
  <c r="I102" i="4"/>
  <c r="K102" i="4"/>
  <c r="J102" i="4"/>
  <c r="F102" i="4"/>
  <c r="U102" i="4" s="1"/>
  <c r="N102" i="4"/>
  <c r="M102" i="4"/>
  <c r="W102" i="4" s="1"/>
  <c r="H102" i="4"/>
  <c r="G102" i="4"/>
  <c r="O102" i="4"/>
  <c r="L1420" i="4"/>
  <c r="E1420" i="4"/>
  <c r="K1420" i="4"/>
  <c r="I1420" i="4"/>
  <c r="G1420" i="4"/>
  <c r="O1420" i="4"/>
  <c r="J1420" i="4"/>
  <c r="M1420" i="4"/>
  <c r="W1420" i="4" s="1"/>
  <c r="N1420" i="4"/>
  <c r="F1420" i="4"/>
  <c r="U1420" i="4" s="1"/>
  <c r="H1420" i="4"/>
  <c r="I1741" i="4"/>
  <c r="G1741" i="4"/>
  <c r="M1741" i="4"/>
  <c r="F1741" i="4"/>
  <c r="U1741" i="4" s="1"/>
  <c r="K1741" i="4"/>
  <c r="Y1743" i="4" s="1"/>
  <c r="O1741" i="4"/>
  <c r="L1741" i="4"/>
  <c r="E1741" i="4"/>
  <c r="J1741" i="4"/>
  <c r="N1741" i="4"/>
  <c r="J1240" i="4"/>
  <c r="N1240" i="4"/>
  <c r="M1240" i="4"/>
  <c r="O1240" i="4"/>
  <c r="F1240" i="4"/>
  <c r="U1240" i="4" s="1"/>
  <c r="H1240" i="4"/>
  <c r="K1240" i="4"/>
  <c r="I1240" i="4"/>
  <c r="E1240" i="4"/>
  <c r="E1083" i="4"/>
  <c r="K1083" i="4"/>
  <c r="Y1083" i="4" s="1"/>
  <c r="J1083" i="4"/>
  <c r="G1083" i="4"/>
  <c r="H1083" i="4"/>
  <c r="M1083" i="4"/>
  <c r="W1083" i="4" s="1"/>
  <c r="F1083" i="4"/>
  <c r="U1083" i="4" s="1"/>
  <c r="L1083" i="4"/>
  <c r="O1083" i="4"/>
  <c r="K838" i="4"/>
  <c r="Y838" i="4" s="1"/>
  <c r="O838" i="4"/>
  <c r="H838" i="4"/>
  <c r="M838" i="4"/>
  <c r="W843" i="4" s="1"/>
  <c r="G838" i="4"/>
  <c r="J838" i="4"/>
  <c r="E838" i="4"/>
  <c r="I838" i="4"/>
  <c r="N838" i="4"/>
  <c r="W39" i="4"/>
  <c r="Y43" i="4"/>
  <c r="Y38" i="4"/>
  <c r="Y57" i="4"/>
  <c r="W61" i="4"/>
  <c r="H56" i="4"/>
  <c r="L79" i="4"/>
  <c r="G79" i="4"/>
  <c r="K100" i="4"/>
  <c r="Y100" i="4" s="1"/>
  <c r="O100" i="4"/>
  <c r="H99" i="4"/>
  <c r="G143" i="4"/>
  <c r="M163" i="4"/>
  <c r="J183" i="4"/>
  <c r="L241" i="4"/>
  <c r="O238" i="4"/>
  <c r="K261" i="4"/>
  <c r="Y261" i="4" s="1"/>
  <c r="K302" i="4"/>
  <c r="J301" i="4"/>
  <c r="L318" i="4"/>
  <c r="G360" i="4"/>
  <c r="E377" i="4"/>
  <c r="H378" i="4"/>
  <c r="G380" i="4"/>
  <c r="H442" i="4"/>
  <c r="L436" i="4"/>
  <c r="G537" i="4"/>
  <c r="K543" i="4"/>
  <c r="Y541" i="4"/>
  <c r="Y577" i="4"/>
  <c r="L576" i="4"/>
  <c r="J597" i="4"/>
  <c r="Y600" i="4"/>
  <c r="I641" i="4"/>
  <c r="L639" i="4"/>
  <c r="O660" i="4"/>
  <c r="L696" i="4"/>
  <c r="H718" i="4"/>
  <c r="K723" i="4"/>
  <c r="O802" i="4"/>
  <c r="H817" i="4"/>
  <c r="J1018" i="4"/>
  <c r="M1059" i="4"/>
  <c r="F1122" i="4"/>
  <c r="U1122" i="4" s="1"/>
  <c r="U1124" i="4" s="1"/>
  <c r="C1126" i="4" s="1"/>
  <c r="K1139" i="4"/>
  <c r="Y1142" i="4" s="1"/>
  <c r="N1183" i="4"/>
  <c r="F1299" i="4"/>
  <c r="U1299" i="4" s="1"/>
  <c r="J1378" i="4"/>
  <c r="M1401" i="4"/>
  <c r="H1457" i="4"/>
  <c r="L1496" i="4"/>
  <c r="O1537" i="4"/>
  <c r="E1541" i="4"/>
  <c r="N1643" i="4"/>
  <c r="W1800" i="4"/>
  <c r="N1903" i="4"/>
  <c r="W57" i="4"/>
  <c r="N478" i="4"/>
  <c r="K478" i="4"/>
  <c r="G478" i="4"/>
  <c r="O478" i="4"/>
  <c r="E478" i="4"/>
  <c r="I478" i="4"/>
  <c r="M478" i="4"/>
  <c r="W481" i="4" s="1"/>
  <c r="F852" i="4"/>
  <c r="H852" i="4"/>
  <c r="J852" i="4"/>
  <c r="G852" i="4"/>
  <c r="I852" i="4"/>
  <c r="E852" i="4"/>
  <c r="F1392" i="4"/>
  <c r="W1392" i="4" s="1"/>
  <c r="V1392" i="4" s="1"/>
  <c r="I1392" i="4"/>
  <c r="G1392" i="4"/>
  <c r="J1392" i="4"/>
  <c r="H1392" i="4"/>
  <c r="E1392" i="4"/>
  <c r="I330" i="4"/>
  <c r="G330" i="4"/>
  <c r="H330" i="4"/>
  <c r="J330" i="4"/>
  <c r="F330" i="4"/>
  <c r="W330" i="4" s="1"/>
  <c r="V330" i="4" s="1"/>
  <c r="E330" i="4"/>
  <c r="F1472" i="4"/>
  <c r="H1472" i="4"/>
  <c r="G1472" i="4"/>
  <c r="J1472" i="4"/>
  <c r="E1472" i="4"/>
  <c r="I1472" i="4"/>
  <c r="I251" i="4"/>
  <c r="F251" i="4"/>
  <c r="H251" i="4"/>
  <c r="E251" i="4"/>
  <c r="J251" i="4"/>
  <c r="G251" i="4"/>
  <c r="J1950" i="4"/>
  <c r="I1950" i="4"/>
  <c r="H1950" i="4"/>
  <c r="F1950" i="4"/>
  <c r="E1950" i="4"/>
  <c r="G1950" i="4"/>
  <c r="I1191" i="4"/>
  <c r="G1191" i="4"/>
  <c r="E1191" i="4"/>
  <c r="F1191" i="4"/>
  <c r="H1191" i="4"/>
  <c r="J1191" i="4"/>
  <c r="I1610" i="4"/>
  <c r="H1610" i="4"/>
  <c r="G1610" i="4"/>
  <c r="E1610" i="4"/>
  <c r="F1610" i="4"/>
  <c r="J1610" i="4"/>
  <c r="F1372" i="4"/>
  <c r="W1372" i="4" s="1"/>
  <c r="V1372" i="4" s="1"/>
  <c r="J1372" i="4"/>
  <c r="G1372" i="4"/>
  <c r="I1372" i="4"/>
  <c r="E1372" i="4"/>
  <c r="H1372" i="4"/>
  <c r="F1970" i="4"/>
  <c r="E1970" i="4"/>
  <c r="H1970" i="4"/>
  <c r="G1970" i="4"/>
  <c r="J1970" i="4"/>
  <c r="I1970" i="4"/>
  <c r="F1852" i="4"/>
  <c r="I1852" i="4"/>
  <c r="H1852" i="4"/>
  <c r="G1852" i="4"/>
  <c r="E1852" i="4"/>
  <c r="J1852" i="4"/>
  <c r="E623" i="4"/>
  <c r="M623" i="4"/>
  <c r="H623" i="4"/>
  <c r="F623" i="4"/>
  <c r="U623" i="4" s="1"/>
  <c r="G623" i="4"/>
  <c r="J623" i="4"/>
  <c r="O623" i="4"/>
  <c r="G1097" i="4"/>
  <c r="O1097" i="4"/>
  <c r="H1097" i="4"/>
  <c r="F1097" i="4"/>
  <c r="U1097" i="4" s="1"/>
  <c r="K1097" i="4"/>
  <c r="Y1097" i="4" s="1"/>
  <c r="I1097" i="4"/>
  <c r="L1097" i="4"/>
  <c r="E1097" i="4"/>
  <c r="N218" i="4"/>
  <c r="I218" i="4"/>
  <c r="G218" i="4"/>
  <c r="O218" i="4"/>
  <c r="K218" i="4"/>
  <c r="Y218" i="4" s="1"/>
  <c r="G678" i="4"/>
  <c r="I678" i="4"/>
  <c r="K678" i="4"/>
  <c r="Y678" i="4" s="1"/>
  <c r="O678" i="4"/>
  <c r="M678" i="4"/>
  <c r="W678" i="4" s="1"/>
  <c r="H678" i="4"/>
  <c r="L678" i="4"/>
  <c r="O1239" i="4"/>
  <c r="I1239" i="4"/>
  <c r="F1239" i="4"/>
  <c r="U1239" i="4" s="1"/>
  <c r="L1239" i="4"/>
  <c r="G1239" i="4"/>
  <c r="M1239" i="4"/>
  <c r="W1240" i="4" s="1"/>
  <c r="N1239" i="4"/>
  <c r="E1239" i="4"/>
  <c r="H1239" i="4"/>
  <c r="J1239" i="4"/>
  <c r="G500" i="4"/>
  <c r="M500" i="4"/>
  <c r="W500" i="4" s="1"/>
  <c r="O500" i="4"/>
  <c r="E500" i="4"/>
  <c r="F500" i="4"/>
  <c r="U500" i="4" s="1"/>
  <c r="I500" i="4"/>
  <c r="N1036" i="4"/>
  <c r="E1036" i="4"/>
  <c r="X1036" i="4" s="1"/>
  <c r="G1036" i="4"/>
  <c r="O1036" i="4"/>
  <c r="J1036" i="4"/>
  <c r="I1036" i="4"/>
  <c r="K1036" i="4"/>
  <c r="Y1036" i="4" s="1"/>
  <c r="F1036" i="4"/>
  <c r="U1036" i="4" s="1"/>
  <c r="N1663" i="4"/>
  <c r="L1663" i="4"/>
  <c r="E1663" i="4"/>
  <c r="O1663" i="4"/>
  <c r="M1663" i="4"/>
  <c r="G1663" i="4"/>
  <c r="F1663" i="4"/>
  <c r="U1663" i="4" s="1"/>
  <c r="K1663" i="4"/>
  <c r="I1663" i="4"/>
  <c r="O517" i="4"/>
  <c r="L517" i="4"/>
  <c r="J517" i="4"/>
  <c r="E517" i="4"/>
  <c r="N517" i="4"/>
  <c r="M517" i="4"/>
  <c r="O1057" i="4"/>
  <c r="H1057" i="4"/>
  <c r="J1057" i="4"/>
  <c r="M1057" i="4"/>
  <c r="W1057" i="4" s="1"/>
  <c r="K1057" i="4"/>
  <c r="Y1057" i="4" s="1"/>
  <c r="E1057" i="4"/>
  <c r="L1057" i="4"/>
  <c r="G1057" i="4"/>
  <c r="J199" i="4"/>
  <c r="H199" i="4"/>
  <c r="I199" i="4"/>
  <c r="L199" i="4"/>
  <c r="F703" i="4"/>
  <c r="U703" i="4" s="1"/>
  <c r="J703" i="4"/>
  <c r="K703" i="4"/>
  <c r="Y703" i="4" s="1"/>
  <c r="N703" i="4"/>
  <c r="I703" i="4"/>
  <c r="G703" i="4"/>
  <c r="H703" i="4"/>
  <c r="G1361" i="4"/>
  <c r="L1361" i="4"/>
  <c r="M1361" i="4"/>
  <c r="W1363" i="4" s="1"/>
  <c r="E1361" i="4"/>
  <c r="F1361" i="4"/>
  <c r="U1361" i="4" s="1"/>
  <c r="O1361" i="4"/>
  <c r="H1361" i="4"/>
  <c r="J1361" i="4"/>
  <c r="I1361" i="4"/>
  <c r="N1361" i="4"/>
  <c r="O1499" i="4"/>
  <c r="M1499" i="4"/>
  <c r="H1499" i="4"/>
  <c r="L1499" i="4"/>
  <c r="N1499" i="4"/>
  <c r="F1499" i="4"/>
  <c r="U1499" i="4" s="1"/>
  <c r="E1499" i="4"/>
  <c r="J1499" i="4"/>
  <c r="I1499" i="4"/>
  <c r="E1403" i="4"/>
  <c r="K1403" i="4"/>
  <c r="M1403" i="4"/>
  <c r="N1403" i="4"/>
  <c r="I1403" i="4"/>
  <c r="L1403" i="4"/>
  <c r="H1403" i="4"/>
  <c r="F1403" i="4"/>
  <c r="U1403" i="4" s="1"/>
  <c r="G1403" i="4"/>
  <c r="H2000" i="4"/>
  <c r="K2000" i="4"/>
  <c r="Y2000" i="4" s="1"/>
  <c r="E2000" i="4"/>
  <c r="J2000" i="4"/>
  <c r="N2000" i="4"/>
  <c r="I2000" i="4"/>
  <c r="L2000" i="4"/>
  <c r="M2000" i="4"/>
  <c r="F2000" i="4"/>
  <c r="U2000" i="4" s="1"/>
  <c r="O2000" i="4"/>
  <c r="N937" i="4"/>
  <c r="J937" i="4"/>
  <c r="L937" i="4"/>
  <c r="G937" i="4"/>
  <c r="E937" i="4"/>
  <c r="O937" i="4"/>
  <c r="K937" i="4"/>
  <c r="Y940" i="4" s="1"/>
  <c r="F937" i="4"/>
  <c r="U937" i="4" s="1"/>
  <c r="U944" i="4" s="1"/>
  <c r="C946" i="4" s="1"/>
  <c r="M937" i="4"/>
  <c r="W62" i="4"/>
  <c r="I100" i="4"/>
  <c r="L183" i="4"/>
  <c r="Y242" i="4"/>
  <c r="O318" i="4"/>
  <c r="E338" i="4"/>
  <c r="Y382" i="4"/>
  <c r="N442" i="4"/>
  <c r="I436" i="4"/>
  <c r="K517" i="4"/>
  <c r="Y578" i="4"/>
  <c r="L1138" i="4"/>
  <c r="O1403" i="4"/>
  <c r="J1517" i="4"/>
  <c r="G1541" i="4"/>
  <c r="W1998" i="4"/>
  <c r="N1040" i="4"/>
  <c r="G1040" i="4"/>
  <c r="O1040" i="4"/>
  <c r="M1040" i="4"/>
  <c r="E1040" i="4"/>
  <c r="J1040" i="4"/>
  <c r="F1040" i="4"/>
  <c r="U1040" i="4" s="1"/>
  <c r="I1040" i="4"/>
  <c r="H1040" i="4"/>
  <c r="I651" i="4"/>
  <c r="J651" i="4"/>
  <c r="G651" i="4"/>
  <c r="H651" i="4"/>
  <c r="F651" i="4"/>
  <c r="E651" i="4"/>
  <c r="G870" i="4"/>
  <c r="J870" i="4"/>
  <c r="F870" i="4"/>
  <c r="E870" i="4"/>
  <c r="I870" i="4"/>
  <c r="H870" i="4"/>
  <c r="F92" i="4"/>
  <c r="W92" i="4" s="1"/>
  <c r="V92" i="4" s="1"/>
  <c r="J92" i="4"/>
  <c r="H92" i="4"/>
  <c r="G92" i="4"/>
  <c r="I92" i="4"/>
  <c r="E92" i="4"/>
  <c r="F492" i="4"/>
  <c r="I492" i="4"/>
  <c r="G492" i="4"/>
  <c r="H492" i="4"/>
  <c r="E492" i="4"/>
  <c r="J492" i="4"/>
  <c r="F112" i="4"/>
  <c r="I112" i="4"/>
  <c r="G112" i="4"/>
  <c r="E112" i="4"/>
  <c r="W112" i="4" s="1"/>
  <c r="V112" i="4" s="1"/>
  <c r="H112" i="4"/>
  <c r="J112" i="4"/>
  <c r="G1450" i="4"/>
  <c r="H1450" i="4"/>
  <c r="F1450" i="4"/>
  <c r="I1450" i="4"/>
  <c r="J1450" i="4"/>
  <c r="E1450" i="4"/>
  <c r="E650" i="4"/>
  <c r="H650" i="4"/>
  <c r="J650" i="4"/>
  <c r="I650" i="4"/>
  <c r="G650" i="4"/>
  <c r="F650" i="4"/>
  <c r="W650" i="4" s="1"/>
  <c r="V650" i="4" s="1"/>
  <c r="F1112" i="4"/>
  <c r="W1112" i="4" s="1"/>
  <c r="V1112" i="4" s="1"/>
  <c r="G1112" i="4"/>
  <c r="J1112" i="4"/>
  <c r="I1112" i="4"/>
  <c r="E1112" i="4"/>
  <c r="H1112" i="4"/>
  <c r="I1590" i="4"/>
  <c r="H1590" i="4"/>
  <c r="G1590" i="4"/>
  <c r="F1590" i="4"/>
  <c r="W1590" i="4" s="1"/>
  <c r="V1590" i="4" s="1"/>
  <c r="E1590" i="4"/>
  <c r="J1590" i="4"/>
  <c r="I1251" i="4"/>
  <c r="J1251" i="4"/>
  <c r="F1251" i="4"/>
  <c r="W1251" i="4" s="1"/>
  <c r="V1251" i="4" s="1"/>
  <c r="H1251" i="4"/>
  <c r="E1251" i="4"/>
  <c r="G1251" i="4"/>
  <c r="F910" i="4"/>
  <c r="I910" i="4"/>
  <c r="G910" i="4"/>
  <c r="E910" i="4"/>
  <c r="J910" i="4"/>
  <c r="H910" i="4"/>
  <c r="H1910" i="4"/>
  <c r="G1910" i="4"/>
  <c r="F1910" i="4"/>
  <c r="W1910" i="4" s="1"/>
  <c r="V1910" i="4" s="1"/>
  <c r="J1910" i="4"/>
  <c r="I1910" i="4"/>
  <c r="E1910" i="4"/>
  <c r="J1290" i="4"/>
  <c r="I1290" i="4"/>
  <c r="H1290" i="4"/>
  <c r="E1290" i="4"/>
  <c r="F1290" i="4"/>
  <c r="G1290" i="4"/>
  <c r="J1730" i="4"/>
  <c r="I1730" i="4"/>
  <c r="F1730" i="4"/>
  <c r="H1730" i="4"/>
  <c r="G1730" i="4"/>
  <c r="E1730" i="4"/>
  <c r="G997" i="4"/>
  <c r="K997" i="4"/>
  <c r="Y997" i="4" s="1"/>
  <c r="F997" i="4"/>
  <c r="U997" i="4" s="1"/>
  <c r="U1004" i="4" s="1"/>
  <c r="C1006" i="4" s="1"/>
  <c r="E997" i="4"/>
  <c r="N997" i="4"/>
  <c r="M997" i="4"/>
  <c r="I997" i="4"/>
  <c r="O997" i="4"/>
  <c r="H997" i="4"/>
  <c r="O161" i="4"/>
  <c r="H161" i="4"/>
  <c r="J161" i="4"/>
  <c r="M161" i="4"/>
  <c r="F960" i="4"/>
  <c r="U960" i="4" s="1"/>
  <c r="U964" i="4" s="1"/>
  <c r="C966" i="4" s="1"/>
  <c r="L960" i="4"/>
  <c r="O960" i="4"/>
  <c r="E960" i="4"/>
  <c r="G960" i="4"/>
  <c r="J960" i="4"/>
  <c r="I960" i="4"/>
  <c r="K960" i="4"/>
  <c r="Y960" i="4" s="1"/>
  <c r="H960" i="4"/>
  <c r="O197" i="4"/>
  <c r="K197" i="4"/>
  <c r="Y197" i="4" s="1"/>
  <c r="H197" i="4"/>
  <c r="E197" i="4"/>
  <c r="F197" i="4"/>
  <c r="U197" i="4" s="1"/>
  <c r="J483" i="4"/>
  <c r="G483" i="4"/>
  <c r="L483" i="4"/>
  <c r="E483" i="4"/>
  <c r="M483" i="4"/>
  <c r="O483" i="4"/>
  <c r="N956" i="4"/>
  <c r="O956" i="4"/>
  <c r="G956" i="4"/>
  <c r="J956" i="4"/>
  <c r="M956" i="4"/>
  <c r="W956" i="4" s="1"/>
  <c r="I956" i="4"/>
  <c r="E956" i="4"/>
  <c r="X956" i="4" s="1"/>
  <c r="L956" i="4"/>
  <c r="K1363" i="4"/>
  <c r="Y1363" i="4" s="1"/>
  <c r="O1363" i="4"/>
  <c r="M1363" i="4"/>
  <c r="H1363" i="4"/>
  <c r="J1363" i="4"/>
  <c r="L1363" i="4"/>
  <c r="E1363" i="4"/>
  <c r="I1363" i="4"/>
  <c r="F1363" i="4"/>
  <c r="U1363" i="4" s="1"/>
  <c r="U1364" i="4" s="1"/>
  <c r="C1366" i="4" s="1"/>
  <c r="G1363" i="4"/>
  <c r="L443" i="4"/>
  <c r="E443" i="4"/>
  <c r="K443" i="4"/>
  <c r="F443" i="4"/>
  <c r="U443" i="4" s="1"/>
  <c r="H443" i="4"/>
  <c r="L821" i="4"/>
  <c r="H821" i="4"/>
  <c r="E821" i="4"/>
  <c r="N821" i="4"/>
  <c r="J821" i="4"/>
  <c r="G821" i="4"/>
  <c r="I821" i="4"/>
  <c r="M821" i="4"/>
  <c r="W823" i="4" s="1"/>
  <c r="K821" i="4"/>
  <c r="F821" i="4"/>
  <c r="U821" i="4" s="1"/>
  <c r="F1220" i="4"/>
  <c r="U1220" i="4" s="1"/>
  <c r="N1220" i="4"/>
  <c r="G1220" i="4"/>
  <c r="M1220" i="4"/>
  <c r="W1220" i="4" s="1"/>
  <c r="H1220" i="4"/>
  <c r="K1220" i="4"/>
  <c r="O1220" i="4"/>
  <c r="I1220" i="4"/>
  <c r="L1220" i="4"/>
  <c r="J1220" i="4"/>
  <c r="K1842" i="4"/>
  <c r="Y1842" i="4" s="1"/>
  <c r="F1842" i="4"/>
  <c r="U1842" i="4" s="1"/>
  <c r="J1842" i="4"/>
  <c r="L1842" i="4"/>
  <c r="O1842" i="4"/>
  <c r="E1842" i="4"/>
  <c r="N1842" i="4"/>
  <c r="I1842" i="4"/>
  <c r="M1842" i="4"/>
  <c r="W1843" i="4" s="1"/>
  <c r="G1842" i="4"/>
  <c r="L441" i="4"/>
  <c r="F441" i="4"/>
  <c r="U441" i="4" s="1"/>
  <c r="E441" i="4"/>
  <c r="G441" i="4"/>
  <c r="N441" i="4"/>
  <c r="O441" i="4"/>
  <c r="K441" i="4"/>
  <c r="H896" i="4"/>
  <c r="M896" i="4"/>
  <c r="W896" i="4" s="1"/>
  <c r="F896" i="4"/>
  <c r="U896" i="4" s="1"/>
  <c r="L896" i="4"/>
  <c r="I896" i="4"/>
  <c r="O896" i="4"/>
  <c r="N896" i="4"/>
  <c r="K896" i="4"/>
  <c r="Y896" i="4" s="1"/>
  <c r="J1219" i="4"/>
  <c r="F1219" i="4"/>
  <c r="U1219" i="4" s="1"/>
  <c r="K1219" i="4"/>
  <c r="Y1219" i="4" s="1"/>
  <c r="G1219" i="4"/>
  <c r="L1219" i="4"/>
  <c r="E1219" i="4"/>
  <c r="M1219" i="4"/>
  <c r="W1223" i="4" s="1"/>
  <c r="H1219" i="4"/>
  <c r="N1219" i="4"/>
  <c r="L1721" i="4"/>
  <c r="N1721" i="4"/>
  <c r="E1721" i="4"/>
  <c r="M1721" i="4"/>
  <c r="I1721" i="4"/>
  <c r="G1721" i="4"/>
  <c r="H1721" i="4"/>
  <c r="F1721" i="4"/>
  <c r="U1721" i="4" s="1"/>
  <c r="K1721" i="4"/>
  <c r="Y1722" i="4" s="1"/>
  <c r="O1721" i="4"/>
  <c r="O482" i="4"/>
  <c r="H482" i="4"/>
  <c r="N482" i="4"/>
  <c r="M482" i="4"/>
  <c r="L482" i="4"/>
  <c r="I559" i="4"/>
  <c r="L559" i="4"/>
  <c r="H559" i="4"/>
  <c r="E559" i="4"/>
  <c r="N559" i="4"/>
  <c r="G559" i="4"/>
  <c r="O559" i="4"/>
  <c r="W97" i="4"/>
  <c r="E100" i="4"/>
  <c r="O99" i="4"/>
  <c r="I143" i="4"/>
  <c r="H156" i="4"/>
  <c r="M183" i="4"/>
  <c r="F199" i="4"/>
  <c r="U199" i="4" s="1"/>
  <c r="F218" i="4"/>
  <c r="U218" i="4" s="1"/>
  <c r="U224" i="4" s="1"/>
  <c r="C226" i="4" s="1"/>
  <c r="W219" i="4"/>
  <c r="E261" i="4"/>
  <c r="K318" i="4"/>
  <c r="Y318" i="4" s="1"/>
  <c r="L319" i="4"/>
  <c r="O360" i="4"/>
  <c r="W362" i="4"/>
  <c r="M377" i="4"/>
  <c r="W381" i="4" s="1"/>
  <c r="F378" i="4"/>
  <c r="U378" i="4" s="1"/>
  <c r="F380" i="4"/>
  <c r="U380" i="4" s="1"/>
  <c r="I442" i="4"/>
  <c r="M436" i="4"/>
  <c r="W436" i="4" s="1"/>
  <c r="J443" i="4"/>
  <c r="J482" i="4"/>
  <c r="H483" i="4"/>
  <c r="F478" i="4"/>
  <c r="U478" i="4" s="1"/>
  <c r="H500" i="4"/>
  <c r="G517" i="4"/>
  <c r="F543" i="4"/>
  <c r="U543" i="4" s="1"/>
  <c r="Y562" i="4"/>
  <c r="W562" i="4"/>
  <c r="E576" i="4"/>
  <c r="X576" i="4" s="1"/>
  <c r="Y599" i="4"/>
  <c r="Y617" i="4"/>
  <c r="K641" i="4"/>
  <c r="W638" i="4"/>
  <c r="N639" i="4"/>
  <c r="G696" i="4"/>
  <c r="H743" i="4"/>
  <c r="M802" i="4"/>
  <c r="O821" i="4"/>
  <c r="Y857" i="4"/>
  <c r="G883" i="4"/>
  <c r="J896" i="4"/>
  <c r="M899" i="4"/>
  <c r="W903" i="4" s="1"/>
  <c r="M960" i="4"/>
  <c r="W960" i="4" s="1"/>
  <c r="J997" i="4"/>
  <c r="L1036" i="4"/>
  <c r="N1097" i="4"/>
  <c r="E1142" i="4"/>
  <c r="F1198" i="4"/>
  <c r="U1198" i="4" s="1"/>
  <c r="U1204" i="4" s="1"/>
  <c r="C1206" i="4" s="1"/>
  <c r="E1220" i="4"/>
  <c r="G1302" i="4"/>
  <c r="G1299" i="4"/>
  <c r="K1361" i="4"/>
  <c r="Y1361" i="4" s="1"/>
  <c r="E1401" i="4"/>
  <c r="N1496" i="4"/>
  <c r="O1643" i="4"/>
  <c r="J1840" i="4"/>
  <c r="O1859" i="4"/>
  <c r="K1903" i="4"/>
  <c r="M1143" i="4"/>
  <c r="W1143" i="4" s="1"/>
  <c r="O1143" i="4"/>
  <c r="F1143" i="4"/>
  <c r="U1143" i="4" s="1"/>
  <c r="H1143" i="4"/>
  <c r="L1143" i="4"/>
  <c r="N1143" i="4"/>
  <c r="J1143" i="4"/>
  <c r="E1143" i="4"/>
  <c r="I1143" i="4"/>
  <c r="I50" i="4"/>
  <c r="H50" i="4"/>
  <c r="G50" i="4"/>
  <c r="E50" i="4"/>
  <c r="J50" i="4"/>
  <c r="F50" i="4"/>
  <c r="W50" i="4" s="1"/>
  <c r="V50" i="4" s="1"/>
  <c r="I271" i="4"/>
  <c r="E271" i="4"/>
  <c r="J271" i="4"/>
  <c r="F271" i="4"/>
  <c r="G271" i="4"/>
  <c r="W271" i="4" s="1"/>
  <c r="V271" i="4" s="1"/>
  <c r="H271" i="4"/>
  <c r="E790" i="4"/>
  <c r="H790" i="4"/>
  <c r="J790" i="4"/>
  <c r="I790" i="4"/>
  <c r="G790" i="4"/>
  <c r="F790" i="4"/>
  <c r="I550" i="4"/>
  <c r="E550" i="4"/>
  <c r="G550" i="4"/>
  <c r="J550" i="4"/>
  <c r="H550" i="4"/>
  <c r="F550" i="4"/>
  <c r="I1171" i="4"/>
  <c r="H1171" i="4"/>
  <c r="E1171" i="4"/>
  <c r="G1171" i="4"/>
  <c r="J1171" i="4"/>
  <c r="F1171" i="4"/>
  <c r="I851" i="4"/>
  <c r="G851" i="4"/>
  <c r="J851" i="4"/>
  <c r="F851" i="4"/>
  <c r="E851" i="4"/>
  <c r="H851" i="4"/>
  <c r="I991" i="4"/>
  <c r="F991" i="4"/>
  <c r="G991" i="4"/>
  <c r="E991" i="4"/>
  <c r="J991" i="4"/>
  <c r="H991" i="4"/>
  <c r="F1152" i="4"/>
  <c r="G1152" i="4"/>
  <c r="J1152" i="4"/>
  <c r="I1152" i="4"/>
  <c r="H1152" i="4"/>
  <c r="E1152" i="4"/>
  <c r="F1052" i="4"/>
  <c r="W1052" i="4" s="1"/>
  <c r="V1052" i="4" s="1"/>
  <c r="G1052" i="4"/>
  <c r="J1052" i="4"/>
  <c r="I1052" i="4"/>
  <c r="H1052" i="4"/>
  <c r="E1052" i="4"/>
  <c r="I1611" i="4"/>
  <c r="J1611" i="4"/>
  <c r="E1611" i="4"/>
  <c r="F1611" i="4"/>
  <c r="W1611" i="4" s="1"/>
  <c r="V1611" i="4" s="1"/>
  <c r="H1611" i="4"/>
  <c r="G1611" i="4"/>
  <c r="F1652" i="4"/>
  <c r="I1652" i="4"/>
  <c r="H1652" i="4"/>
  <c r="G1652" i="4"/>
  <c r="E1652" i="4"/>
  <c r="J1652" i="4"/>
  <c r="G923" i="4"/>
  <c r="N923" i="4"/>
  <c r="L923" i="4"/>
  <c r="E923" i="4"/>
  <c r="F923" i="4"/>
  <c r="U923" i="4" s="1"/>
  <c r="O923" i="4"/>
  <c r="M923" i="4"/>
  <c r="J923" i="4"/>
  <c r="I923" i="4"/>
  <c r="L1461" i="4"/>
  <c r="H1461" i="4"/>
  <c r="E1461" i="4"/>
  <c r="N1461" i="4"/>
  <c r="I1461" i="4"/>
  <c r="G1461" i="4"/>
  <c r="F1461" i="4"/>
  <c r="U1461" i="4" s="1"/>
  <c r="J1461" i="4"/>
  <c r="M1461" i="4"/>
  <c r="W1461" i="4" s="1"/>
  <c r="K1461" i="4"/>
  <c r="O1461" i="4"/>
  <c r="E302" i="4"/>
  <c r="I302" i="4"/>
  <c r="N302" i="4"/>
  <c r="G302" i="4"/>
  <c r="F302" i="4"/>
  <c r="U302" i="4" s="1"/>
  <c r="O302" i="4"/>
  <c r="J302" i="4"/>
  <c r="F537" i="4"/>
  <c r="U537" i="4" s="1"/>
  <c r="I537" i="4"/>
  <c r="O537" i="4"/>
  <c r="H537" i="4"/>
  <c r="L537" i="4"/>
  <c r="O1018" i="4"/>
  <c r="I1018" i="4"/>
  <c r="M1018" i="4"/>
  <c r="F1018" i="4"/>
  <c r="U1018" i="4" s="1"/>
  <c r="G1018" i="4"/>
  <c r="E1018" i="4"/>
  <c r="K1018" i="4"/>
  <c r="Y1018" i="4" s="1"/>
  <c r="H1018" i="4"/>
  <c r="L1018" i="4"/>
  <c r="N1820" i="4"/>
  <c r="G1820" i="4"/>
  <c r="M1820" i="4"/>
  <c r="H1820" i="4"/>
  <c r="E1820" i="4"/>
  <c r="O1820" i="4"/>
  <c r="L1820" i="4"/>
  <c r="K1820" i="4"/>
  <c r="I1820" i="4"/>
  <c r="N756" i="4"/>
  <c r="K756" i="4"/>
  <c r="Y756" i="4" s="1"/>
  <c r="G756" i="4"/>
  <c r="J756" i="4"/>
  <c r="L756" i="4"/>
  <c r="I756" i="4"/>
  <c r="E756" i="4"/>
  <c r="X756" i="4" s="1"/>
  <c r="F756" i="4"/>
  <c r="U756" i="4" s="1"/>
  <c r="F1316" i="4"/>
  <c r="U1316" i="4" s="1"/>
  <c r="G1316" i="4"/>
  <c r="J1316" i="4"/>
  <c r="M1316" i="4"/>
  <c r="W1316" i="4" s="1"/>
  <c r="L1316" i="4"/>
  <c r="I1316" i="4"/>
  <c r="K1316" i="4"/>
  <c r="Y1316" i="4" s="1"/>
  <c r="E1316" i="4"/>
  <c r="X1316" i="4" s="1"/>
  <c r="O1316" i="4"/>
  <c r="H1316" i="4"/>
  <c r="N256" i="4"/>
  <c r="J256" i="4"/>
  <c r="G256" i="4"/>
  <c r="H256" i="4"/>
  <c r="K256" i="4"/>
  <c r="Y256" i="4" s="1"/>
  <c r="O256" i="4"/>
  <c r="F256" i="4"/>
  <c r="U256" i="4" s="1"/>
  <c r="E819" i="4"/>
  <c r="F819" i="4"/>
  <c r="U819" i="4" s="1"/>
  <c r="J819" i="4"/>
  <c r="O819" i="4"/>
  <c r="I819" i="4"/>
  <c r="G819" i="4"/>
  <c r="L819" i="4"/>
  <c r="N819" i="4"/>
  <c r="M819" i="4"/>
  <c r="W819" i="4" s="1"/>
  <c r="I1342" i="4"/>
  <c r="L1342" i="4"/>
  <c r="O1342" i="4"/>
  <c r="K1342" i="4"/>
  <c r="Y1342" i="4" s="1"/>
  <c r="N1342" i="4"/>
  <c r="G1342" i="4"/>
  <c r="M1342" i="4"/>
  <c r="F1342" i="4"/>
  <c r="U1342" i="4" s="1"/>
  <c r="H1342" i="4"/>
  <c r="E1342" i="4"/>
  <c r="J1342" i="4"/>
  <c r="K301" i="4"/>
  <c r="F301" i="4"/>
  <c r="U301" i="4" s="1"/>
  <c r="U304" i="4" s="1"/>
  <c r="C306" i="4" s="1"/>
  <c r="O301" i="4"/>
  <c r="H301" i="4"/>
  <c r="L301" i="4"/>
  <c r="N301" i="4"/>
  <c r="M842" i="4"/>
  <c r="E842" i="4"/>
  <c r="F842" i="4"/>
  <c r="U842" i="4" s="1"/>
  <c r="U844" i="4" s="1"/>
  <c r="C846" i="4" s="1"/>
  <c r="K842" i="4"/>
  <c r="J842" i="4"/>
  <c r="I842" i="4"/>
  <c r="N842" i="4"/>
  <c r="O842" i="4"/>
  <c r="H842" i="4"/>
  <c r="L842" i="4"/>
  <c r="K1983" i="4"/>
  <c r="M1983" i="4"/>
  <c r="N1983" i="4"/>
  <c r="F1983" i="4"/>
  <c r="U1983" i="4" s="1"/>
  <c r="H1983" i="4"/>
  <c r="I1983" i="4"/>
  <c r="O1983" i="4"/>
  <c r="L1983" i="4"/>
  <c r="E1983" i="4"/>
  <c r="G1983" i="4"/>
  <c r="J1983" i="4"/>
  <c r="L1758" i="4"/>
  <c r="E1758" i="4"/>
  <c r="N1758" i="4"/>
  <c r="I1758" i="4"/>
  <c r="K1758" i="4"/>
  <c r="H1758" i="4"/>
  <c r="J1758" i="4"/>
  <c r="F1758" i="4"/>
  <c r="U1758" i="4" s="1"/>
  <c r="G1758" i="4"/>
  <c r="N1537" i="4"/>
  <c r="L1537" i="4"/>
  <c r="G1537" i="4"/>
  <c r="E1537" i="4"/>
  <c r="I1537" i="4"/>
  <c r="K1537" i="4"/>
  <c r="Y1537" i="4" s="1"/>
  <c r="F1537" i="4"/>
  <c r="U1537" i="4" s="1"/>
  <c r="H1537" i="4"/>
  <c r="J1537" i="4"/>
  <c r="O1381" i="4"/>
  <c r="L1381" i="4"/>
  <c r="N1381" i="4"/>
  <c r="E1381" i="4"/>
  <c r="G1381" i="4"/>
  <c r="I1381" i="4"/>
  <c r="M1381" i="4"/>
  <c r="F1381" i="4"/>
  <c r="U1381" i="4" s="1"/>
  <c r="H1381" i="4"/>
  <c r="K1381" i="4"/>
  <c r="Y1381" i="4" s="1"/>
  <c r="J1381" i="4"/>
  <c r="G738" i="4"/>
  <c r="I738" i="4"/>
  <c r="L738" i="4"/>
  <c r="H738" i="4"/>
  <c r="E738" i="4"/>
  <c r="J738" i="4"/>
  <c r="M738" i="4"/>
  <c r="W738" i="4" s="1"/>
  <c r="F738" i="4"/>
  <c r="U738" i="4" s="1"/>
  <c r="O738" i="4"/>
  <c r="M100" i="4"/>
  <c r="N156" i="4"/>
  <c r="H218" i="4"/>
  <c r="I301" i="4"/>
  <c r="E537" i="4"/>
  <c r="J576" i="4"/>
  <c r="H660" i="4"/>
  <c r="E802" i="4"/>
  <c r="G2000" i="4"/>
  <c r="O1242" i="4"/>
  <c r="E1242" i="4"/>
  <c r="H1242" i="4"/>
  <c r="N1242" i="4"/>
  <c r="G1242" i="4"/>
  <c r="F1242" i="4"/>
  <c r="U1242" i="4" s="1"/>
  <c r="I1242" i="4"/>
  <c r="J1242" i="4"/>
  <c r="G316" i="4"/>
  <c r="L316" i="4"/>
  <c r="O316" i="4"/>
  <c r="I316" i="4"/>
  <c r="M316" i="4"/>
  <c r="W316" i="4" s="1"/>
  <c r="H316" i="4"/>
  <c r="E316" i="4"/>
  <c r="X316" i="4" s="1"/>
  <c r="F52" i="4"/>
  <c r="W52" i="4" s="1"/>
  <c r="V52" i="4" s="1"/>
  <c r="J52" i="4"/>
  <c r="G52" i="4"/>
  <c r="H52" i="4"/>
  <c r="I52" i="4"/>
  <c r="E52" i="4"/>
  <c r="I631" i="4"/>
  <c r="J631" i="4"/>
  <c r="G631" i="4"/>
  <c r="E631" i="4"/>
  <c r="H631" i="4"/>
  <c r="F631" i="4"/>
  <c r="F652" i="4"/>
  <c r="H652" i="4"/>
  <c r="G652" i="4"/>
  <c r="I652" i="4"/>
  <c r="E652" i="4"/>
  <c r="J652" i="4"/>
  <c r="I191" i="4"/>
  <c r="G191" i="4"/>
  <c r="E191" i="4"/>
  <c r="F191" i="4"/>
  <c r="W191" i="4" s="1"/>
  <c r="V191" i="4" s="1"/>
  <c r="H191" i="4"/>
  <c r="J191" i="4"/>
  <c r="F372" i="4"/>
  <c r="G372" i="4"/>
  <c r="I372" i="4"/>
  <c r="H372" i="4"/>
  <c r="E372" i="4"/>
  <c r="J372" i="4"/>
  <c r="I731" i="4"/>
  <c r="E731" i="4"/>
  <c r="J731" i="4"/>
  <c r="G731" i="4"/>
  <c r="H731" i="4"/>
  <c r="F731" i="4"/>
  <c r="W731" i="4" s="1"/>
  <c r="V731" i="4" s="1"/>
  <c r="F272" i="4"/>
  <c r="H272" i="4"/>
  <c r="J272" i="4"/>
  <c r="G272" i="4"/>
  <c r="I272" i="4"/>
  <c r="E272" i="4"/>
  <c r="H830" i="4"/>
  <c r="F830" i="4"/>
  <c r="E830" i="4"/>
  <c r="I830" i="4"/>
  <c r="G830" i="4"/>
  <c r="J830" i="4"/>
  <c r="E1090" i="4"/>
  <c r="H1090" i="4"/>
  <c r="J1090" i="4"/>
  <c r="I1090" i="4"/>
  <c r="G1090" i="4"/>
  <c r="F1090" i="4"/>
  <c r="I1230" i="4"/>
  <c r="H1230" i="4"/>
  <c r="E1230" i="4"/>
  <c r="J1230" i="4"/>
  <c r="G1230" i="4"/>
  <c r="F1230" i="4"/>
  <c r="I1671" i="4"/>
  <c r="J1671" i="4"/>
  <c r="E1671" i="4"/>
  <c r="F1671" i="4"/>
  <c r="W1671" i="4" s="1"/>
  <c r="V1671" i="4" s="1"/>
  <c r="G1671" i="4"/>
  <c r="H1671" i="4"/>
  <c r="F1552" i="4"/>
  <c r="J1552" i="4"/>
  <c r="H1552" i="4"/>
  <c r="G1552" i="4"/>
  <c r="E1552" i="4"/>
  <c r="W1552" i="4" s="1"/>
  <c r="V1552" i="4" s="1"/>
  <c r="I1552" i="4"/>
  <c r="I1811" i="4"/>
  <c r="J1811" i="4"/>
  <c r="E1811" i="4"/>
  <c r="G1811" i="4"/>
  <c r="H1811" i="4"/>
  <c r="F1811" i="4"/>
  <c r="W1811" i="4" s="1"/>
  <c r="V1811" i="4" s="1"/>
  <c r="J1530" i="4"/>
  <c r="I1530" i="4"/>
  <c r="F1530" i="4"/>
  <c r="G1530" i="4"/>
  <c r="E1530" i="4"/>
  <c r="H1530" i="4"/>
  <c r="O1320" i="4"/>
  <c r="F1320" i="4"/>
  <c r="U1320" i="4" s="1"/>
  <c r="L1320" i="4"/>
  <c r="J1320" i="4"/>
  <c r="E1320" i="4"/>
  <c r="N1320" i="4"/>
  <c r="G1320" i="4"/>
  <c r="I1320" i="4"/>
  <c r="M1320" i="4"/>
  <c r="K1320" i="4"/>
  <c r="Y1321" i="4" s="1"/>
  <c r="I521" i="4"/>
  <c r="H521" i="4"/>
  <c r="K521" i="4"/>
  <c r="O521" i="4"/>
  <c r="J521" i="4"/>
  <c r="G521" i="4"/>
  <c r="O1200" i="4"/>
  <c r="M1200" i="4"/>
  <c r="H1200" i="4"/>
  <c r="F1200" i="4"/>
  <c r="U1200" i="4" s="1"/>
  <c r="L1200" i="4"/>
  <c r="J1200" i="4"/>
  <c r="G1200" i="4"/>
  <c r="N1200" i="4"/>
  <c r="K1200" i="4"/>
  <c r="I1200" i="4"/>
  <c r="G458" i="4"/>
  <c r="E458" i="4"/>
  <c r="M458" i="4"/>
  <c r="W458" i="4" s="1"/>
  <c r="K458" i="4"/>
  <c r="Y458" i="4" s="1"/>
  <c r="F458" i="4"/>
  <c r="U458" i="4" s="1"/>
  <c r="U464" i="4" s="1"/>
  <c r="C466" i="4" s="1"/>
  <c r="H458" i="4"/>
  <c r="I458" i="4"/>
  <c r="J357" i="4"/>
  <c r="N357" i="4"/>
  <c r="E357" i="4"/>
  <c r="G357" i="4"/>
  <c r="I357" i="4"/>
  <c r="M357" i="4"/>
  <c r="L357" i="4"/>
  <c r="M718" i="4"/>
  <c r="G718" i="4"/>
  <c r="I718" i="4"/>
  <c r="J718" i="4"/>
  <c r="F718" i="4"/>
  <c r="U718" i="4" s="1"/>
  <c r="L718" i="4"/>
  <c r="O718" i="4"/>
  <c r="O1059" i="4"/>
  <c r="I1059" i="4"/>
  <c r="N1059" i="4"/>
  <c r="L1059" i="4"/>
  <c r="F1059" i="4"/>
  <c r="U1059" i="4" s="1"/>
  <c r="U1064" i="4" s="1"/>
  <c r="C1066" i="4" s="1"/>
  <c r="E1059" i="4"/>
  <c r="K1059" i="4"/>
  <c r="J1059" i="4"/>
  <c r="J1657" i="4"/>
  <c r="N1657" i="4"/>
  <c r="F1657" i="4"/>
  <c r="U1657" i="4" s="1"/>
  <c r="G1657" i="4"/>
  <c r="E1657" i="4"/>
  <c r="M1657" i="4"/>
  <c r="K1657" i="4"/>
  <c r="Y1658" i="4" s="1"/>
  <c r="H1657" i="4"/>
  <c r="I1657" i="4"/>
  <c r="O1657" i="4"/>
  <c r="L1657" i="4"/>
  <c r="L581" i="4"/>
  <c r="F581" i="4"/>
  <c r="U581" i="4" s="1"/>
  <c r="E581" i="4"/>
  <c r="I581" i="4"/>
  <c r="J581" i="4"/>
  <c r="H581" i="4"/>
  <c r="K581" i="4"/>
  <c r="Y581" i="4" s="1"/>
  <c r="F963" i="4"/>
  <c r="U963" i="4" s="1"/>
  <c r="O963" i="4"/>
  <c r="L963" i="4"/>
  <c r="H963" i="4"/>
  <c r="E963" i="4"/>
  <c r="G963" i="4"/>
  <c r="N963" i="4"/>
  <c r="M963" i="4"/>
  <c r="K963" i="4"/>
  <c r="I963" i="4"/>
  <c r="O1379" i="4"/>
  <c r="G1379" i="4"/>
  <c r="K1379" i="4"/>
  <c r="M1379" i="4"/>
  <c r="J1379" i="4"/>
  <c r="H1379" i="4"/>
  <c r="N1379" i="4"/>
  <c r="L1379" i="4"/>
  <c r="F1379" i="4"/>
  <c r="U1379" i="4" s="1"/>
  <c r="U1384" i="4" s="1"/>
  <c r="C1386" i="4" s="1"/>
  <c r="E1379" i="4"/>
  <c r="J2003" i="4"/>
  <c r="N2003" i="4"/>
  <c r="L2003" i="4"/>
  <c r="G2003" i="4"/>
  <c r="E2003" i="4"/>
  <c r="I2003" i="4"/>
  <c r="M2003" i="4"/>
  <c r="O2003" i="4"/>
  <c r="H2003" i="4"/>
  <c r="F2003" i="4"/>
  <c r="U2003" i="4" s="1"/>
  <c r="M582" i="4"/>
  <c r="I582" i="4"/>
  <c r="F582" i="4"/>
  <c r="U582" i="4" s="1"/>
  <c r="U584" i="4" s="1"/>
  <c r="C586" i="4" s="1"/>
  <c r="G582" i="4"/>
  <c r="L582" i="4"/>
  <c r="O582" i="4"/>
  <c r="K582" i="4"/>
  <c r="M1003" i="4"/>
  <c r="I1003" i="4"/>
  <c r="F1003" i="4"/>
  <c r="U1003" i="4" s="1"/>
  <c r="K1003" i="4"/>
  <c r="Y1003" i="4" s="1"/>
  <c r="H1003" i="4"/>
  <c r="O1003" i="4"/>
  <c r="E1003" i="4"/>
  <c r="L1003" i="4"/>
  <c r="K1936" i="4"/>
  <c r="Y1936" i="4" s="1"/>
  <c r="J1936" i="4"/>
  <c r="M1936" i="4"/>
  <c r="W1936" i="4" s="1"/>
  <c r="H1936" i="4"/>
  <c r="F1936" i="4"/>
  <c r="U1936" i="4" s="1"/>
  <c r="L1936" i="4"/>
  <c r="N1936" i="4"/>
  <c r="E1936" i="4"/>
  <c r="X1936" i="4" s="1"/>
  <c r="O1936" i="4"/>
  <c r="G1936" i="4"/>
  <c r="I1936" i="4"/>
  <c r="F238" i="4"/>
  <c r="U238" i="4" s="1"/>
  <c r="N238" i="4"/>
  <c r="J238" i="4"/>
  <c r="G238" i="4"/>
  <c r="I238" i="4"/>
  <c r="E238" i="4"/>
  <c r="H238" i="4"/>
  <c r="F56" i="4"/>
  <c r="U56" i="4" s="1"/>
  <c r="M79" i="4"/>
  <c r="W79" i="4" s="1"/>
  <c r="K79" i="4"/>
  <c r="Y79" i="4" s="1"/>
  <c r="E99" i="4"/>
  <c r="W121" i="4"/>
  <c r="G163" i="4"/>
  <c r="G161" i="4"/>
  <c r="G100" i="4"/>
  <c r="L99" i="4"/>
  <c r="K99" i="4"/>
  <c r="Y99" i="4" s="1"/>
  <c r="L143" i="4"/>
  <c r="N163" i="4"/>
  <c r="L156" i="4"/>
  <c r="N161" i="4"/>
  <c r="G183" i="4"/>
  <c r="L197" i="4"/>
  <c r="M199" i="4"/>
  <c r="W201" i="4" s="1"/>
  <c r="M218" i="4"/>
  <c r="W222" i="4"/>
  <c r="G241" i="4"/>
  <c r="K238" i="4"/>
  <c r="Y238" i="4" s="1"/>
  <c r="I256" i="4"/>
  <c r="H302" i="4"/>
  <c r="G318" i="4"/>
  <c r="G319" i="4"/>
  <c r="N377" i="4"/>
  <c r="Y381" i="4"/>
  <c r="O378" i="4"/>
  <c r="H436" i="4"/>
  <c r="H441" i="4"/>
  <c r="G443" i="4"/>
  <c r="G482" i="4"/>
  <c r="N483" i="4"/>
  <c r="J478" i="4"/>
  <c r="H517" i="4"/>
  <c r="Y523" i="4"/>
  <c r="N537" i="4"/>
  <c r="M543" i="4"/>
  <c r="N582" i="4"/>
  <c r="G576" i="4"/>
  <c r="N623" i="4"/>
  <c r="N641" i="4"/>
  <c r="E703" i="4"/>
  <c r="E718" i="4"/>
  <c r="E743" i="4"/>
  <c r="N738" i="4"/>
  <c r="O756" i="4"/>
  <c r="F838" i="4"/>
  <c r="U838" i="4" s="1"/>
  <c r="E896" i="4"/>
  <c r="X896" i="4" s="1"/>
  <c r="Y900" i="4"/>
  <c r="M939" i="4"/>
  <c r="W939" i="4" s="1"/>
  <c r="N960" i="4"/>
  <c r="J963" i="4"/>
  <c r="M1036" i="4"/>
  <c r="W1036" i="4" s="1"/>
  <c r="F1057" i="4"/>
  <c r="U1057" i="4" s="1"/>
  <c r="H1059" i="4"/>
  <c r="J1097" i="4"/>
  <c r="N1159" i="4"/>
  <c r="E1200" i="4"/>
  <c r="M1198" i="4"/>
  <c r="W1198" i="4" s="1"/>
  <c r="L1242" i="4"/>
  <c r="H1302" i="4"/>
  <c r="F1319" i="4"/>
  <c r="U1319" i="4" s="1"/>
  <c r="N1722" i="4"/>
  <c r="I1778" i="4"/>
  <c r="F1819" i="4"/>
  <c r="U1819" i="4" s="1"/>
  <c r="H1842" i="4"/>
  <c r="W117" i="4"/>
  <c r="W138" i="4"/>
  <c r="W135" i="4" s="1"/>
  <c r="Y157" i="4"/>
  <c r="Y237" i="4"/>
  <c r="Y317" i="4"/>
  <c r="Y399" i="4"/>
  <c r="Y501" i="4"/>
  <c r="Y662" i="4"/>
  <c r="W677" i="4"/>
  <c r="Y682" i="4"/>
  <c r="Y1281" i="4"/>
  <c r="Y1280" i="4"/>
  <c r="W1542" i="4"/>
  <c r="W417" i="4"/>
  <c r="W519" i="4"/>
  <c r="W578" i="4"/>
  <c r="W625" i="4"/>
  <c r="Y640" i="4"/>
  <c r="Y683" i="4"/>
  <c r="W697" i="4"/>
  <c r="Y700" i="4"/>
  <c r="W700" i="4"/>
  <c r="Y978" i="4"/>
  <c r="Y1177" i="4"/>
  <c r="Y1175" i="4" s="1"/>
  <c r="W217" i="4"/>
  <c r="X215" i="4" s="1"/>
  <c r="W259" i="4"/>
  <c r="W342" i="4"/>
  <c r="Y400" i="4"/>
  <c r="Y463" i="4"/>
  <c r="W460" i="4"/>
  <c r="W501" i="4"/>
  <c r="Y503" i="4"/>
  <c r="W499" i="4"/>
  <c r="W757" i="4"/>
  <c r="Y820" i="4"/>
  <c r="Y1243" i="4"/>
  <c r="Y158" i="4"/>
  <c r="Y263" i="4"/>
  <c r="W278" i="4"/>
  <c r="Y323" i="4"/>
  <c r="Y337" i="4"/>
  <c r="W339" i="4"/>
  <c r="W420" i="4"/>
  <c r="Y421" i="4"/>
  <c r="Y418" i="4"/>
  <c r="Y438" i="4"/>
  <c r="W457" i="4"/>
  <c r="Y502" i="4"/>
  <c r="W538" i="4"/>
  <c r="Y561" i="4"/>
  <c r="W897" i="4"/>
  <c r="W957" i="4"/>
  <c r="W979" i="4"/>
  <c r="W1437" i="4"/>
  <c r="W1498" i="4"/>
  <c r="W1941" i="4"/>
  <c r="Y722" i="4"/>
  <c r="Y721" i="4"/>
  <c r="W818" i="4"/>
  <c r="Y1119" i="4"/>
  <c r="W1120" i="4"/>
  <c r="Y1182" i="4"/>
  <c r="Y1238" i="4"/>
  <c r="Y1438" i="4"/>
  <c r="Y1581" i="4"/>
  <c r="Y1843" i="4"/>
  <c r="W799" i="4"/>
  <c r="Y920" i="4"/>
  <c r="W1038" i="4"/>
  <c r="Y1060" i="4"/>
  <c r="Y1118" i="4"/>
  <c r="Y1163" i="4"/>
  <c r="W1158" i="4"/>
  <c r="Y1178" i="4"/>
  <c r="Y1297" i="4"/>
  <c r="Y1739" i="4"/>
  <c r="Y799" i="4"/>
  <c r="Y1117" i="4"/>
  <c r="W1157" i="4"/>
  <c r="Y1158" i="4"/>
  <c r="Y1203" i="4"/>
  <c r="Y1202" i="4"/>
  <c r="Y1377" i="4"/>
  <c r="W1439" i="4"/>
  <c r="Y1458" i="4"/>
  <c r="Y1497" i="4"/>
  <c r="Y777" i="4"/>
  <c r="W861" i="4"/>
  <c r="Y862" i="4"/>
  <c r="W878" i="4"/>
  <c r="W983" i="4"/>
  <c r="W1020" i="4"/>
  <c r="Y1023" i="4"/>
  <c r="Y1103" i="4"/>
  <c r="W1099" i="4"/>
  <c r="W1098" i="4"/>
  <c r="W1101" i="4"/>
  <c r="Y1157" i="4"/>
  <c r="Y1179" i="4"/>
  <c r="Y1197" i="4"/>
  <c r="W1197" i="4"/>
  <c r="W1398" i="4"/>
  <c r="Y1460" i="4"/>
  <c r="Y1623" i="4"/>
  <c r="Y1679" i="4"/>
  <c r="W1720" i="4"/>
  <c r="W1797" i="4"/>
  <c r="W1858" i="4"/>
  <c r="I1879" i="4"/>
  <c r="O1902" i="4"/>
  <c r="F1917" i="4"/>
  <c r="U1917" i="4" s="1"/>
  <c r="J1917" i="4"/>
  <c r="E1923" i="4"/>
  <c r="Y1918" i="4"/>
  <c r="E1943" i="4"/>
  <c r="L1957" i="4"/>
  <c r="G1957" i="4"/>
  <c r="N1981" i="4"/>
  <c r="E1981" i="4"/>
  <c r="J111" i="4"/>
  <c r="I111" i="4"/>
  <c r="G111" i="4"/>
  <c r="E111" i="4"/>
  <c r="F111" i="4"/>
  <c r="W111" i="4" s="1"/>
  <c r="V111" i="4" s="1"/>
  <c r="H111" i="4"/>
  <c r="I571" i="4"/>
  <c r="G571" i="4"/>
  <c r="H571" i="4"/>
  <c r="E571" i="4"/>
  <c r="F571" i="4"/>
  <c r="W571" i="4" s="1"/>
  <c r="V571" i="4" s="1"/>
  <c r="J571" i="4"/>
  <c r="F1192" i="4"/>
  <c r="J1192" i="4"/>
  <c r="I1192" i="4"/>
  <c r="G1192" i="4"/>
  <c r="H1192" i="4"/>
  <c r="E1192" i="4"/>
  <c r="W1192" i="4" s="1"/>
  <c r="V1192" i="4" s="1"/>
  <c r="J190" i="4"/>
  <c r="I190" i="4"/>
  <c r="H190" i="4"/>
  <c r="E190" i="4"/>
  <c r="G190" i="4"/>
  <c r="F190" i="4"/>
  <c r="I511" i="4"/>
  <c r="J511" i="4"/>
  <c r="E511" i="4"/>
  <c r="H511" i="4"/>
  <c r="F511" i="4"/>
  <c r="G511" i="4"/>
  <c r="F912" i="4"/>
  <c r="H912" i="4"/>
  <c r="G912" i="4"/>
  <c r="J912" i="4"/>
  <c r="E912" i="4"/>
  <c r="I912" i="4"/>
  <c r="I1670" i="4"/>
  <c r="H1670" i="4"/>
  <c r="G1670" i="4"/>
  <c r="J1670" i="4"/>
  <c r="E1670" i="4"/>
  <c r="F1670" i="4"/>
  <c r="W1670" i="4" s="1"/>
  <c r="V1670" i="4" s="1"/>
  <c r="J470" i="4"/>
  <c r="I470" i="4"/>
  <c r="H470" i="4"/>
  <c r="E470" i="4"/>
  <c r="G470" i="4"/>
  <c r="F470" i="4"/>
  <c r="E810" i="4"/>
  <c r="H810" i="4"/>
  <c r="F810" i="4"/>
  <c r="I810" i="4"/>
  <c r="J810" i="4"/>
  <c r="G810" i="4"/>
  <c r="F1072" i="4"/>
  <c r="H1072" i="4"/>
  <c r="J1072" i="4"/>
  <c r="G1072" i="4"/>
  <c r="I1072" i="4"/>
  <c r="E1072" i="4"/>
  <c r="W1072" i="4" s="1"/>
  <c r="V1072" i="4" s="1"/>
  <c r="I391" i="4"/>
  <c r="J391" i="4"/>
  <c r="F391" i="4"/>
  <c r="W391" i="4" s="1"/>
  <c r="V391" i="4" s="1"/>
  <c r="G391" i="4"/>
  <c r="E391" i="4"/>
  <c r="H391" i="4"/>
  <c r="J690" i="4"/>
  <c r="F690" i="4"/>
  <c r="W690" i="4" s="1"/>
  <c r="V690" i="4" s="1"/>
  <c r="H690" i="4"/>
  <c r="G690" i="4"/>
  <c r="E690" i="4"/>
  <c r="I690" i="4"/>
  <c r="I1831" i="4"/>
  <c r="G1831" i="4"/>
  <c r="F1831" i="4"/>
  <c r="W1831" i="4" s="1"/>
  <c r="V1831" i="4" s="1"/>
  <c r="E1831" i="4"/>
  <c r="J1831" i="4"/>
  <c r="H1831" i="4"/>
  <c r="F730" i="4"/>
  <c r="I730" i="4"/>
  <c r="G730" i="4"/>
  <c r="J730" i="4"/>
  <c r="H730" i="4"/>
  <c r="E730" i="4"/>
  <c r="I1870" i="4"/>
  <c r="H1870" i="4"/>
  <c r="G1870" i="4"/>
  <c r="J1870" i="4"/>
  <c r="E1870" i="4"/>
  <c r="F1870" i="4"/>
  <c r="I331" i="4"/>
  <c r="J331" i="4"/>
  <c r="F331" i="4"/>
  <c r="E331" i="4"/>
  <c r="G331" i="4"/>
  <c r="W331" i="4" s="1"/>
  <c r="V331" i="4" s="1"/>
  <c r="H331" i="4"/>
  <c r="I671" i="4"/>
  <c r="J671" i="4"/>
  <c r="E671" i="4"/>
  <c r="G671" i="4"/>
  <c r="F671" i="4"/>
  <c r="H671" i="4"/>
  <c r="I1231" i="4"/>
  <c r="J1231" i="4"/>
  <c r="F1231" i="4"/>
  <c r="W1231" i="4" s="1"/>
  <c r="V1231" i="4" s="1"/>
  <c r="G1231" i="4"/>
  <c r="E1231" i="4"/>
  <c r="H1231" i="4"/>
  <c r="F352" i="4"/>
  <c r="G352" i="4"/>
  <c r="I352" i="4"/>
  <c r="H352" i="4"/>
  <c r="E352" i="4"/>
  <c r="J352" i="4"/>
  <c r="I131" i="4"/>
  <c r="J131" i="4"/>
  <c r="E131" i="4"/>
  <c r="F131" i="4"/>
  <c r="H131" i="4"/>
  <c r="G131" i="4"/>
  <c r="I610" i="4"/>
  <c r="J610" i="4"/>
  <c r="H610" i="4"/>
  <c r="E610" i="4"/>
  <c r="F610" i="4"/>
  <c r="G610" i="4"/>
  <c r="F972" i="4"/>
  <c r="J972" i="4"/>
  <c r="G972" i="4"/>
  <c r="H972" i="4"/>
  <c r="I972" i="4"/>
  <c r="E972" i="4"/>
  <c r="I691" i="4"/>
  <c r="J691" i="4"/>
  <c r="G691" i="4"/>
  <c r="F691" i="4"/>
  <c r="E691" i="4"/>
  <c r="H691" i="4"/>
  <c r="F1032" i="4"/>
  <c r="G1032" i="4"/>
  <c r="J1032" i="4"/>
  <c r="H1032" i="4"/>
  <c r="I1032" i="4"/>
  <c r="E1032" i="4"/>
  <c r="F1492" i="4"/>
  <c r="J1492" i="4"/>
  <c r="H1492" i="4"/>
  <c r="G1492" i="4"/>
  <c r="E1492" i="4"/>
  <c r="I1492" i="4"/>
  <c r="I1031" i="4"/>
  <c r="J1031" i="4"/>
  <c r="F1031" i="4"/>
  <c r="E1031" i="4"/>
  <c r="H1031" i="4"/>
  <c r="G1031" i="4"/>
  <c r="I1210" i="4"/>
  <c r="H1210" i="4"/>
  <c r="E1210" i="4"/>
  <c r="F1210" i="4"/>
  <c r="J1210" i="4"/>
  <c r="G1210" i="4"/>
  <c r="F592" i="4"/>
  <c r="I592" i="4"/>
  <c r="H592" i="4"/>
  <c r="G592" i="4"/>
  <c r="E592" i="4"/>
  <c r="J592" i="4"/>
  <c r="G950" i="4"/>
  <c r="J950" i="4"/>
  <c r="F950" i="4"/>
  <c r="H950" i="4"/>
  <c r="E950" i="4"/>
  <c r="I950" i="4"/>
  <c r="H1190" i="4"/>
  <c r="G1190" i="4"/>
  <c r="F1190" i="4"/>
  <c r="I1190" i="4"/>
  <c r="J1190" i="4"/>
  <c r="E1190" i="4"/>
  <c r="I1791" i="4"/>
  <c r="F1791" i="4"/>
  <c r="W1791" i="4" s="1"/>
  <c r="V1791" i="4" s="1"/>
  <c r="E1791" i="4"/>
  <c r="J1791" i="4"/>
  <c r="G1791" i="4"/>
  <c r="H1791" i="4"/>
  <c r="I1470" i="4"/>
  <c r="H1470" i="4"/>
  <c r="G1470" i="4"/>
  <c r="E1470" i="4"/>
  <c r="F1470" i="4"/>
  <c r="J1470" i="4"/>
  <c r="I2011" i="4"/>
  <c r="F2011" i="4"/>
  <c r="W2011" i="4" s="1"/>
  <c r="V2011" i="4" s="1"/>
  <c r="E2011" i="4"/>
  <c r="J2011" i="4"/>
  <c r="G2011" i="4"/>
  <c r="H2011" i="4"/>
  <c r="I1071" i="4"/>
  <c r="G1071" i="4"/>
  <c r="F1071" i="4"/>
  <c r="W1071" i="4" s="1"/>
  <c r="V1071" i="4" s="1"/>
  <c r="J1071" i="4"/>
  <c r="E1071" i="4"/>
  <c r="H1071" i="4"/>
  <c r="F1432" i="4"/>
  <c r="H1432" i="4"/>
  <c r="G1432" i="4"/>
  <c r="J1432" i="4"/>
  <c r="I1432" i="4"/>
  <c r="E1432" i="4"/>
  <c r="W1432" i="4" s="1"/>
  <c r="V1432" i="4" s="1"/>
  <c r="F1812" i="4"/>
  <c r="H1812" i="4"/>
  <c r="G1812" i="4"/>
  <c r="I1812" i="4"/>
  <c r="J1812" i="4"/>
  <c r="E1812" i="4"/>
  <c r="E1330" i="4"/>
  <c r="H1330" i="4"/>
  <c r="I1330" i="4"/>
  <c r="G1330" i="4"/>
  <c r="J1330" i="4"/>
  <c r="F1330" i="4"/>
  <c r="W1330" i="4" s="1"/>
  <c r="V1330" i="4" s="1"/>
  <c r="F1770" i="4"/>
  <c r="E1770" i="4"/>
  <c r="H1770" i="4"/>
  <c r="J1770" i="4"/>
  <c r="G1770" i="4"/>
  <c r="I1770" i="4"/>
  <c r="I1991" i="4"/>
  <c r="E1991" i="4"/>
  <c r="J1991" i="4"/>
  <c r="G1991" i="4"/>
  <c r="H1991" i="4"/>
  <c r="F1991" i="4"/>
  <c r="W1991" i="4" s="1"/>
  <c r="V1991" i="4" s="1"/>
  <c r="E1570" i="4"/>
  <c r="J1570" i="4"/>
  <c r="I1570" i="4"/>
  <c r="F1570" i="4"/>
  <c r="W1570" i="4" s="1"/>
  <c r="V1570" i="4" s="1"/>
  <c r="H1570" i="4"/>
  <c r="G1570" i="4"/>
  <c r="I1471" i="4"/>
  <c r="J1471" i="4"/>
  <c r="G1471" i="4"/>
  <c r="E1471" i="4"/>
  <c r="F1471" i="4"/>
  <c r="H1471" i="4"/>
  <c r="F1692" i="4"/>
  <c r="J1692" i="4"/>
  <c r="I1692" i="4"/>
  <c r="G1692" i="4"/>
  <c r="H1692" i="4"/>
  <c r="E1692" i="4"/>
  <c r="F1952" i="4"/>
  <c r="I1952" i="4"/>
  <c r="H1952" i="4"/>
  <c r="G1952" i="4"/>
  <c r="E1952" i="4"/>
  <c r="J1952" i="4"/>
  <c r="J200" i="4"/>
  <c r="N200" i="4"/>
  <c r="O200" i="4"/>
  <c r="G200" i="4"/>
  <c r="L200" i="4"/>
  <c r="I200" i="4"/>
  <c r="K200" i="4"/>
  <c r="Y203" i="4" s="1"/>
  <c r="E200" i="4"/>
  <c r="H200" i="4"/>
  <c r="M200" i="4"/>
  <c r="F200" i="4"/>
  <c r="U200" i="4" s="1"/>
  <c r="N176" i="4"/>
  <c r="I176" i="4"/>
  <c r="O176" i="4"/>
  <c r="G176" i="4"/>
  <c r="H176" i="4"/>
  <c r="M176" i="4"/>
  <c r="W176" i="4" s="1"/>
  <c r="E176" i="4"/>
  <c r="X176" i="4" s="1"/>
  <c r="J176" i="4"/>
  <c r="F176" i="4"/>
  <c r="U176" i="4" s="1"/>
  <c r="U184" i="4" s="1"/>
  <c r="C186" i="4" s="1"/>
  <c r="L176" i="4"/>
  <c r="K176" i="4"/>
  <c r="Y176" i="4" s="1"/>
  <c r="K262" i="4"/>
  <c r="N262" i="4"/>
  <c r="J262" i="4"/>
  <c r="G262" i="4"/>
  <c r="O262" i="4"/>
  <c r="E262" i="4"/>
  <c r="I262" i="4"/>
  <c r="M262" i="4"/>
  <c r="H262" i="4"/>
  <c r="F262" i="4"/>
  <c r="U262" i="4" s="1"/>
  <c r="L262" i="4"/>
  <c r="K1500" i="4"/>
  <c r="Y1502" i="4" s="1"/>
  <c r="N1500" i="4"/>
  <c r="G1500" i="4"/>
  <c r="I1500" i="4"/>
  <c r="H1500" i="4"/>
  <c r="F1500" i="4"/>
  <c r="U1500" i="4" s="1"/>
  <c r="M1500" i="4"/>
  <c r="W1501" i="4" s="1"/>
  <c r="W1495" i="4" s="1"/>
  <c r="L1500" i="4"/>
  <c r="J1500" i="4"/>
  <c r="O1500" i="4"/>
  <c r="E1500" i="4"/>
  <c r="K1282" i="4"/>
  <c r="H1282" i="4"/>
  <c r="M1282" i="4"/>
  <c r="W1282" i="4" s="1"/>
  <c r="G1282" i="4"/>
  <c r="L1282" i="4"/>
  <c r="I1282" i="4"/>
  <c r="J1282" i="4"/>
  <c r="F1282" i="4"/>
  <c r="U1282" i="4" s="1"/>
  <c r="E1282" i="4"/>
  <c r="O1282" i="4"/>
  <c r="N1282" i="4"/>
  <c r="Y1740" i="4"/>
  <c r="Y1823" i="4"/>
  <c r="W1981" i="4"/>
  <c r="J270" i="4"/>
  <c r="F270" i="4"/>
  <c r="E270" i="4"/>
  <c r="H270" i="4"/>
  <c r="I270" i="4"/>
  <c r="G270" i="4"/>
  <c r="I591" i="4"/>
  <c r="J591" i="4"/>
  <c r="E591" i="4"/>
  <c r="G591" i="4"/>
  <c r="H591" i="4"/>
  <c r="F591" i="4"/>
  <c r="I1310" i="4"/>
  <c r="H1310" i="4"/>
  <c r="G1310" i="4"/>
  <c r="F1310" i="4"/>
  <c r="W1310" i="4" s="1"/>
  <c r="V1310" i="4" s="1"/>
  <c r="J1310" i="4"/>
  <c r="E1310" i="4"/>
  <c r="H430" i="4"/>
  <c r="G430" i="4"/>
  <c r="F430" i="4"/>
  <c r="J430" i="4"/>
  <c r="I430" i="4"/>
  <c r="E430" i="4"/>
  <c r="I710" i="4"/>
  <c r="F710" i="4"/>
  <c r="W710" i="4" s="1"/>
  <c r="V710" i="4" s="1"/>
  <c r="J710" i="4"/>
  <c r="H710" i="4"/>
  <c r="G710" i="4"/>
  <c r="E710" i="4"/>
  <c r="F252" i="4"/>
  <c r="W252" i="4" s="1"/>
  <c r="V252" i="4" s="1"/>
  <c r="I252" i="4"/>
  <c r="G252" i="4"/>
  <c r="J252" i="4"/>
  <c r="H252" i="4"/>
  <c r="E252" i="4"/>
  <c r="G250" i="4"/>
  <c r="F250" i="4"/>
  <c r="W250" i="4" s="1"/>
  <c r="V250" i="4" s="1"/>
  <c r="E250" i="4"/>
  <c r="I250" i="4"/>
  <c r="J250" i="4"/>
  <c r="H250" i="4"/>
  <c r="I531" i="4"/>
  <c r="E531" i="4"/>
  <c r="G531" i="4"/>
  <c r="H531" i="4"/>
  <c r="F531" i="4"/>
  <c r="J531" i="4"/>
  <c r="I151" i="4"/>
  <c r="J151" i="4"/>
  <c r="E151" i="4"/>
  <c r="H151" i="4"/>
  <c r="F151" i="4"/>
  <c r="G151" i="4"/>
  <c r="I1631" i="4"/>
  <c r="G1631" i="4"/>
  <c r="F1631" i="4"/>
  <c r="E1631" i="4"/>
  <c r="J1631" i="4"/>
  <c r="H1631" i="4"/>
  <c r="I451" i="4"/>
  <c r="F451" i="4"/>
  <c r="E451" i="4"/>
  <c r="J451" i="4"/>
  <c r="G451" i="4"/>
  <c r="W451" i="4" s="1"/>
  <c r="V451" i="4" s="1"/>
  <c r="H451" i="4"/>
  <c r="F772" i="4"/>
  <c r="H772" i="4"/>
  <c r="G772" i="4"/>
  <c r="I772" i="4"/>
  <c r="E772" i="4"/>
  <c r="J772" i="4"/>
  <c r="F172" i="4"/>
  <c r="W172" i="4" s="1"/>
  <c r="V172" i="4" s="1"/>
  <c r="I172" i="4"/>
  <c r="G172" i="4"/>
  <c r="E172" i="4"/>
  <c r="H172" i="4"/>
  <c r="J172" i="4"/>
  <c r="F752" i="4"/>
  <c r="I752" i="4"/>
  <c r="G752" i="4"/>
  <c r="H752" i="4"/>
  <c r="E752" i="4"/>
  <c r="J752" i="4"/>
  <c r="F90" i="4"/>
  <c r="E90" i="4"/>
  <c r="H90" i="4"/>
  <c r="G90" i="4"/>
  <c r="J90" i="4"/>
  <c r="I90" i="4"/>
  <c r="I370" i="4"/>
  <c r="J370" i="4"/>
  <c r="F370" i="4"/>
  <c r="H370" i="4"/>
  <c r="G370" i="4"/>
  <c r="E370" i="4"/>
  <c r="F712" i="4"/>
  <c r="H712" i="4"/>
  <c r="G712" i="4"/>
  <c r="J712" i="4"/>
  <c r="I712" i="4"/>
  <c r="E712" i="4"/>
  <c r="H1350" i="4"/>
  <c r="G1350" i="4"/>
  <c r="E1350" i="4"/>
  <c r="J1350" i="4"/>
  <c r="F1350" i="4"/>
  <c r="W1350" i="4" s="1"/>
  <c r="V1350" i="4" s="1"/>
  <c r="I1350" i="4"/>
  <c r="J71" i="4"/>
  <c r="I71" i="4"/>
  <c r="E71" i="4"/>
  <c r="H71" i="4"/>
  <c r="G71" i="4"/>
  <c r="F71" i="4"/>
  <c r="W71" i="4" s="1"/>
  <c r="V71" i="4" s="1"/>
  <c r="I150" i="4"/>
  <c r="J150" i="4"/>
  <c r="H150" i="4"/>
  <c r="F150" i="4"/>
  <c r="E150" i="4"/>
  <c r="G150" i="4"/>
  <c r="F632" i="4"/>
  <c r="G632" i="4"/>
  <c r="J632" i="4"/>
  <c r="I632" i="4"/>
  <c r="H632" i="4"/>
  <c r="E632" i="4"/>
  <c r="I1011" i="4"/>
  <c r="J1011" i="4"/>
  <c r="F1011" i="4"/>
  <c r="W1011" i="4" s="1"/>
  <c r="V1011" i="4" s="1"/>
  <c r="H1011" i="4"/>
  <c r="E1011" i="4"/>
  <c r="G1011" i="4"/>
  <c r="F732" i="4"/>
  <c r="G732" i="4"/>
  <c r="I732" i="4"/>
  <c r="J732" i="4"/>
  <c r="H732" i="4"/>
  <c r="E732" i="4"/>
  <c r="W732" i="4" s="1"/>
  <c r="V732" i="4" s="1"/>
  <c r="I1091" i="4"/>
  <c r="E1091" i="4"/>
  <c r="F1091" i="4"/>
  <c r="J1091" i="4"/>
  <c r="G1091" i="4"/>
  <c r="H1091" i="4"/>
  <c r="F1572" i="4"/>
  <c r="J1572" i="4"/>
  <c r="H1572" i="4"/>
  <c r="G1572" i="4"/>
  <c r="E1572" i="4"/>
  <c r="I1572" i="4"/>
  <c r="I1051" i="4"/>
  <c r="J1051" i="4"/>
  <c r="F1051" i="4"/>
  <c r="G1051" i="4"/>
  <c r="H1051" i="4"/>
  <c r="E1051" i="4"/>
  <c r="F1352" i="4"/>
  <c r="W1352" i="4" s="1"/>
  <c r="V1352" i="4" s="1"/>
  <c r="J1352" i="4"/>
  <c r="G1352" i="4"/>
  <c r="H1352" i="4"/>
  <c r="I1352" i="4"/>
  <c r="E1352" i="4"/>
  <c r="I611" i="4"/>
  <c r="E611" i="4"/>
  <c r="G611" i="4"/>
  <c r="F611" i="4"/>
  <c r="J611" i="4"/>
  <c r="H611" i="4"/>
  <c r="F1172" i="4"/>
  <c r="I1172" i="4"/>
  <c r="G1172" i="4"/>
  <c r="J1172" i="4"/>
  <c r="E1172" i="4"/>
  <c r="H1172" i="4"/>
  <c r="I1211" i="4"/>
  <c r="H1211" i="4"/>
  <c r="E1211" i="4"/>
  <c r="G1211" i="4"/>
  <c r="J1211" i="4"/>
  <c r="F1211" i="4"/>
  <c r="I1810" i="4"/>
  <c r="H1810" i="4"/>
  <c r="G1810" i="4"/>
  <c r="E1810" i="4"/>
  <c r="F1810" i="4"/>
  <c r="W1810" i="4" s="1"/>
  <c r="V1810" i="4" s="1"/>
  <c r="J1810" i="4"/>
  <c r="G1630" i="4"/>
  <c r="F1630" i="4"/>
  <c r="E1630" i="4"/>
  <c r="H1630" i="4"/>
  <c r="J1630" i="4"/>
  <c r="I1630" i="4"/>
  <c r="E890" i="4"/>
  <c r="H890" i="4"/>
  <c r="J890" i="4"/>
  <c r="I890" i="4"/>
  <c r="G890" i="4"/>
  <c r="F890" i="4"/>
  <c r="W890" i="4" s="1"/>
  <c r="V890" i="4" s="1"/>
  <c r="G1130" i="4"/>
  <c r="H1130" i="4"/>
  <c r="F1130" i="4"/>
  <c r="I1130" i="4"/>
  <c r="E1130" i="4"/>
  <c r="J1130" i="4"/>
  <c r="I1531" i="4"/>
  <c r="J1531" i="4"/>
  <c r="F1531" i="4"/>
  <c r="H1531" i="4"/>
  <c r="G1531" i="4"/>
  <c r="E1531" i="4"/>
  <c r="G1890" i="4"/>
  <c r="F1890" i="4"/>
  <c r="E1890" i="4"/>
  <c r="J1890" i="4"/>
  <c r="H1890" i="4"/>
  <c r="I1890" i="4"/>
  <c r="E1370" i="4"/>
  <c r="G1370" i="4"/>
  <c r="F1370" i="4"/>
  <c r="W1370" i="4" s="1"/>
  <c r="V1370" i="4" s="1"/>
  <c r="J1370" i="4"/>
  <c r="H1370" i="4"/>
  <c r="I1370" i="4"/>
  <c r="F1790" i="4"/>
  <c r="E1790" i="4"/>
  <c r="J1790" i="4"/>
  <c r="I1790" i="4"/>
  <c r="G1790" i="4"/>
  <c r="H1790" i="4"/>
  <c r="F2010" i="4"/>
  <c r="W2010" i="4" s="1"/>
  <c r="V2010" i="4" s="1"/>
  <c r="E2010" i="4"/>
  <c r="G2010" i="4"/>
  <c r="J2010" i="4"/>
  <c r="I2010" i="4"/>
  <c r="H2010" i="4"/>
  <c r="F1632" i="4"/>
  <c r="J1632" i="4"/>
  <c r="H1632" i="4"/>
  <c r="G1632" i="4"/>
  <c r="I1632" i="4"/>
  <c r="E1632" i="4"/>
  <c r="I1511" i="4"/>
  <c r="J1511" i="4"/>
  <c r="G1511" i="4"/>
  <c r="H1511" i="4"/>
  <c r="E1511" i="4"/>
  <c r="F1511" i="4"/>
  <c r="I1711" i="4"/>
  <c r="J1711" i="4"/>
  <c r="G1711" i="4"/>
  <c r="E1711" i="4"/>
  <c r="F1711" i="4"/>
  <c r="H1711" i="4"/>
  <c r="F2012" i="4"/>
  <c r="J2012" i="4"/>
  <c r="H2012" i="4"/>
  <c r="G2012" i="4"/>
  <c r="E2012" i="4"/>
  <c r="W2012" i="4" s="1"/>
  <c r="V2012" i="4" s="1"/>
  <c r="I2012" i="4"/>
  <c r="J516" i="4"/>
  <c r="L516" i="4"/>
  <c r="H516" i="4"/>
  <c r="E516" i="4"/>
  <c r="X516" i="4" s="1"/>
  <c r="K516" i="4"/>
  <c r="Y516" i="4" s="1"/>
  <c r="N516" i="4"/>
  <c r="I516" i="4"/>
  <c r="G516" i="4"/>
  <c r="M516" i="4"/>
  <c r="W516" i="4" s="1"/>
  <c r="F516" i="4"/>
  <c r="U516" i="4" s="1"/>
  <c r="U524" i="4" s="1"/>
  <c r="C526" i="4" s="1"/>
  <c r="O516" i="4"/>
  <c r="H260" i="4"/>
  <c r="K260" i="4"/>
  <c r="Y262" i="4" s="1"/>
  <c r="N260" i="4"/>
  <c r="L260" i="4"/>
  <c r="F260" i="4"/>
  <c r="U260" i="4" s="1"/>
  <c r="I260" i="4"/>
  <c r="E260" i="4"/>
  <c r="O260" i="4"/>
  <c r="G260" i="4"/>
  <c r="M260" i="4"/>
  <c r="W260" i="4" s="1"/>
  <c r="J260" i="4"/>
  <c r="O98" i="4"/>
  <c r="L98" i="4"/>
  <c r="F98" i="4"/>
  <c r="U98" i="4" s="1"/>
  <c r="J98" i="4"/>
  <c r="E98" i="4"/>
  <c r="K98" i="4"/>
  <c r="Y101" i="4" s="1"/>
  <c r="M98" i="4"/>
  <c r="N98" i="4"/>
  <c r="I98" i="4"/>
  <c r="H98" i="4"/>
  <c r="G98" i="4"/>
  <c r="J616" i="4"/>
  <c r="E616" i="4"/>
  <c r="X616" i="4" s="1"/>
  <c r="K616" i="4"/>
  <c r="Y616" i="4" s="1"/>
  <c r="H616" i="4"/>
  <c r="M616" i="4"/>
  <c r="W616" i="4" s="1"/>
  <c r="N616" i="4"/>
  <c r="I616" i="4"/>
  <c r="G616" i="4"/>
  <c r="F616" i="4"/>
  <c r="U616" i="4" s="1"/>
  <c r="L616" i="4"/>
  <c r="O616" i="4"/>
  <c r="Y1398" i="4"/>
  <c r="W1479" i="4"/>
  <c r="Y1478" i="4"/>
  <c r="Y1522" i="4"/>
  <c r="W1557" i="4"/>
  <c r="Y1639" i="4"/>
  <c r="W1677" i="4"/>
  <c r="Y1698" i="4"/>
  <c r="Y1801" i="4"/>
  <c r="H1821" i="4"/>
  <c r="L1821" i="4"/>
  <c r="W1857" i="4"/>
  <c r="W1882" i="4"/>
  <c r="Y1878" i="4"/>
  <c r="E1879" i="4"/>
  <c r="O1879" i="4"/>
  <c r="K1902" i="4"/>
  <c r="H1923" i="4"/>
  <c r="F1923" i="4"/>
  <c r="U1923" i="4" s="1"/>
  <c r="I1943" i="4"/>
  <c r="O1957" i="4"/>
  <c r="K1981" i="4"/>
  <c r="W1997" i="4"/>
  <c r="I171" i="4"/>
  <c r="J171" i="4"/>
  <c r="G171" i="4"/>
  <c r="F171" i="4"/>
  <c r="E171" i="4"/>
  <c r="H171" i="4"/>
  <c r="F792" i="4"/>
  <c r="J792" i="4"/>
  <c r="G792" i="4"/>
  <c r="I792" i="4"/>
  <c r="H792" i="4"/>
  <c r="E792" i="4"/>
  <c r="F750" i="4"/>
  <c r="I750" i="4"/>
  <c r="J750" i="4"/>
  <c r="H750" i="4"/>
  <c r="G750" i="4"/>
  <c r="E750" i="4"/>
  <c r="I891" i="4"/>
  <c r="G891" i="4"/>
  <c r="H891" i="4"/>
  <c r="J891" i="4"/>
  <c r="E891" i="4"/>
  <c r="F891" i="4"/>
  <c r="I1070" i="4"/>
  <c r="F1070" i="4"/>
  <c r="W1070" i="4" s="1"/>
  <c r="V1070" i="4" s="1"/>
  <c r="E1070" i="4"/>
  <c r="J1070" i="4"/>
  <c r="H1070" i="4"/>
  <c r="G1070" i="4"/>
  <c r="I291" i="4"/>
  <c r="J291" i="4"/>
  <c r="F291" i="4"/>
  <c r="W291" i="4" s="1"/>
  <c r="V291" i="4" s="1"/>
  <c r="G291" i="4"/>
  <c r="E291" i="4"/>
  <c r="H291" i="4"/>
  <c r="E970" i="4"/>
  <c r="F970" i="4"/>
  <c r="I970" i="4"/>
  <c r="G970" i="4"/>
  <c r="J970" i="4"/>
  <c r="H970" i="4"/>
  <c r="I311" i="4"/>
  <c r="F311" i="4"/>
  <c r="H311" i="4"/>
  <c r="G311" i="4"/>
  <c r="J311" i="4"/>
  <c r="E311" i="4"/>
  <c r="F292" i="4"/>
  <c r="I292" i="4"/>
  <c r="G292" i="4"/>
  <c r="H292" i="4"/>
  <c r="J292" i="4"/>
  <c r="E292" i="4"/>
  <c r="F212" i="4"/>
  <c r="G212" i="4"/>
  <c r="H212" i="4"/>
  <c r="I212" i="4"/>
  <c r="E212" i="4"/>
  <c r="J212" i="4"/>
  <c r="I510" i="4"/>
  <c r="H510" i="4"/>
  <c r="G510" i="4"/>
  <c r="F510" i="4"/>
  <c r="J510" i="4"/>
  <c r="E510" i="4"/>
  <c r="F1012" i="4"/>
  <c r="I1012" i="4"/>
  <c r="H1012" i="4"/>
  <c r="G1012" i="4"/>
  <c r="J1012" i="4"/>
  <c r="E1012" i="4"/>
  <c r="I411" i="4"/>
  <c r="E411" i="4"/>
  <c r="F411" i="4"/>
  <c r="W411" i="4" s="1"/>
  <c r="V411" i="4" s="1"/>
  <c r="J411" i="4"/>
  <c r="H411" i="4"/>
  <c r="G411" i="4"/>
  <c r="I971" i="4"/>
  <c r="E971" i="4"/>
  <c r="G971" i="4"/>
  <c r="F971" i="4"/>
  <c r="W971" i="4" s="1"/>
  <c r="V971" i="4" s="1"/>
  <c r="J971" i="4"/>
  <c r="H971" i="4"/>
  <c r="F132" i="4"/>
  <c r="J132" i="4"/>
  <c r="H132" i="4"/>
  <c r="I132" i="4"/>
  <c r="G132" i="4"/>
  <c r="E132" i="4"/>
  <c r="F452" i="4"/>
  <c r="J452" i="4"/>
  <c r="H452" i="4"/>
  <c r="G452" i="4"/>
  <c r="I452" i="4"/>
  <c r="E452" i="4"/>
  <c r="I771" i="4"/>
  <c r="J771" i="4"/>
  <c r="E771" i="4"/>
  <c r="G771" i="4"/>
  <c r="H771" i="4"/>
  <c r="F771" i="4"/>
  <c r="W771" i="4" s="1"/>
  <c r="V771" i="4" s="1"/>
  <c r="J1650" i="4"/>
  <c r="I1650" i="4"/>
  <c r="H1650" i="4"/>
  <c r="F1650" i="4"/>
  <c r="E1650" i="4"/>
  <c r="G1650" i="4"/>
  <c r="I211" i="4"/>
  <c r="J211" i="4"/>
  <c r="E211" i="4"/>
  <c r="H211" i="4"/>
  <c r="F211" i="4"/>
  <c r="G211" i="4"/>
  <c r="F312" i="4"/>
  <c r="I312" i="4"/>
  <c r="G312" i="4"/>
  <c r="J312" i="4"/>
  <c r="H312" i="4"/>
  <c r="E312" i="4"/>
  <c r="F692" i="4"/>
  <c r="J692" i="4"/>
  <c r="I692" i="4"/>
  <c r="H692" i="4"/>
  <c r="G692" i="4"/>
  <c r="E692" i="4"/>
  <c r="G1390" i="4"/>
  <c r="F1390" i="4"/>
  <c r="W1390" i="4" s="1"/>
  <c r="V1390" i="4" s="1"/>
  <c r="E1390" i="4"/>
  <c r="I1390" i="4"/>
  <c r="J1390" i="4"/>
  <c r="H1390" i="4"/>
  <c r="F892" i="4"/>
  <c r="W892" i="4" s="1"/>
  <c r="V892" i="4" s="1"/>
  <c r="G892" i="4"/>
  <c r="I892" i="4"/>
  <c r="J892" i="4"/>
  <c r="E892" i="4"/>
  <c r="H892" i="4"/>
  <c r="I1131" i="4"/>
  <c r="G1131" i="4"/>
  <c r="H1131" i="4"/>
  <c r="J1131" i="4"/>
  <c r="F1131" i="4"/>
  <c r="E1131" i="4"/>
  <c r="I1851" i="4"/>
  <c r="J1851" i="4"/>
  <c r="H1851" i="4"/>
  <c r="E1851" i="4"/>
  <c r="F1851" i="4"/>
  <c r="W1851" i="4" s="1"/>
  <c r="V1851" i="4" s="1"/>
  <c r="G1851" i="4"/>
  <c r="F1092" i="4"/>
  <c r="J1092" i="4"/>
  <c r="H1092" i="4"/>
  <c r="G1092" i="4"/>
  <c r="E1092" i="4"/>
  <c r="I1092" i="4"/>
  <c r="I1750" i="4"/>
  <c r="H1750" i="4"/>
  <c r="G1750" i="4"/>
  <c r="J1750" i="4"/>
  <c r="F1750" i="4"/>
  <c r="E1750" i="4"/>
  <c r="I751" i="4"/>
  <c r="J751" i="4"/>
  <c r="H751" i="4"/>
  <c r="E751" i="4"/>
  <c r="F751" i="4"/>
  <c r="G751" i="4"/>
  <c r="I1550" i="4"/>
  <c r="H1550" i="4"/>
  <c r="G1550" i="4"/>
  <c r="J1550" i="4"/>
  <c r="F1550" i="4"/>
  <c r="W1550" i="4" s="1"/>
  <c r="V1550" i="4" s="1"/>
  <c r="E1550" i="4"/>
  <c r="I1411" i="4"/>
  <c r="J1411" i="4"/>
  <c r="H1411" i="4"/>
  <c r="E1411" i="4"/>
  <c r="G1411" i="4"/>
  <c r="F1411" i="4"/>
  <c r="W1411" i="4" s="1"/>
  <c r="V1411" i="4" s="1"/>
  <c r="I1971" i="4"/>
  <c r="J1971" i="4"/>
  <c r="E1971" i="4"/>
  <c r="G1971" i="4"/>
  <c r="F1971" i="4"/>
  <c r="H1971" i="4"/>
  <c r="I1691" i="4"/>
  <c r="G1691" i="4"/>
  <c r="F1691" i="4"/>
  <c r="W1691" i="4" s="1"/>
  <c r="V1691" i="4" s="1"/>
  <c r="E1691" i="4"/>
  <c r="H1691" i="4"/>
  <c r="J1691" i="4"/>
  <c r="I951" i="4"/>
  <c r="E951" i="4"/>
  <c r="J951" i="4"/>
  <c r="G951" i="4"/>
  <c r="F951" i="4"/>
  <c r="H951" i="4"/>
  <c r="J1270" i="4"/>
  <c r="I1270" i="4"/>
  <c r="H1270" i="4"/>
  <c r="E1270" i="4"/>
  <c r="F1270" i="4"/>
  <c r="W1270" i="4" s="1"/>
  <c r="V1270" i="4" s="1"/>
  <c r="G1270" i="4"/>
  <c r="F1612" i="4"/>
  <c r="H1612" i="4"/>
  <c r="G1612" i="4"/>
  <c r="I1612" i="4"/>
  <c r="J1612" i="4"/>
  <c r="E1612" i="4"/>
  <c r="I1951" i="4"/>
  <c r="J1951" i="4"/>
  <c r="E1951" i="4"/>
  <c r="G1951" i="4"/>
  <c r="F1951" i="4"/>
  <c r="W1951" i="4" s="1"/>
  <c r="V1951" i="4" s="1"/>
  <c r="H1951" i="4"/>
  <c r="F1412" i="4"/>
  <c r="J1412" i="4"/>
  <c r="I1412" i="4"/>
  <c r="H1412" i="4"/>
  <c r="G1412" i="4"/>
  <c r="E1412" i="4"/>
  <c r="W1412" i="4" s="1"/>
  <c r="V1412" i="4" s="1"/>
  <c r="I1871" i="4"/>
  <c r="J1871" i="4"/>
  <c r="E1871" i="4"/>
  <c r="F1871" i="4"/>
  <c r="H1871" i="4"/>
  <c r="G1871" i="4"/>
  <c r="F1292" i="4"/>
  <c r="J1292" i="4"/>
  <c r="G1292" i="4"/>
  <c r="I1292" i="4"/>
  <c r="H1292" i="4"/>
  <c r="E1292" i="4"/>
  <c r="F1832" i="4"/>
  <c r="J1832" i="4"/>
  <c r="H1832" i="4"/>
  <c r="G1832" i="4"/>
  <c r="E1832" i="4"/>
  <c r="I1832" i="4"/>
  <c r="F1532" i="4"/>
  <c r="J1532" i="4"/>
  <c r="I1532" i="4"/>
  <c r="H1532" i="4"/>
  <c r="G1532" i="4"/>
  <c r="E1532" i="4"/>
  <c r="F1732" i="4"/>
  <c r="J1732" i="4"/>
  <c r="I1732" i="4"/>
  <c r="G1732" i="4"/>
  <c r="H1732" i="4"/>
  <c r="E1732" i="4"/>
  <c r="K96" i="4"/>
  <c r="Y96" i="4" s="1"/>
  <c r="J96" i="4"/>
  <c r="H96" i="4"/>
  <c r="O96" i="4"/>
  <c r="L96" i="4"/>
  <c r="I96" i="4"/>
  <c r="E96" i="4"/>
  <c r="X96" i="4" s="1"/>
  <c r="M96" i="4"/>
  <c r="W96" i="4" s="1"/>
  <c r="F96" i="4"/>
  <c r="U96" i="4" s="1"/>
  <c r="G96" i="4"/>
  <c r="N96" i="4"/>
  <c r="K622" i="4"/>
  <c r="Y622" i="4" s="1"/>
  <c r="E622" i="4"/>
  <c r="J622" i="4"/>
  <c r="O622" i="4"/>
  <c r="H622" i="4"/>
  <c r="F622" i="4"/>
  <c r="U622" i="4" s="1"/>
  <c r="L622" i="4"/>
  <c r="G622" i="4"/>
  <c r="M622" i="4"/>
  <c r="I622" i="4"/>
  <c r="N622" i="4"/>
  <c r="H620" i="4"/>
  <c r="L620" i="4"/>
  <c r="I620" i="4"/>
  <c r="J620" i="4"/>
  <c r="E620" i="4"/>
  <c r="K620" i="4"/>
  <c r="Y623" i="4" s="1"/>
  <c r="M620" i="4"/>
  <c r="O620" i="4"/>
  <c r="G620" i="4"/>
  <c r="F620" i="4"/>
  <c r="U620" i="4" s="1"/>
  <c r="U624" i="4" s="1"/>
  <c r="C626" i="4" s="1"/>
  <c r="N620" i="4"/>
  <c r="K1280" i="4"/>
  <c r="I1280" i="4"/>
  <c r="N1280" i="4"/>
  <c r="G1280" i="4"/>
  <c r="H1280" i="4"/>
  <c r="F1280" i="4"/>
  <c r="U1280" i="4" s="1"/>
  <c r="M1280" i="4"/>
  <c r="W1280" i="4" s="1"/>
  <c r="L1280" i="4"/>
  <c r="J1280" i="4"/>
  <c r="O1280" i="4"/>
  <c r="E1280" i="4"/>
  <c r="Y1637" i="4"/>
  <c r="W1640" i="4"/>
  <c r="Y1677" i="4"/>
  <c r="Y1697" i="4"/>
  <c r="Y1718" i="4"/>
  <c r="O1821" i="4"/>
  <c r="L1879" i="4"/>
  <c r="K1879" i="4"/>
  <c r="Y1879" i="4" s="1"/>
  <c r="Y1900" i="4"/>
  <c r="O1923" i="4"/>
  <c r="M1923" i="4"/>
  <c r="I1957" i="4"/>
  <c r="H1981" i="4"/>
  <c r="F332" i="4"/>
  <c r="W332" i="4" s="1"/>
  <c r="V332" i="4" s="1"/>
  <c r="G332" i="4"/>
  <c r="J332" i="4"/>
  <c r="H332" i="4"/>
  <c r="I332" i="4"/>
  <c r="E332" i="4"/>
  <c r="F812" i="4"/>
  <c r="J812" i="4"/>
  <c r="H812" i="4"/>
  <c r="G812" i="4"/>
  <c r="E812" i="4"/>
  <c r="I812" i="4"/>
  <c r="F1312" i="4"/>
  <c r="H1312" i="4"/>
  <c r="G1312" i="4"/>
  <c r="J1312" i="4"/>
  <c r="I1312" i="4"/>
  <c r="E1312" i="4"/>
  <c r="H210" i="4"/>
  <c r="G210" i="4"/>
  <c r="F210" i="4"/>
  <c r="J210" i="4"/>
  <c r="I210" i="4"/>
  <c r="E210" i="4"/>
  <c r="H1430" i="4"/>
  <c r="G1430" i="4"/>
  <c r="I1430" i="4"/>
  <c r="F1430" i="4"/>
  <c r="E1430" i="4"/>
  <c r="J1430" i="4"/>
  <c r="I471" i="4"/>
  <c r="J471" i="4"/>
  <c r="F471" i="4"/>
  <c r="G471" i="4"/>
  <c r="E471" i="4"/>
  <c r="H471" i="4"/>
  <c r="G230" i="4"/>
  <c r="F230" i="4"/>
  <c r="W230" i="4" s="1"/>
  <c r="V230" i="4" s="1"/>
  <c r="E230" i="4"/>
  <c r="I230" i="4"/>
  <c r="J230" i="4"/>
  <c r="H230" i="4"/>
  <c r="F432" i="4"/>
  <c r="W432" i="4" s="1"/>
  <c r="V432" i="4" s="1"/>
  <c r="H432" i="4"/>
  <c r="G432" i="4"/>
  <c r="J432" i="4"/>
  <c r="E432" i="4"/>
  <c r="I432" i="4"/>
  <c r="I351" i="4"/>
  <c r="J351" i="4"/>
  <c r="H351" i="4"/>
  <c r="E351" i="4"/>
  <c r="G351" i="4"/>
  <c r="F351" i="4"/>
  <c r="F232" i="4"/>
  <c r="G232" i="4"/>
  <c r="I232" i="4"/>
  <c r="H232" i="4"/>
  <c r="J232" i="4"/>
  <c r="E232" i="4"/>
  <c r="J570" i="4"/>
  <c r="H570" i="4"/>
  <c r="G570" i="4"/>
  <c r="F570" i="4"/>
  <c r="W570" i="4" s="1"/>
  <c r="V570" i="4" s="1"/>
  <c r="I570" i="4"/>
  <c r="E570" i="4"/>
  <c r="G1110" i="4"/>
  <c r="J1110" i="4"/>
  <c r="H1110" i="4"/>
  <c r="F1110" i="4"/>
  <c r="E1110" i="4"/>
  <c r="I1110" i="4"/>
  <c r="F450" i="4"/>
  <c r="E450" i="4"/>
  <c r="H450" i="4"/>
  <c r="J450" i="4"/>
  <c r="I450" i="4"/>
  <c r="G450" i="4"/>
  <c r="I990" i="4"/>
  <c r="E990" i="4"/>
  <c r="H990" i="4"/>
  <c r="F990" i="4"/>
  <c r="J990" i="4"/>
  <c r="G990" i="4"/>
  <c r="F350" i="4"/>
  <c r="W350" i="4" s="1"/>
  <c r="V350" i="4" s="1"/>
  <c r="E350" i="4"/>
  <c r="H350" i="4"/>
  <c r="J350" i="4"/>
  <c r="I350" i="4"/>
  <c r="G350" i="4"/>
  <c r="I491" i="4"/>
  <c r="J491" i="4"/>
  <c r="F491" i="4"/>
  <c r="G491" i="4"/>
  <c r="H491" i="4"/>
  <c r="E491" i="4"/>
  <c r="I871" i="4"/>
  <c r="J871" i="4"/>
  <c r="F871" i="4"/>
  <c r="E871" i="4"/>
  <c r="G871" i="4"/>
  <c r="H871" i="4"/>
  <c r="F70" i="4"/>
  <c r="E70" i="4"/>
  <c r="J70" i="4"/>
  <c r="I70" i="4"/>
  <c r="H70" i="4"/>
  <c r="G70" i="4"/>
  <c r="I51" i="4"/>
  <c r="J51" i="4"/>
  <c r="G51" i="4"/>
  <c r="F51" i="4"/>
  <c r="E51" i="4"/>
  <c r="H51" i="4"/>
  <c r="J390" i="4"/>
  <c r="I390" i="4"/>
  <c r="F390" i="4"/>
  <c r="G390" i="4"/>
  <c r="E390" i="4"/>
  <c r="H390" i="4"/>
  <c r="I811" i="4"/>
  <c r="E811" i="4"/>
  <c r="J811" i="4"/>
  <c r="G811" i="4"/>
  <c r="F811" i="4"/>
  <c r="H811" i="4"/>
  <c r="J1850" i="4"/>
  <c r="I1850" i="4"/>
  <c r="H1850" i="4"/>
  <c r="F1850" i="4"/>
  <c r="E1850" i="4"/>
  <c r="G1850" i="4"/>
  <c r="I931" i="4"/>
  <c r="G931" i="4"/>
  <c r="E931" i="4"/>
  <c r="J931" i="4"/>
  <c r="F931" i="4"/>
  <c r="H931" i="4"/>
  <c r="F1232" i="4"/>
  <c r="W1232" i="4" s="1"/>
  <c r="V1232" i="4" s="1"/>
  <c r="I1232" i="4"/>
  <c r="H1232" i="4"/>
  <c r="G1232" i="4"/>
  <c r="J1232" i="4"/>
  <c r="E1232" i="4"/>
  <c r="F1892" i="4"/>
  <c r="I1892" i="4"/>
  <c r="G1892" i="4"/>
  <c r="J1892" i="4"/>
  <c r="H1892" i="4"/>
  <c r="E1892" i="4"/>
  <c r="W1892" i="4" s="1"/>
  <c r="V1892" i="4" s="1"/>
  <c r="I1111" i="4"/>
  <c r="E1111" i="4"/>
  <c r="J1111" i="4"/>
  <c r="G1111" i="4"/>
  <c r="H1111" i="4"/>
  <c r="F1111" i="4"/>
  <c r="I1931" i="4"/>
  <c r="G1931" i="4"/>
  <c r="F1931" i="4"/>
  <c r="W1931" i="4" s="1"/>
  <c r="V1931" i="4" s="1"/>
  <c r="E1931" i="4"/>
  <c r="J1931" i="4"/>
  <c r="H1931" i="4"/>
  <c r="I791" i="4"/>
  <c r="G791" i="4"/>
  <c r="H791" i="4"/>
  <c r="F791" i="4"/>
  <c r="E791" i="4"/>
  <c r="J791" i="4"/>
  <c r="I1690" i="4"/>
  <c r="H1690" i="4"/>
  <c r="G1690" i="4"/>
  <c r="F1690" i="4"/>
  <c r="J1690" i="4"/>
  <c r="E1690" i="4"/>
  <c r="I1571" i="4"/>
  <c r="E1571" i="4"/>
  <c r="F1571" i="4"/>
  <c r="J1571" i="4"/>
  <c r="G1571" i="4"/>
  <c r="H1571" i="4"/>
  <c r="I1151" i="4"/>
  <c r="J1151" i="4"/>
  <c r="E1151" i="4"/>
  <c r="H1151" i="4"/>
  <c r="G1151" i="4"/>
  <c r="F1151" i="4"/>
  <c r="I1710" i="4"/>
  <c r="H1710" i="4"/>
  <c r="G1710" i="4"/>
  <c r="E1710" i="4"/>
  <c r="F1710" i="4"/>
  <c r="J1710" i="4"/>
  <c r="F992" i="4"/>
  <c r="G992" i="4"/>
  <c r="J992" i="4"/>
  <c r="I992" i="4"/>
  <c r="H992" i="4"/>
  <c r="E992" i="4"/>
  <c r="F1272" i="4"/>
  <c r="G1272" i="4"/>
  <c r="J1272" i="4"/>
  <c r="H1272" i="4"/>
  <c r="E1272" i="4"/>
  <c r="I1272" i="4"/>
  <c r="F1672" i="4"/>
  <c r="I1672" i="4"/>
  <c r="H1672" i="4"/>
  <c r="G1672" i="4"/>
  <c r="J1672" i="4"/>
  <c r="E1672" i="4"/>
  <c r="H1250" i="4"/>
  <c r="G1250" i="4"/>
  <c r="F1250" i="4"/>
  <c r="W1250" i="4" s="1"/>
  <c r="V1250" i="4" s="1"/>
  <c r="E1250" i="4"/>
  <c r="J1250" i="4"/>
  <c r="I1250" i="4"/>
  <c r="F1510" i="4"/>
  <c r="E1510" i="4"/>
  <c r="H1510" i="4"/>
  <c r="G1510" i="4"/>
  <c r="I1510" i="4"/>
  <c r="J1510" i="4"/>
  <c r="I1891" i="4"/>
  <c r="J1891" i="4"/>
  <c r="G1891" i="4"/>
  <c r="H1891" i="4"/>
  <c r="E1891" i="4"/>
  <c r="F1891" i="4"/>
  <c r="I1311" i="4"/>
  <c r="J1311" i="4"/>
  <c r="F1311" i="4"/>
  <c r="E1311" i="4"/>
  <c r="G1311" i="4"/>
  <c r="H1311" i="4"/>
  <c r="F1932" i="4"/>
  <c r="J1932" i="4"/>
  <c r="H1932" i="4"/>
  <c r="G1932" i="4"/>
  <c r="I1932" i="4"/>
  <c r="E1932" i="4"/>
  <c r="I1551" i="4"/>
  <c r="J1551" i="4"/>
  <c r="G1551" i="4"/>
  <c r="F1551" i="4"/>
  <c r="E1551" i="4"/>
  <c r="H1551" i="4"/>
  <c r="I1751" i="4"/>
  <c r="J1751" i="4"/>
  <c r="G1751" i="4"/>
  <c r="F1751" i="4"/>
  <c r="W1751" i="4" s="1"/>
  <c r="V1751" i="4" s="1"/>
  <c r="E1751" i="4"/>
  <c r="H1751" i="4"/>
  <c r="J702" i="4"/>
  <c r="I702" i="4"/>
  <c r="M702" i="4"/>
  <c r="W702" i="4" s="1"/>
  <c r="N702" i="4"/>
  <c r="F702" i="4"/>
  <c r="U702" i="4" s="1"/>
  <c r="G702" i="4"/>
  <c r="L702" i="4"/>
  <c r="O702" i="4"/>
  <c r="E702" i="4"/>
  <c r="K702" i="4"/>
  <c r="Y702" i="4" s="1"/>
  <c r="H702" i="4"/>
  <c r="J396" i="4"/>
  <c r="K396" i="4"/>
  <c r="Y396" i="4" s="1"/>
  <c r="M396" i="4"/>
  <c r="W396" i="4" s="1"/>
  <c r="F396" i="4"/>
  <c r="U396" i="4" s="1"/>
  <c r="G396" i="4"/>
  <c r="O396" i="4"/>
  <c r="L396" i="4"/>
  <c r="I396" i="4"/>
  <c r="H396" i="4"/>
  <c r="N396" i="4"/>
  <c r="E396" i="4"/>
  <c r="X396" i="4" s="1"/>
  <c r="G1960" i="4"/>
  <c r="O1960" i="4"/>
  <c r="M1960" i="4"/>
  <c r="H1960" i="4"/>
  <c r="F1960" i="4"/>
  <c r="U1960" i="4" s="1"/>
  <c r="E1960" i="4"/>
  <c r="L1960" i="4"/>
  <c r="I1960" i="4"/>
  <c r="K1960" i="4"/>
  <c r="Y1963" i="4" s="1"/>
  <c r="N1960" i="4"/>
  <c r="J1960" i="4"/>
  <c r="K1402" i="4"/>
  <c r="O1402" i="4"/>
  <c r="H1402" i="4"/>
  <c r="I1402" i="4"/>
  <c r="N1402" i="4"/>
  <c r="F1402" i="4"/>
  <c r="U1402" i="4" s="1"/>
  <c r="M1402" i="4"/>
  <c r="J1402" i="4"/>
  <c r="L1402" i="4"/>
  <c r="G1402" i="4"/>
  <c r="E1402" i="4"/>
  <c r="W1237" i="4"/>
  <c r="W1522" i="4"/>
  <c r="Y1720" i="4"/>
  <c r="W1725" i="4"/>
  <c r="W1739" i="4"/>
  <c r="Y1762" i="4"/>
  <c r="W1759" i="4"/>
  <c r="Y1779" i="4"/>
  <c r="G1981" i="4"/>
  <c r="I371" i="4"/>
  <c r="J371" i="4"/>
  <c r="F371" i="4"/>
  <c r="E371" i="4"/>
  <c r="G371" i="4"/>
  <c r="H371" i="4"/>
  <c r="F832" i="4"/>
  <c r="H832" i="4"/>
  <c r="J832" i="4"/>
  <c r="G832" i="4"/>
  <c r="I832" i="4"/>
  <c r="E832" i="4"/>
  <c r="W832" i="4" s="1"/>
  <c r="V832" i="4" s="1"/>
  <c r="G1930" i="4"/>
  <c r="F1930" i="4"/>
  <c r="E1930" i="4"/>
  <c r="I1930" i="4"/>
  <c r="H1930" i="4"/>
  <c r="J1930" i="4"/>
  <c r="H530" i="4"/>
  <c r="J530" i="4"/>
  <c r="I530" i="4"/>
  <c r="G530" i="4"/>
  <c r="F530" i="4"/>
  <c r="E530" i="4"/>
  <c r="F1992" i="4"/>
  <c r="H1992" i="4"/>
  <c r="G1992" i="4"/>
  <c r="J1992" i="4"/>
  <c r="I1992" i="4"/>
  <c r="E1992" i="4"/>
  <c r="F952" i="4"/>
  <c r="J952" i="4"/>
  <c r="G952" i="4"/>
  <c r="I952" i="4"/>
  <c r="E952" i="4"/>
  <c r="H952" i="4"/>
  <c r="F1712" i="4"/>
  <c r="H1712" i="4"/>
  <c r="J1712" i="4"/>
  <c r="G1712" i="4"/>
  <c r="E1712" i="4"/>
  <c r="W1712" i="4" s="1"/>
  <c r="V1712" i="4" s="1"/>
  <c r="I1712" i="4"/>
  <c r="H490" i="4"/>
  <c r="G490" i="4"/>
  <c r="F490" i="4"/>
  <c r="J490" i="4"/>
  <c r="E490" i="4"/>
  <c r="I490" i="4"/>
  <c r="J590" i="4"/>
  <c r="I590" i="4"/>
  <c r="H590" i="4"/>
  <c r="G590" i="4"/>
  <c r="F590" i="4"/>
  <c r="E590" i="4"/>
  <c r="I290" i="4"/>
  <c r="H290" i="4"/>
  <c r="G290" i="4"/>
  <c r="J290" i="4"/>
  <c r="F290" i="4"/>
  <c r="E290" i="4"/>
  <c r="G630" i="4"/>
  <c r="J630" i="4"/>
  <c r="H630" i="4"/>
  <c r="F630" i="4"/>
  <c r="W630" i="4" s="1"/>
  <c r="V630" i="4" s="1"/>
  <c r="E630" i="4"/>
  <c r="I630" i="4"/>
  <c r="I1291" i="4"/>
  <c r="J1291" i="4"/>
  <c r="G1291" i="4"/>
  <c r="H1291" i="4"/>
  <c r="E1291" i="4"/>
  <c r="F1291" i="4"/>
  <c r="F532" i="4"/>
  <c r="I532" i="4"/>
  <c r="G532" i="4"/>
  <c r="E532" i="4"/>
  <c r="H532" i="4"/>
  <c r="J532" i="4"/>
  <c r="G1170" i="4"/>
  <c r="F1170" i="4"/>
  <c r="W1170" i="4" s="1"/>
  <c r="V1170" i="4" s="1"/>
  <c r="J1170" i="4"/>
  <c r="I1170" i="4"/>
  <c r="H1170" i="4"/>
  <c r="E1170" i="4"/>
  <c r="F192" i="4"/>
  <c r="J192" i="4"/>
  <c r="I192" i="4"/>
  <c r="G192" i="4"/>
  <c r="H192" i="4"/>
  <c r="E192" i="4"/>
  <c r="W192" i="4" s="1"/>
  <c r="V192" i="4" s="1"/>
  <c r="I551" i="4"/>
  <c r="F551" i="4"/>
  <c r="W551" i="4" s="1"/>
  <c r="V551" i="4" s="1"/>
  <c r="G551" i="4"/>
  <c r="E551" i="4"/>
  <c r="H551" i="4"/>
  <c r="J551" i="4"/>
  <c r="I911" i="4"/>
  <c r="G911" i="4"/>
  <c r="J911" i="4"/>
  <c r="F911" i="4"/>
  <c r="E911" i="4"/>
  <c r="H911" i="4"/>
  <c r="F130" i="4"/>
  <c r="E130" i="4"/>
  <c r="I130" i="4"/>
  <c r="H130" i="4"/>
  <c r="G130" i="4"/>
  <c r="J130" i="4"/>
  <c r="I91" i="4"/>
  <c r="J91" i="4"/>
  <c r="F91" i="4"/>
  <c r="W91" i="4" s="1"/>
  <c r="V91" i="4" s="1"/>
  <c r="E91" i="4"/>
  <c r="G91" i="4"/>
  <c r="H91" i="4"/>
  <c r="I431" i="4"/>
  <c r="J431" i="4"/>
  <c r="F431" i="4"/>
  <c r="E431" i="4"/>
  <c r="H431" i="4"/>
  <c r="G431" i="4"/>
  <c r="I831" i="4"/>
  <c r="J831" i="4"/>
  <c r="G831" i="4"/>
  <c r="F831" i="4"/>
  <c r="E831" i="4"/>
  <c r="H831" i="4"/>
  <c r="F1872" i="4"/>
  <c r="H1872" i="4"/>
  <c r="G1872" i="4"/>
  <c r="I1872" i="4"/>
  <c r="J1872" i="4"/>
  <c r="E1872" i="4"/>
  <c r="I1010" i="4"/>
  <c r="G1010" i="4"/>
  <c r="F1010" i="4"/>
  <c r="J1010" i="4"/>
  <c r="E1010" i="4"/>
  <c r="H1010" i="4"/>
  <c r="I1331" i="4"/>
  <c r="E1331" i="4"/>
  <c r="G1331" i="4"/>
  <c r="F1331" i="4"/>
  <c r="J1331" i="4"/>
  <c r="H1331" i="4"/>
  <c r="G930" i="4"/>
  <c r="H930" i="4"/>
  <c r="J930" i="4"/>
  <c r="I930" i="4"/>
  <c r="F930" i="4"/>
  <c r="E930" i="4"/>
  <c r="F1132" i="4"/>
  <c r="I1132" i="4"/>
  <c r="G1132" i="4"/>
  <c r="J1132" i="4"/>
  <c r="E1132" i="4"/>
  <c r="H1132" i="4"/>
  <c r="F512" i="4"/>
  <c r="J512" i="4"/>
  <c r="I512" i="4"/>
  <c r="G512" i="4"/>
  <c r="H512" i="4"/>
  <c r="E512" i="4"/>
  <c r="G850" i="4"/>
  <c r="F850" i="4"/>
  <c r="W850" i="4" s="1"/>
  <c r="V850" i="4" s="1"/>
  <c r="E850" i="4"/>
  <c r="I850" i="4"/>
  <c r="H850" i="4"/>
  <c r="J850" i="4"/>
  <c r="F1772" i="4"/>
  <c r="G1772" i="4"/>
  <c r="J1772" i="4"/>
  <c r="I1772" i="4"/>
  <c r="H1772" i="4"/>
  <c r="E1772" i="4"/>
  <c r="W1772" i="4" s="1"/>
  <c r="V1772" i="4" s="1"/>
  <c r="I1591" i="4"/>
  <c r="H1591" i="4"/>
  <c r="E1591" i="4"/>
  <c r="G1591" i="4"/>
  <c r="F1591" i="4"/>
  <c r="J1591" i="4"/>
  <c r="I1391" i="4"/>
  <c r="F1391" i="4"/>
  <c r="J1391" i="4"/>
  <c r="G1391" i="4"/>
  <c r="E1391" i="4"/>
  <c r="H1391" i="4"/>
  <c r="G1830" i="4"/>
  <c r="F1830" i="4"/>
  <c r="W1830" i="4" s="1"/>
  <c r="V1830" i="4" s="1"/>
  <c r="E1830" i="4"/>
  <c r="H1830" i="4"/>
  <c r="J1830" i="4"/>
  <c r="I1830" i="4"/>
  <c r="F1050" i="4"/>
  <c r="E1050" i="4"/>
  <c r="I1050" i="4"/>
  <c r="G1050" i="4"/>
  <c r="J1050" i="4"/>
  <c r="H1050" i="4"/>
  <c r="I1351" i="4"/>
  <c r="J1351" i="4"/>
  <c r="G1351" i="4"/>
  <c r="F1351" i="4"/>
  <c r="W1351" i="4" s="1"/>
  <c r="V1351" i="4" s="1"/>
  <c r="E1351" i="4"/>
  <c r="H1351" i="4"/>
  <c r="I1731" i="4"/>
  <c r="J1731" i="4"/>
  <c r="E1731" i="4"/>
  <c r="G1731" i="4"/>
  <c r="H1731" i="4"/>
  <c r="F1731" i="4"/>
  <c r="F1252" i="4"/>
  <c r="J1252" i="4"/>
  <c r="I1252" i="4"/>
  <c r="G1252" i="4"/>
  <c r="H1252" i="4"/>
  <c r="E1252" i="4"/>
  <c r="F1512" i="4"/>
  <c r="J1512" i="4"/>
  <c r="G1512" i="4"/>
  <c r="I1512" i="4"/>
  <c r="H1512" i="4"/>
  <c r="E1512" i="4"/>
  <c r="I1911" i="4"/>
  <c r="E1911" i="4"/>
  <c r="G1911" i="4"/>
  <c r="H1911" i="4"/>
  <c r="J1911" i="4"/>
  <c r="F1911" i="4"/>
  <c r="I1371" i="4"/>
  <c r="G1371" i="4"/>
  <c r="E1371" i="4"/>
  <c r="H1371" i="4"/>
  <c r="F1371" i="4"/>
  <c r="J1371" i="4"/>
  <c r="F1972" i="4"/>
  <c r="J1972" i="4"/>
  <c r="I1972" i="4"/>
  <c r="H1972" i="4"/>
  <c r="G1972" i="4"/>
  <c r="E1972" i="4"/>
  <c r="F1592" i="4"/>
  <c r="J1592" i="4"/>
  <c r="I1592" i="4"/>
  <c r="G1592" i="4"/>
  <c r="E1592" i="4"/>
  <c r="H1592" i="4"/>
  <c r="F1792" i="4"/>
  <c r="J1792" i="4"/>
  <c r="H1792" i="4"/>
  <c r="G1792" i="4"/>
  <c r="I1792" i="4"/>
  <c r="E1792" i="4"/>
  <c r="G1676" i="4"/>
  <c r="O1676" i="4"/>
  <c r="K1676" i="4"/>
  <c r="Y1676" i="4" s="1"/>
  <c r="H1676" i="4"/>
  <c r="M1676" i="4"/>
  <c r="W1676" i="4" s="1"/>
  <c r="J1676" i="4"/>
  <c r="L1676" i="4"/>
  <c r="F1676" i="4"/>
  <c r="U1676" i="4" s="1"/>
  <c r="U1684" i="4" s="1"/>
  <c r="C1686" i="4" s="1"/>
  <c r="E1676" i="4"/>
  <c r="X1676" i="4" s="1"/>
  <c r="I1676" i="4"/>
  <c r="N1676" i="4"/>
  <c r="J118" i="4"/>
  <c r="I118" i="4"/>
  <c r="G118" i="4"/>
  <c r="M118" i="4"/>
  <c r="W123" i="4" s="1"/>
  <c r="E118" i="4"/>
  <c r="F118" i="4"/>
  <c r="U118" i="4" s="1"/>
  <c r="L118" i="4"/>
  <c r="H118" i="4"/>
  <c r="K118" i="4"/>
  <c r="Y119" i="4" s="1"/>
  <c r="O118" i="4"/>
  <c r="N118" i="4"/>
  <c r="L518" i="4"/>
  <c r="K518" i="4"/>
  <c r="N518" i="4"/>
  <c r="I518" i="4"/>
  <c r="J518" i="4"/>
  <c r="M518" i="4"/>
  <c r="F518" i="4"/>
  <c r="U518" i="4" s="1"/>
  <c r="O518" i="4"/>
  <c r="H518" i="4"/>
  <c r="G518" i="4"/>
  <c r="E518" i="4"/>
  <c r="K1982" i="4"/>
  <c r="Y1983" i="4" s="1"/>
  <c r="L1982" i="4"/>
  <c r="J1982" i="4"/>
  <c r="E1982" i="4"/>
  <c r="O1982" i="4"/>
  <c r="I1982" i="4"/>
  <c r="N1982" i="4"/>
  <c r="G1982" i="4"/>
  <c r="F1982" i="4"/>
  <c r="U1982" i="4" s="1"/>
  <c r="M1982" i="4"/>
  <c r="W1983" i="4" s="1"/>
  <c r="H1982" i="4"/>
  <c r="K1502" i="4"/>
  <c r="M1502" i="4"/>
  <c r="G1502" i="4"/>
  <c r="F1502" i="4"/>
  <c r="U1502" i="4" s="1"/>
  <c r="U1504" i="4" s="1"/>
  <c r="C1506" i="4" s="1"/>
  <c r="L1502" i="4"/>
  <c r="O1502" i="4"/>
  <c r="E1502" i="4"/>
  <c r="J1502" i="4"/>
  <c r="H1502" i="4"/>
  <c r="N1502" i="4"/>
  <c r="I1502" i="4"/>
  <c r="F2005" i="4"/>
  <c r="E2005" i="4"/>
  <c r="J2005" i="4"/>
  <c r="I2005" i="4"/>
  <c r="H2005" i="4"/>
  <c r="G2005" i="4"/>
  <c r="W2002" i="4"/>
  <c r="Q2009" i="4"/>
  <c r="S2006" i="4"/>
  <c r="U2004" i="4"/>
  <c r="C2006" i="4" s="1"/>
  <c r="Y1997" i="4"/>
  <c r="Y2001" i="4"/>
  <c r="W1999" i="4"/>
  <c r="Y1999" i="4"/>
  <c r="W2000" i="4"/>
  <c r="W2001" i="4"/>
  <c r="W2003" i="4"/>
  <c r="Y1998" i="4"/>
  <c r="Y2002" i="4"/>
  <c r="Q1989" i="4"/>
  <c r="S1986" i="4"/>
  <c r="Y1977" i="4"/>
  <c r="W1977" i="4"/>
  <c r="Y1979" i="4"/>
  <c r="Y1981" i="4"/>
  <c r="Y1978" i="4"/>
  <c r="W1978" i="4"/>
  <c r="W1979" i="4"/>
  <c r="W1980" i="4"/>
  <c r="Y1980" i="4"/>
  <c r="F1985" i="4"/>
  <c r="J1985" i="4"/>
  <c r="I1985" i="4"/>
  <c r="E1985" i="4"/>
  <c r="G1985" i="4"/>
  <c r="H1985" i="4"/>
  <c r="W1963" i="4"/>
  <c r="J1966" i="4"/>
  <c r="G1966" i="4"/>
  <c r="F1966" i="4"/>
  <c r="I1966" i="4"/>
  <c r="H1966" i="4"/>
  <c r="E1966" i="4"/>
  <c r="W1962" i="4"/>
  <c r="W1958" i="4"/>
  <c r="U1964" i="4"/>
  <c r="C1966" i="4" s="1"/>
  <c r="Y1959" i="4"/>
  <c r="W1965" i="4"/>
  <c r="Q1970" i="4"/>
  <c r="S1967" i="4"/>
  <c r="W1961" i="4"/>
  <c r="W1957" i="4"/>
  <c r="W1960" i="4"/>
  <c r="W1959" i="4"/>
  <c r="Y1939" i="4"/>
  <c r="W1937" i="4"/>
  <c r="W1943" i="4"/>
  <c r="W1939" i="4"/>
  <c r="W1938" i="4"/>
  <c r="F1945" i="4"/>
  <c r="J1945" i="4"/>
  <c r="G1945" i="4"/>
  <c r="E1945" i="4"/>
  <c r="I1945" i="4"/>
  <c r="H1945" i="4"/>
  <c r="Q1949" i="4"/>
  <c r="S1946" i="4"/>
  <c r="W1942" i="4"/>
  <c r="W1940" i="4"/>
  <c r="Y1938" i="4"/>
  <c r="Y1943" i="4"/>
  <c r="Y1919" i="4"/>
  <c r="Y1920" i="4"/>
  <c r="F1925" i="4"/>
  <c r="J1925" i="4"/>
  <c r="E1925" i="4"/>
  <c r="I1925" i="4"/>
  <c r="H1925" i="4"/>
  <c r="G1925" i="4"/>
  <c r="Y1921" i="4"/>
  <c r="W1920" i="4"/>
  <c r="W1918" i="4"/>
  <c r="Q1929" i="4"/>
  <c r="S1926" i="4"/>
  <c r="W1921" i="4"/>
  <c r="W1919" i="4"/>
  <c r="Y1923" i="4"/>
  <c r="Y1922" i="4"/>
  <c r="Q1909" i="4"/>
  <c r="S1906" i="4"/>
  <c r="W1902" i="4"/>
  <c r="W1901" i="4"/>
  <c r="U1904" i="4"/>
  <c r="C1906" i="4" s="1"/>
  <c r="W1897" i="4"/>
  <c r="W1900" i="4"/>
  <c r="W1898" i="4"/>
  <c r="Y1901" i="4"/>
  <c r="Y1903" i="4"/>
  <c r="W1899" i="4"/>
  <c r="Y1899" i="4"/>
  <c r="U1884" i="4"/>
  <c r="C1886" i="4" s="1"/>
  <c r="Y1898" i="4"/>
  <c r="F1905" i="4"/>
  <c r="J1905" i="4"/>
  <c r="I1905" i="4"/>
  <c r="E1905" i="4"/>
  <c r="H1905" i="4"/>
  <c r="G1905" i="4"/>
  <c r="Y1902" i="4"/>
  <c r="W1878" i="4"/>
  <c r="W1880" i="4"/>
  <c r="F1885" i="4"/>
  <c r="J1885" i="4"/>
  <c r="E1885" i="4"/>
  <c r="H1885" i="4"/>
  <c r="G1885" i="4"/>
  <c r="I1885" i="4"/>
  <c r="W1877" i="4"/>
  <c r="X1875" i="4" s="1"/>
  <c r="W1883" i="4"/>
  <c r="W1879" i="4"/>
  <c r="S1886" i="4"/>
  <c r="Q1889" i="4"/>
  <c r="W1881" i="4"/>
  <c r="Y1857" i="4"/>
  <c r="Y1859" i="4"/>
  <c r="U1864" i="4"/>
  <c r="C1866" i="4" s="1"/>
  <c r="Y1858" i="4"/>
  <c r="F1865" i="4"/>
  <c r="H1865" i="4"/>
  <c r="G1865" i="4"/>
  <c r="E1865" i="4"/>
  <c r="J1865" i="4"/>
  <c r="I1865" i="4"/>
  <c r="S1866" i="4"/>
  <c r="Q1869" i="4"/>
  <c r="Y1838" i="4"/>
  <c r="F1845" i="4"/>
  <c r="W1845" i="4" s="1"/>
  <c r="E1845" i="4"/>
  <c r="G1845" i="4"/>
  <c r="J1845" i="4"/>
  <c r="I1845" i="4"/>
  <c r="H1845" i="4"/>
  <c r="Q1849" i="4"/>
  <c r="S1846" i="4"/>
  <c r="W1839" i="4"/>
  <c r="Y1841" i="4"/>
  <c r="Y1840" i="4"/>
  <c r="Y1839" i="4"/>
  <c r="F1825" i="4"/>
  <c r="G1825" i="4"/>
  <c r="E1825" i="4"/>
  <c r="J1825" i="4"/>
  <c r="I1825" i="4"/>
  <c r="H1825" i="4"/>
  <c r="W1823" i="4"/>
  <c r="Q1829" i="4"/>
  <c r="S1826" i="4"/>
  <c r="U1824" i="4"/>
  <c r="C1826" i="4" s="1"/>
  <c r="Y1819" i="4"/>
  <c r="W1818" i="4"/>
  <c r="W1819" i="4"/>
  <c r="Y1817" i="4"/>
  <c r="Y1822" i="4"/>
  <c r="Q1809" i="4"/>
  <c r="S1806" i="4"/>
  <c r="Y1797" i="4"/>
  <c r="Y1803" i="4"/>
  <c r="W1803" i="4"/>
  <c r="Y1800" i="4"/>
  <c r="F1805" i="4"/>
  <c r="I1805" i="4"/>
  <c r="G1805" i="4"/>
  <c r="E1805" i="4"/>
  <c r="J1805" i="4"/>
  <c r="H1805" i="4"/>
  <c r="W1801" i="4"/>
  <c r="Y1802" i="4"/>
  <c r="W1799" i="4"/>
  <c r="W1777" i="4"/>
  <c r="W1775" i="4" s="1"/>
  <c r="W1783" i="4"/>
  <c r="Y1780" i="4"/>
  <c r="F1785" i="4"/>
  <c r="J1785" i="4"/>
  <c r="G1785" i="4"/>
  <c r="E1785" i="4"/>
  <c r="I1785" i="4"/>
  <c r="H1785" i="4"/>
  <c r="Y1783" i="4"/>
  <c r="Y1782" i="4"/>
  <c r="W1778" i="4"/>
  <c r="W1780" i="4"/>
  <c r="W1782" i="4"/>
  <c r="Y1778" i="4"/>
  <c r="Y1781" i="4"/>
  <c r="Q1789" i="4"/>
  <c r="S1786" i="4"/>
  <c r="W1779" i="4"/>
  <c r="U1784" i="4"/>
  <c r="C1786" i="4" s="1"/>
  <c r="W1781" i="4"/>
  <c r="X1775" i="4" s="1"/>
  <c r="Y1763" i="4"/>
  <c r="Y1760" i="4"/>
  <c r="W1757" i="4"/>
  <c r="Y1761" i="4"/>
  <c r="W1758" i="4"/>
  <c r="W1760" i="4"/>
  <c r="F1765" i="4"/>
  <c r="J1765" i="4"/>
  <c r="E1765" i="4"/>
  <c r="H1765" i="4"/>
  <c r="G1765" i="4"/>
  <c r="I1765" i="4"/>
  <c r="W1763" i="4"/>
  <c r="S1766" i="4"/>
  <c r="Q1769" i="4"/>
  <c r="W1743" i="4"/>
  <c r="W1738" i="4"/>
  <c r="Y1742" i="4"/>
  <c r="W1742" i="4"/>
  <c r="Y1738" i="4"/>
  <c r="Q1749" i="4"/>
  <c r="S1746" i="4"/>
  <c r="W1740" i="4"/>
  <c r="F1745" i="4"/>
  <c r="W1745" i="4" s="1"/>
  <c r="J1745" i="4"/>
  <c r="G1745" i="4"/>
  <c r="E1745" i="4"/>
  <c r="I1745" i="4"/>
  <c r="H1745" i="4"/>
  <c r="U1744" i="4"/>
  <c r="C1746" i="4" s="1"/>
  <c r="W1741" i="4"/>
  <c r="X1735" i="4" s="1"/>
  <c r="W1719" i="4"/>
  <c r="W1717" i="4"/>
  <c r="W1721" i="4"/>
  <c r="U1724" i="4"/>
  <c r="C1726" i="4" s="1"/>
  <c r="Y1723" i="4"/>
  <c r="W1723" i="4"/>
  <c r="W1715" i="4" s="1"/>
  <c r="W1722" i="4"/>
  <c r="W1718" i="4"/>
  <c r="J1726" i="4"/>
  <c r="G1726" i="4"/>
  <c r="F1726" i="4"/>
  <c r="E1726" i="4"/>
  <c r="I1726" i="4"/>
  <c r="H1726" i="4"/>
  <c r="Y1721" i="4"/>
  <c r="Q1730" i="4"/>
  <c r="S1727" i="4"/>
  <c r="Y1717" i="4"/>
  <c r="W1700" i="4"/>
  <c r="W1698" i="4"/>
  <c r="W1699" i="4"/>
  <c r="Y1699" i="4"/>
  <c r="Y1701" i="4"/>
  <c r="W1702" i="4"/>
  <c r="F1705" i="4"/>
  <c r="W1705" i="4" s="1"/>
  <c r="J1705" i="4"/>
  <c r="E1705" i="4"/>
  <c r="I1705" i="4"/>
  <c r="H1705" i="4"/>
  <c r="G1705" i="4"/>
  <c r="W1703" i="4"/>
  <c r="W1701" i="4"/>
  <c r="Y1702" i="4"/>
  <c r="Y1700" i="4"/>
  <c r="Q1709" i="4"/>
  <c r="S1706" i="4"/>
  <c r="Y1681" i="4"/>
  <c r="W1682" i="4"/>
  <c r="Y1682" i="4"/>
  <c r="Y1683" i="4"/>
  <c r="F1685" i="4"/>
  <c r="J1685" i="4"/>
  <c r="E1685" i="4"/>
  <c r="H1685" i="4"/>
  <c r="G1685" i="4"/>
  <c r="I1685" i="4"/>
  <c r="S1686" i="4"/>
  <c r="Q1689" i="4"/>
  <c r="W1680" i="4"/>
  <c r="W1678" i="4"/>
  <c r="W1660" i="4"/>
  <c r="F1665" i="4"/>
  <c r="I1665" i="4"/>
  <c r="H1665" i="4"/>
  <c r="E1665" i="4"/>
  <c r="J1665" i="4"/>
  <c r="G1665" i="4"/>
  <c r="W1659" i="4"/>
  <c r="Y1661" i="4"/>
  <c r="S1666" i="4"/>
  <c r="Q1669" i="4"/>
  <c r="Y1659" i="4"/>
  <c r="Y1657" i="4"/>
  <c r="Y1663" i="4"/>
  <c r="W1663" i="4"/>
  <c r="Y1660" i="4"/>
  <c r="W1662" i="4"/>
  <c r="W1657" i="4"/>
  <c r="U1664" i="4"/>
  <c r="C1666" i="4" s="1"/>
  <c r="W1658" i="4"/>
  <c r="W1661" i="4"/>
  <c r="F1645" i="4"/>
  <c r="I1645" i="4"/>
  <c r="H1645" i="4"/>
  <c r="G1645" i="4"/>
  <c r="E1645" i="4"/>
  <c r="J1645" i="4"/>
  <c r="U1644" i="4"/>
  <c r="C1646" i="4" s="1"/>
  <c r="Y1643" i="4"/>
  <c r="W1643" i="4"/>
  <c r="W1642" i="4"/>
  <c r="W1638" i="4"/>
  <c r="Y1642" i="4"/>
  <c r="Y1638" i="4"/>
  <c r="Y1635" i="4" s="1"/>
  <c r="Y1640" i="4"/>
  <c r="S1646" i="4"/>
  <c r="Q1649" i="4"/>
  <c r="W1639" i="4"/>
  <c r="W1641" i="4"/>
  <c r="W1622" i="4"/>
  <c r="W1620" i="4"/>
  <c r="W1619" i="4"/>
  <c r="F1625" i="4"/>
  <c r="J1625" i="4"/>
  <c r="G1625" i="4"/>
  <c r="E1625" i="4"/>
  <c r="I1625" i="4"/>
  <c r="H1625" i="4"/>
  <c r="Y1618" i="4"/>
  <c r="Q1629" i="4"/>
  <c r="S1626" i="4"/>
  <c r="Y1621" i="4"/>
  <c r="U1624" i="4"/>
  <c r="C1626" i="4" s="1"/>
  <c r="W1600" i="4"/>
  <c r="Y1602" i="4"/>
  <c r="Y1599" i="4"/>
  <c r="W1599" i="4"/>
  <c r="Y1601" i="4"/>
  <c r="W1601" i="4"/>
  <c r="Y1597" i="4"/>
  <c r="Y1595" i="4" s="1"/>
  <c r="F1605" i="4"/>
  <c r="H1605" i="4"/>
  <c r="G1605" i="4"/>
  <c r="E1605" i="4"/>
  <c r="J1605" i="4"/>
  <c r="I1605" i="4"/>
  <c r="W1598" i="4"/>
  <c r="S1606" i="4"/>
  <c r="Q1609" i="4"/>
  <c r="W1597" i="4"/>
  <c r="U1604" i="4"/>
  <c r="C1606" i="4" s="1"/>
  <c r="Y1600" i="4"/>
  <c r="W1602" i="4"/>
  <c r="F1585" i="4"/>
  <c r="W1585" i="4" s="1"/>
  <c r="J1585" i="4"/>
  <c r="I1585" i="4"/>
  <c r="E1585" i="4"/>
  <c r="H1585" i="4"/>
  <c r="G1585" i="4"/>
  <c r="W1578" i="4"/>
  <c r="U1584" i="4"/>
  <c r="C1586" i="4" s="1"/>
  <c r="W1580" i="4"/>
  <c r="Q1589" i="4"/>
  <c r="S1586" i="4"/>
  <c r="W1581" i="4"/>
  <c r="Y1582" i="4"/>
  <c r="W1579" i="4"/>
  <c r="W1562" i="4"/>
  <c r="Y1559" i="4"/>
  <c r="Y1561" i="4"/>
  <c r="U1564" i="4"/>
  <c r="C1566" i="4" s="1"/>
  <c r="W1561" i="4"/>
  <c r="W1563" i="4"/>
  <c r="W1560" i="4"/>
  <c r="X1555" i="4" s="1"/>
  <c r="Y1563" i="4"/>
  <c r="Y1562" i="4"/>
  <c r="W1558" i="4"/>
  <c r="Q1569" i="4"/>
  <c r="S1566" i="4"/>
  <c r="Y1560" i="4"/>
  <c r="F1565" i="4"/>
  <c r="J1565" i="4"/>
  <c r="G1565" i="4"/>
  <c r="E1565" i="4"/>
  <c r="I1565" i="4"/>
  <c r="H1565" i="4"/>
  <c r="F1545" i="4"/>
  <c r="J1545" i="4"/>
  <c r="E1545" i="4"/>
  <c r="I1545" i="4"/>
  <c r="H1545" i="4"/>
  <c r="G1545" i="4"/>
  <c r="W1537" i="4"/>
  <c r="W1535" i="4" s="1"/>
  <c r="Q1549" i="4"/>
  <c r="S1546" i="4"/>
  <c r="W1540" i="4"/>
  <c r="W1538" i="4"/>
  <c r="Y1543" i="4"/>
  <c r="W1539" i="4"/>
  <c r="Y1541" i="4"/>
  <c r="U1524" i="4"/>
  <c r="C1526" i="4" s="1"/>
  <c r="U1544" i="4"/>
  <c r="C1546" i="4" s="1"/>
  <c r="Y1542" i="4"/>
  <c r="W1543" i="4"/>
  <c r="W1541" i="4"/>
  <c r="Y1520" i="4"/>
  <c r="Y1521" i="4"/>
  <c r="F1525" i="4"/>
  <c r="J1525" i="4"/>
  <c r="I1525" i="4"/>
  <c r="E1525" i="4"/>
  <c r="H1525" i="4"/>
  <c r="G1525" i="4"/>
  <c r="Y1523" i="4"/>
  <c r="W1517" i="4"/>
  <c r="Y1517" i="4"/>
  <c r="Q1529" i="4"/>
  <c r="S1526" i="4"/>
  <c r="Y1518" i="4"/>
  <c r="Q1509" i="4"/>
  <c r="S1506" i="4"/>
  <c r="Y1498" i="4"/>
  <c r="W1500" i="4"/>
  <c r="W1502" i="4"/>
  <c r="W1499" i="4"/>
  <c r="F1505" i="4"/>
  <c r="J1505" i="4"/>
  <c r="I1505" i="4"/>
  <c r="E1505" i="4"/>
  <c r="H1505" i="4"/>
  <c r="G1505" i="4"/>
  <c r="Y1499" i="4"/>
  <c r="W1497" i="4"/>
  <c r="W1503" i="4"/>
  <c r="Q1489" i="4"/>
  <c r="S1486" i="4"/>
  <c r="W1482" i="4"/>
  <c r="Y1479" i="4"/>
  <c r="Y1481" i="4"/>
  <c r="Y1480" i="4"/>
  <c r="W1481" i="4"/>
  <c r="W1480" i="4"/>
  <c r="Y1483" i="4"/>
  <c r="W1483" i="4"/>
  <c r="Y1482" i="4"/>
  <c r="W1478" i="4"/>
  <c r="F1485" i="4"/>
  <c r="J1485" i="4"/>
  <c r="G1485" i="4"/>
  <c r="E1485" i="4"/>
  <c r="I1485" i="4"/>
  <c r="H1485" i="4"/>
  <c r="Q1469" i="4"/>
  <c r="S1466" i="4"/>
  <c r="W1457" i="4"/>
  <c r="Y1459" i="4"/>
  <c r="Y1461" i="4"/>
  <c r="U1464" i="4"/>
  <c r="C1466" i="4" s="1"/>
  <c r="W1460" i="4"/>
  <c r="W1463" i="4"/>
  <c r="Y1463" i="4"/>
  <c r="Y1462" i="4"/>
  <c r="F1465" i="4"/>
  <c r="J1465" i="4"/>
  <c r="E1465" i="4"/>
  <c r="I1465" i="4"/>
  <c r="H1465" i="4"/>
  <c r="G1465" i="4"/>
  <c r="F1445" i="4"/>
  <c r="J1445" i="4"/>
  <c r="E1445" i="4"/>
  <c r="I1445" i="4"/>
  <c r="H1445" i="4"/>
  <c r="G1445" i="4"/>
  <c r="W1443" i="4"/>
  <c r="Q1449" i="4"/>
  <c r="S1446" i="4"/>
  <c r="W1440" i="4"/>
  <c r="W1438" i="4"/>
  <c r="Y1439" i="4"/>
  <c r="U1444" i="4"/>
  <c r="C1446" i="4" s="1"/>
  <c r="Y1437" i="4"/>
  <c r="Y1419" i="4"/>
  <c r="F1425" i="4"/>
  <c r="W1425" i="4" s="1"/>
  <c r="J1425" i="4"/>
  <c r="I1425" i="4"/>
  <c r="E1425" i="4"/>
  <c r="H1425" i="4"/>
  <c r="G1425" i="4"/>
  <c r="Q1429" i="4"/>
  <c r="S1426" i="4"/>
  <c r="W1421" i="4"/>
  <c r="W1422" i="4"/>
  <c r="W1419" i="4"/>
  <c r="Y1417" i="4"/>
  <c r="W1417" i="4"/>
  <c r="U1424" i="4"/>
  <c r="C1426" i="4" s="1"/>
  <c r="Y1421" i="4"/>
  <c r="Q1409" i="4"/>
  <c r="S1406" i="4"/>
  <c r="Y1397" i="4"/>
  <c r="W1397" i="4"/>
  <c r="W1399" i="4"/>
  <c r="W1401" i="4"/>
  <c r="X1395" i="4" s="1"/>
  <c r="W1400" i="4"/>
  <c r="Y1399" i="4"/>
  <c r="Y1401" i="4"/>
  <c r="W1402" i="4"/>
  <c r="F1405" i="4"/>
  <c r="J1405" i="4"/>
  <c r="I1405" i="4"/>
  <c r="E1405" i="4"/>
  <c r="H1405" i="4"/>
  <c r="G1405" i="4"/>
  <c r="W1403" i="4"/>
  <c r="W1379" i="4"/>
  <c r="Y1379" i="4"/>
  <c r="Q1389" i="4"/>
  <c r="S1386" i="4"/>
  <c r="W1382" i="4"/>
  <c r="F1385" i="4"/>
  <c r="W1385" i="4" s="1"/>
  <c r="E1385" i="4"/>
  <c r="J1385" i="4"/>
  <c r="I1385" i="4"/>
  <c r="H1385" i="4"/>
  <c r="G1385" i="4"/>
  <c r="F1365" i="4"/>
  <c r="J1365" i="4"/>
  <c r="E1365" i="4"/>
  <c r="H1365" i="4"/>
  <c r="G1365" i="4"/>
  <c r="I1365" i="4"/>
  <c r="S1366" i="4"/>
  <c r="Q1369" i="4"/>
  <c r="W1360" i="4"/>
  <c r="W1357" i="4"/>
  <c r="W1358" i="4"/>
  <c r="Y1357" i="4"/>
  <c r="Y1359" i="4"/>
  <c r="Y1362" i="4"/>
  <c r="W1362" i="4"/>
  <c r="Y1358" i="4"/>
  <c r="Y1360" i="4"/>
  <c r="Y1337" i="4"/>
  <c r="U1344" i="4"/>
  <c r="C1346" i="4" s="1"/>
  <c r="W1339" i="4"/>
  <c r="Y1339" i="4"/>
  <c r="W1338" i="4"/>
  <c r="Q1349" i="4"/>
  <c r="S1346" i="4"/>
  <c r="W1342" i="4"/>
  <c r="W1335" i="4" s="1"/>
  <c r="W1341" i="4"/>
  <c r="W1343" i="4"/>
  <c r="F1345" i="4"/>
  <c r="E1345" i="4"/>
  <c r="J1345" i="4"/>
  <c r="G1345" i="4"/>
  <c r="I1345" i="4"/>
  <c r="H1345" i="4"/>
  <c r="W1340" i="4"/>
  <c r="W1322" i="4"/>
  <c r="W1319" i="4"/>
  <c r="Y1319" i="4"/>
  <c r="Y1317" i="4"/>
  <c r="Y1318" i="4"/>
  <c r="Y1323" i="4"/>
  <c r="F1325" i="4"/>
  <c r="J1325" i="4"/>
  <c r="E1325" i="4"/>
  <c r="I1325" i="4"/>
  <c r="H1325" i="4"/>
  <c r="G1325" i="4"/>
  <c r="U1324" i="4"/>
  <c r="C1326" i="4" s="1"/>
  <c r="Q1329" i="4"/>
  <c r="S1326" i="4"/>
  <c r="W1302" i="4"/>
  <c r="W1299" i="4"/>
  <c r="Y1298" i="4"/>
  <c r="Y1299" i="4"/>
  <c r="W1301" i="4"/>
  <c r="Y1303" i="4"/>
  <c r="F1305" i="4"/>
  <c r="J1305" i="4"/>
  <c r="G1305" i="4"/>
  <c r="E1305" i="4"/>
  <c r="I1305" i="4"/>
  <c r="H1305" i="4"/>
  <c r="Q1309" i="4"/>
  <c r="S1306" i="4"/>
  <c r="W1303" i="4"/>
  <c r="U1304" i="4"/>
  <c r="C1306" i="4" s="1"/>
  <c r="W1300" i="4"/>
  <c r="W1278" i="4"/>
  <c r="W1279" i="4"/>
  <c r="Y1277" i="4"/>
  <c r="Y1278" i="4"/>
  <c r="Y1279" i="4"/>
  <c r="Y1282" i="4"/>
  <c r="F1285" i="4"/>
  <c r="J1285" i="4"/>
  <c r="I1285" i="4"/>
  <c r="E1285" i="4"/>
  <c r="G1285" i="4"/>
  <c r="H1285" i="4"/>
  <c r="Y1283" i="4"/>
  <c r="Q1289" i="4"/>
  <c r="S1286" i="4"/>
  <c r="W1262" i="4"/>
  <c r="Y1261" i="4"/>
  <c r="U1264" i="4"/>
  <c r="C1266" i="4" s="1"/>
  <c r="W1263" i="4"/>
  <c r="Q1269" i="4"/>
  <c r="S1266" i="4"/>
  <c r="Y1263" i="4"/>
  <c r="Y1262" i="4"/>
  <c r="W1258" i="4"/>
  <c r="F1265" i="4"/>
  <c r="J1265" i="4"/>
  <c r="G1265" i="4"/>
  <c r="E1265" i="4"/>
  <c r="I1265" i="4"/>
  <c r="H1265" i="4"/>
  <c r="W1238" i="4"/>
  <c r="W1243" i="4"/>
  <c r="Y1240" i="4"/>
  <c r="Y1242" i="4"/>
  <c r="Y1239" i="4"/>
  <c r="Y1241" i="4"/>
  <c r="U1244" i="4"/>
  <c r="C1246" i="4" s="1"/>
  <c r="F1245" i="4"/>
  <c r="J1245" i="4"/>
  <c r="G1245" i="4"/>
  <c r="E1245" i="4"/>
  <c r="I1245" i="4"/>
  <c r="H1245" i="4"/>
  <c r="Y1237" i="4"/>
  <c r="Q1249" i="4"/>
  <c r="S1246" i="4"/>
  <c r="W1242" i="4"/>
  <c r="Y1221" i="4"/>
  <c r="W1221" i="4"/>
  <c r="Y1218" i="4"/>
  <c r="Y1217" i="4"/>
  <c r="Y1215" i="4" s="1"/>
  <c r="F1225" i="4"/>
  <c r="E1225" i="4"/>
  <c r="H1225" i="4"/>
  <c r="J1225" i="4"/>
  <c r="I1225" i="4"/>
  <c r="G1225" i="4"/>
  <c r="Y1220" i="4"/>
  <c r="Y1222" i="4"/>
  <c r="U1224" i="4"/>
  <c r="C1226" i="4" s="1"/>
  <c r="Q1229" i="4"/>
  <c r="S1226" i="4"/>
  <c r="Y1223" i="4"/>
  <c r="W1218" i="4"/>
  <c r="W1222" i="4"/>
  <c r="W1219" i="4"/>
  <c r="W1201" i="4"/>
  <c r="F1205" i="4"/>
  <c r="J1205" i="4"/>
  <c r="I1205" i="4"/>
  <c r="E1205" i="4"/>
  <c r="H1205" i="4"/>
  <c r="G1205" i="4"/>
  <c r="W1203" i="4"/>
  <c r="W1200" i="4"/>
  <c r="W1202" i="4"/>
  <c r="Q1209" i="4"/>
  <c r="S1206" i="4"/>
  <c r="Y1201" i="4"/>
  <c r="W1199" i="4"/>
  <c r="W1179" i="4"/>
  <c r="Y1183" i="4"/>
  <c r="W1180" i="4"/>
  <c r="F1185" i="4"/>
  <c r="J1185" i="4"/>
  <c r="E1185" i="4"/>
  <c r="H1185" i="4"/>
  <c r="G1185" i="4"/>
  <c r="I1185" i="4"/>
  <c r="S1186" i="4"/>
  <c r="Q1189" i="4"/>
  <c r="Y1180" i="4"/>
  <c r="W1181" i="4"/>
  <c r="W1182" i="4"/>
  <c r="Y1181" i="4"/>
  <c r="W1178" i="4"/>
  <c r="W1183" i="4"/>
  <c r="U1184" i="4"/>
  <c r="C1186" i="4" s="1"/>
  <c r="Y1160" i="4"/>
  <c r="S1166" i="4"/>
  <c r="Q1169" i="4"/>
  <c r="W1162" i="4"/>
  <c r="Y1162" i="4"/>
  <c r="W1160" i="4"/>
  <c r="U1164" i="4"/>
  <c r="C1166" i="4" s="1"/>
  <c r="W1163" i="4"/>
  <c r="Y1161" i="4"/>
  <c r="W1159" i="4"/>
  <c r="F1165" i="4"/>
  <c r="J1165" i="4"/>
  <c r="E1165" i="4"/>
  <c r="H1165" i="4"/>
  <c r="G1165" i="4"/>
  <c r="I1165" i="4"/>
  <c r="W1161" i="4"/>
  <c r="W1141" i="4"/>
  <c r="W1137" i="4"/>
  <c r="F1145" i="4"/>
  <c r="J1145" i="4"/>
  <c r="E1145" i="4"/>
  <c r="I1145" i="4"/>
  <c r="H1145" i="4"/>
  <c r="G1145" i="4"/>
  <c r="Y1137" i="4"/>
  <c r="W1142" i="4"/>
  <c r="Y1143" i="4"/>
  <c r="Q1149" i="4"/>
  <c r="S1146" i="4"/>
  <c r="U1144" i="4"/>
  <c r="C1146" i="4" s="1"/>
  <c r="F1125" i="4"/>
  <c r="J1125" i="4"/>
  <c r="E1125" i="4"/>
  <c r="H1125" i="4"/>
  <c r="G1125" i="4"/>
  <c r="I1125" i="4"/>
  <c r="S1126" i="4"/>
  <c r="Q1129" i="4"/>
  <c r="W1121" i="4"/>
  <c r="W1117" i="4"/>
  <c r="Y1123" i="4"/>
  <c r="W1118" i="4"/>
  <c r="Y1120" i="4"/>
  <c r="Y1121" i="4"/>
  <c r="F1105" i="4"/>
  <c r="J1105" i="4"/>
  <c r="E1105" i="4"/>
  <c r="H1105" i="4"/>
  <c r="G1105" i="4"/>
  <c r="I1105" i="4"/>
  <c r="W1103" i="4"/>
  <c r="Y1101" i="4"/>
  <c r="Q1109" i="4"/>
  <c r="S1106" i="4"/>
  <c r="Y1099" i="4"/>
  <c r="W1100" i="4"/>
  <c r="W1102" i="4"/>
  <c r="U1104" i="4"/>
  <c r="C1106" i="4" s="1"/>
  <c r="W1081" i="4"/>
  <c r="Y1079" i="4"/>
  <c r="W1080" i="4"/>
  <c r="Y1078" i="4"/>
  <c r="Y1080" i="4"/>
  <c r="F1085" i="4"/>
  <c r="E1085" i="4"/>
  <c r="G1085" i="4"/>
  <c r="J1085" i="4"/>
  <c r="I1085" i="4"/>
  <c r="H1085" i="4"/>
  <c r="Y1077" i="4"/>
  <c r="Q1089" i="4"/>
  <c r="S1086" i="4"/>
  <c r="W1082" i="4"/>
  <c r="Y1081" i="4"/>
  <c r="F1065" i="4"/>
  <c r="J1065" i="4"/>
  <c r="E1065" i="4"/>
  <c r="I1065" i="4"/>
  <c r="H1065" i="4"/>
  <c r="G1065" i="4"/>
  <c r="Y1063" i="4"/>
  <c r="Q1069" i="4"/>
  <c r="S1066" i="4"/>
  <c r="Y1062" i="4"/>
  <c r="Y1061" i="4"/>
  <c r="W1062" i="4"/>
  <c r="Y1058" i="4"/>
  <c r="W1061" i="4"/>
  <c r="W1058" i="4"/>
  <c r="Y1059" i="4"/>
  <c r="W1039" i="4"/>
  <c r="Y1039" i="4"/>
  <c r="W1037" i="4"/>
  <c r="Y1037" i="4"/>
  <c r="W1040" i="4"/>
  <c r="Y1038" i="4"/>
  <c r="F1045" i="4"/>
  <c r="J1045" i="4"/>
  <c r="I1045" i="4"/>
  <c r="E1045" i="4"/>
  <c r="H1045" i="4"/>
  <c r="G1045" i="4"/>
  <c r="W1041" i="4"/>
  <c r="Q1049" i="4"/>
  <c r="S1046" i="4"/>
  <c r="U1024" i="4"/>
  <c r="C1026" i="4" s="1"/>
  <c r="F1025" i="4"/>
  <c r="G1025" i="4"/>
  <c r="E1025" i="4"/>
  <c r="J1025" i="4"/>
  <c r="I1025" i="4"/>
  <c r="H1025" i="4"/>
  <c r="W1021" i="4"/>
  <c r="Y1022" i="4"/>
  <c r="W1022" i="4"/>
  <c r="Q1029" i="4"/>
  <c r="S1026" i="4"/>
  <c r="W1017" i="4"/>
  <c r="W1018" i="4"/>
  <c r="W1019" i="4"/>
  <c r="W1023" i="4"/>
  <c r="W1002" i="4"/>
  <c r="W999" i="4"/>
  <c r="F1005" i="4"/>
  <c r="J1005" i="4"/>
  <c r="H1005" i="4"/>
  <c r="G1005" i="4"/>
  <c r="E1005" i="4"/>
  <c r="I1005" i="4"/>
  <c r="Y1000" i="4"/>
  <c r="W1003" i="4"/>
  <c r="W997" i="4"/>
  <c r="Y1001" i="4"/>
  <c r="Q1009" i="4"/>
  <c r="S1006" i="4"/>
  <c r="W998" i="4"/>
  <c r="W1001" i="4"/>
  <c r="Y999" i="4"/>
  <c r="Y998" i="4"/>
  <c r="Y995" i="4" s="1"/>
  <c r="Q989" i="4"/>
  <c r="S986" i="4"/>
  <c r="Y983" i="4"/>
  <c r="Y980" i="4"/>
  <c r="Y979" i="4"/>
  <c r="Y975" i="4" s="1"/>
  <c r="Y981" i="4"/>
  <c r="F985" i="4"/>
  <c r="W985" i="4" s="1"/>
  <c r="J985" i="4"/>
  <c r="I985" i="4"/>
  <c r="E985" i="4"/>
  <c r="H985" i="4"/>
  <c r="G985" i="4"/>
  <c r="U984" i="4"/>
  <c r="C986" i="4" s="1"/>
  <c r="X975" i="4"/>
  <c r="W981" i="4"/>
  <c r="W982" i="4"/>
  <c r="W980" i="4"/>
  <c r="W978" i="4"/>
  <c r="F965" i="4"/>
  <c r="E965" i="4"/>
  <c r="J965" i="4"/>
  <c r="G965" i="4"/>
  <c r="I965" i="4"/>
  <c r="H965" i="4"/>
  <c r="Q969" i="4"/>
  <c r="S966" i="4"/>
  <c r="W962" i="4"/>
  <c r="W959" i="4"/>
  <c r="W963" i="4"/>
  <c r="Y959" i="4"/>
  <c r="F945" i="4"/>
  <c r="I945" i="4"/>
  <c r="E945" i="4"/>
  <c r="J945" i="4"/>
  <c r="H945" i="4"/>
  <c r="G945" i="4"/>
  <c r="Q949" i="4"/>
  <c r="S946" i="4"/>
  <c r="Y941" i="4"/>
  <c r="Y942" i="4"/>
  <c r="Y943" i="4"/>
  <c r="W923" i="4"/>
  <c r="W919" i="4"/>
  <c r="Y923" i="4"/>
  <c r="Y922" i="4"/>
  <c r="Y919" i="4"/>
  <c r="W918" i="4"/>
  <c r="X915" i="4" s="1"/>
  <c r="F925" i="4"/>
  <c r="J925" i="4"/>
  <c r="E925" i="4"/>
  <c r="I925" i="4"/>
  <c r="H925" i="4"/>
  <c r="G925" i="4"/>
  <c r="W922" i="4"/>
  <c r="W921" i="4"/>
  <c r="Y918" i="4"/>
  <c r="W920" i="4"/>
  <c r="Y921" i="4"/>
  <c r="Q929" i="4"/>
  <c r="S926" i="4"/>
  <c r="U924" i="4"/>
  <c r="C926" i="4" s="1"/>
  <c r="F905" i="4"/>
  <c r="J905" i="4"/>
  <c r="G905" i="4"/>
  <c r="E905" i="4"/>
  <c r="I905" i="4"/>
  <c r="H905" i="4"/>
  <c r="W901" i="4"/>
  <c r="Q909" i="4"/>
  <c r="S906" i="4"/>
  <c r="W898" i="4"/>
  <c r="Y897" i="4"/>
  <c r="W900" i="4"/>
  <c r="Y898" i="4"/>
  <c r="Y903" i="4"/>
  <c r="Y899" i="4"/>
  <c r="Y902" i="4"/>
  <c r="W879" i="4"/>
  <c r="Y882" i="4"/>
  <c r="F885" i="4"/>
  <c r="J885" i="4"/>
  <c r="E885" i="4"/>
  <c r="H885" i="4"/>
  <c r="G885" i="4"/>
  <c r="I885" i="4"/>
  <c r="W881" i="4"/>
  <c r="X875" i="4" s="1"/>
  <c r="Y878" i="4"/>
  <c r="S886" i="4"/>
  <c r="Q889" i="4"/>
  <c r="W883" i="4"/>
  <c r="W875" i="4" s="1"/>
  <c r="Y877" i="4"/>
  <c r="W882" i="4"/>
  <c r="Y881" i="4"/>
  <c r="Y879" i="4"/>
  <c r="U864" i="4"/>
  <c r="C866" i="4" s="1"/>
  <c r="W862" i="4"/>
  <c r="X855" i="4" s="1"/>
  <c r="W858" i="4"/>
  <c r="Y858" i="4"/>
  <c r="W863" i="4"/>
  <c r="F865" i="4"/>
  <c r="J865" i="4"/>
  <c r="G865" i="4"/>
  <c r="E865" i="4"/>
  <c r="I865" i="4"/>
  <c r="H865" i="4"/>
  <c r="Y863" i="4"/>
  <c r="W860" i="4"/>
  <c r="Y860" i="4"/>
  <c r="Q869" i="4"/>
  <c r="S866" i="4"/>
  <c r="Y861" i="4"/>
  <c r="Y859" i="4"/>
  <c r="Y855" i="4" s="1"/>
  <c r="Q849" i="4"/>
  <c r="S846" i="4"/>
  <c r="Y839" i="4"/>
  <c r="W840" i="4"/>
  <c r="Y843" i="4"/>
  <c r="W842" i="4"/>
  <c r="F845" i="4"/>
  <c r="J845" i="4"/>
  <c r="G845" i="4"/>
  <c r="E845" i="4"/>
  <c r="I845" i="4"/>
  <c r="H845" i="4"/>
  <c r="U824" i="4"/>
  <c r="C826" i="4" s="1"/>
  <c r="W820" i="4"/>
  <c r="Y823" i="4"/>
  <c r="Y819" i="4"/>
  <c r="Y821" i="4"/>
  <c r="F825" i="4"/>
  <c r="J825" i="4"/>
  <c r="E825" i="4"/>
  <c r="I825" i="4"/>
  <c r="H825" i="4"/>
  <c r="G825" i="4"/>
  <c r="Y822" i="4"/>
  <c r="Q829" i="4"/>
  <c r="S826" i="4"/>
  <c r="Y800" i="4"/>
  <c r="Y798" i="4"/>
  <c r="Y795" i="4" s="1"/>
  <c r="Q809" i="4"/>
  <c r="S806" i="4"/>
  <c r="W800" i="4"/>
  <c r="W803" i="4"/>
  <c r="W801" i="4"/>
  <c r="W798" i="4"/>
  <c r="Y802" i="4"/>
  <c r="F805" i="4"/>
  <c r="J805" i="4"/>
  <c r="E805" i="4"/>
  <c r="I805" i="4"/>
  <c r="H805" i="4"/>
  <c r="G805" i="4"/>
  <c r="Y803" i="4"/>
  <c r="W802" i="4"/>
  <c r="U804" i="4"/>
  <c r="C806" i="4" s="1"/>
  <c r="Y801" i="4"/>
  <c r="F785" i="4"/>
  <c r="J785" i="4"/>
  <c r="E785" i="4"/>
  <c r="H785" i="4"/>
  <c r="G785" i="4"/>
  <c r="I785" i="4"/>
  <c r="Y783" i="4"/>
  <c r="W778" i="4"/>
  <c r="W781" i="4"/>
  <c r="U784" i="4"/>
  <c r="C786" i="4" s="1"/>
  <c r="W780" i="4"/>
  <c r="Y782" i="4"/>
  <c r="W777" i="4"/>
  <c r="W779" i="4"/>
  <c r="Y778" i="4"/>
  <c r="Y781" i="4"/>
  <c r="S786" i="4"/>
  <c r="Q789" i="4"/>
  <c r="Y780" i="4"/>
  <c r="W783" i="4"/>
  <c r="W782" i="4"/>
  <c r="Y759" i="4"/>
  <c r="W759" i="4"/>
  <c r="Y762" i="4"/>
  <c r="W761" i="4"/>
  <c r="F765" i="4"/>
  <c r="I765" i="4"/>
  <c r="G765" i="4"/>
  <c r="E765" i="4"/>
  <c r="H765" i="4"/>
  <c r="J765" i="4"/>
  <c r="W762" i="4"/>
  <c r="Y760" i="4"/>
  <c r="U764" i="4"/>
  <c r="C766" i="4" s="1"/>
  <c r="W758" i="4"/>
  <c r="Q769" i="4"/>
  <c r="S766" i="4"/>
  <c r="Y761" i="4"/>
  <c r="Y763" i="4"/>
  <c r="W763" i="4"/>
  <c r="U744" i="4"/>
  <c r="C746" i="4" s="1"/>
  <c r="Y737" i="4"/>
  <c r="Y739" i="4"/>
  <c r="Y741" i="4"/>
  <c r="Y743" i="4"/>
  <c r="Y742" i="4"/>
  <c r="F745" i="4"/>
  <c r="E745" i="4"/>
  <c r="I745" i="4"/>
  <c r="J745" i="4"/>
  <c r="H745" i="4"/>
  <c r="G745" i="4"/>
  <c r="W741" i="4"/>
  <c r="Y738" i="4"/>
  <c r="Q749" i="4"/>
  <c r="S746" i="4"/>
  <c r="W718" i="4"/>
  <c r="U724" i="4"/>
  <c r="C726" i="4" s="1"/>
  <c r="W720" i="4"/>
  <c r="Y719" i="4"/>
  <c r="W722" i="4"/>
  <c r="Y718" i="4"/>
  <c r="W723" i="4"/>
  <c r="Y720" i="4"/>
  <c r="F725" i="4"/>
  <c r="J725" i="4"/>
  <c r="E725" i="4"/>
  <c r="H725" i="4"/>
  <c r="G725" i="4"/>
  <c r="I725" i="4"/>
  <c r="W721" i="4"/>
  <c r="Y723" i="4"/>
  <c r="Q729" i="4"/>
  <c r="S726" i="4"/>
  <c r="W699" i="4"/>
  <c r="F705" i="4"/>
  <c r="H705" i="4"/>
  <c r="E705" i="4"/>
  <c r="J705" i="4"/>
  <c r="I705" i="4"/>
  <c r="G705" i="4"/>
  <c r="Y701" i="4"/>
  <c r="S706" i="4"/>
  <c r="Q709" i="4"/>
  <c r="W703" i="4"/>
  <c r="W698" i="4"/>
  <c r="W701" i="4"/>
  <c r="U704" i="4"/>
  <c r="C706" i="4" s="1"/>
  <c r="Q689" i="4"/>
  <c r="S686" i="4"/>
  <c r="Y677" i="4"/>
  <c r="F685" i="4"/>
  <c r="E685" i="4"/>
  <c r="J685" i="4"/>
  <c r="I685" i="4"/>
  <c r="H685" i="4"/>
  <c r="G685" i="4"/>
  <c r="U684" i="4"/>
  <c r="C686" i="4" s="1"/>
  <c r="Y680" i="4"/>
  <c r="Y679" i="4"/>
  <c r="Y681" i="4"/>
  <c r="Y657" i="4"/>
  <c r="Y658" i="4"/>
  <c r="Y661" i="4"/>
  <c r="W659" i="4"/>
  <c r="F665" i="4"/>
  <c r="I665" i="4"/>
  <c r="H665" i="4"/>
  <c r="G665" i="4"/>
  <c r="E665" i="4"/>
  <c r="J665" i="4"/>
  <c r="U664" i="4"/>
  <c r="C666" i="4" s="1"/>
  <c r="Y659" i="4"/>
  <c r="W658" i="4"/>
  <c r="Q669" i="4"/>
  <c r="S666" i="4"/>
  <c r="W661" i="4"/>
  <c r="F645" i="4"/>
  <c r="I645" i="4"/>
  <c r="E645" i="4"/>
  <c r="G645" i="4"/>
  <c r="H645" i="4"/>
  <c r="J645" i="4"/>
  <c r="Y642" i="4"/>
  <c r="Y643" i="4"/>
  <c r="Q649" i="4"/>
  <c r="S646" i="4"/>
  <c r="Y641" i="4"/>
  <c r="W639" i="4"/>
  <c r="Y639" i="4"/>
  <c r="Q630" i="4"/>
  <c r="S627" i="4"/>
  <c r="Y618" i="4"/>
  <c r="U604" i="4"/>
  <c r="C606" i="4" s="1"/>
  <c r="J626" i="4"/>
  <c r="F626" i="4"/>
  <c r="I626" i="4"/>
  <c r="H626" i="4"/>
  <c r="G626" i="4"/>
  <c r="E626" i="4"/>
  <c r="Y619" i="4"/>
  <c r="Y602" i="4"/>
  <c r="W600" i="4"/>
  <c r="W598" i="4"/>
  <c r="W603" i="4"/>
  <c r="W602" i="4"/>
  <c r="Y598" i="4"/>
  <c r="F605" i="4"/>
  <c r="E605" i="4"/>
  <c r="J605" i="4"/>
  <c r="I605" i="4"/>
  <c r="H605" i="4"/>
  <c r="G605" i="4"/>
  <c r="W601" i="4"/>
  <c r="Y601" i="4"/>
  <c r="Y597" i="4"/>
  <c r="Q609" i="4"/>
  <c r="S606" i="4"/>
  <c r="W599" i="4"/>
  <c r="Y603" i="4"/>
  <c r="W582" i="4"/>
  <c r="W579" i="4"/>
  <c r="W577" i="4"/>
  <c r="F585" i="4"/>
  <c r="E585" i="4"/>
  <c r="H585" i="4"/>
  <c r="J585" i="4"/>
  <c r="I585" i="4"/>
  <c r="G585" i="4"/>
  <c r="Y583" i="4"/>
  <c r="Q589" i="4"/>
  <c r="S586" i="4"/>
  <c r="Y580" i="4"/>
  <c r="W580" i="4"/>
  <c r="W583" i="4"/>
  <c r="Y579" i="4"/>
  <c r="W581" i="4"/>
  <c r="Q569" i="4"/>
  <c r="S566" i="4"/>
  <c r="W558" i="4"/>
  <c r="W557" i="4"/>
  <c r="W555" i="4" s="1"/>
  <c r="W560" i="4"/>
  <c r="U564" i="4"/>
  <c r="C566" i="4" s="1"/>
  <c r="Y557" i="4"/>
  <c r="Y558" i="4"/>
  <c r="Y563" i="4"/>
  <c r="F565" i="4"/>
  <c r="J565" i="4"/>
  <c r="I565" i="4"/>
  <c r="E565" i="4"/>
  <c r="H565" i="4"/>
  <c r="G565" i="4"/>
  <c r="W561" i="4"/>
  <c r="Y559" i="4"/>
  <c r="Y560" i="4"/>
  <c r="W563" i="4"/>
  <c r="W539" i="4"/>
  <c r="W542" i="4"/>
  <c r="W543" i="4"/>
  <c r="U544" i="4"/>
  <c r="C546" i="4" s="1"/>
  <c r="F545" i="4"/>
  <c r="J545" i="4"/>
  <c r="I545" i="4"/>
  <c r="E545" i="4"/>
  <c r="H545" i="4"/>
  <c r="G545" i="4"/>
  <c r="W540" i="4"/>
  <c r="Y542" i="4"/>
  <c r="Y543" i="4"/>
  <c r="W535" i="4"/>
  <c r="W541" i="4"/>
  <c r="Q549" i="4"/>
  <c r="S546" i="4"/>
  <c r="Y521" i="4"/>
  <c r="W522" i="4"/>
  <c r="W520" i="4"/>
  <c r="W518" i="4"/>
  <c r="F525" i="4"/>
  <c r="J525" i="4"/>
  <c r="E525" i="4"/>
  <c r="H525" i="4"/>
  <c r="G525" i="4"/>
  <c r="I525" i="4"/>
  <c r="W521" i="4"/>
  <c r="Y522" i="4"/>
  <c r="Q529" i="4"/>
  <c r="S526" i="4"/>
  <c r="Y520" i="4"/>
  <c r="Y518" i="4"/>
  <c r="U504" i="4"/>
  <c r="C506" i="4" s="1"/>
  <c r="F505" i="4"/>
  <c r="J505" i="4"/>
  <c r="I505" i="4"/>
  <c r="E505" i="4"/>
  <c r="H505" i="4"/>
  <c r="G505" i="4"/>
  <c r="W498" i="4"/>
  <c r="Q509" i="4"/>
  <c r="S506" i="4"/>
  <c r="Y500" i="4"/>
  <c r="Y497" i="4"/>
  <c r="Y498" i="4"/>
  <c r="Y499" i="4"/>
  <c r="Y495" i="4" s="1"/>
  <c r="Y483" i="4"/>
  <c r="Y479" i="4"/>
  <c r="Y481" i="4"/>
  <c r="W478" i="4"/>
  <c r="Y480" i="4"/>
  <c r="F485" i="4"/>
  <c r="I485" i="4"/>
  <c r="E485" i="4"/>
  <c r="J485" i="4"/>
  <c r="H485" i="4"/>
  <c r="G485" i="4"/>
  <c r="U484" i="4"/>
  <c r="C486" i="4" s="1"/>
  <c r="W479" i="4"/>
  <c r="Y477" i="4"/>
  <c r="Q489" i="4"/>
  <c r="S486" i="4"/>
  <c r="Y478" i="4"/>
  <c r="Y460" i="4"/>
  <c r="W462" i="4"/>
  <c r="Y459" i="4"/>
  <c r="Y461" i="4"/>
  <c r="F465" i="4"/>
  <c r="G465" i="4"/>
  <c r="E465" i="4"/>
  <c r="J465" i="4"/>
  <c r="I465" i="4"/>
  <c r="H465" i="4"/>
  <c r="Y462" i="4"/>
  <c r="Y455" i="4" s="1"/>
  <c r="Q469" i="4"/>
  <c r="S466" i="4"/>
  <c r="U444" i="4"/>
  <c r="C446" i="4" s="1"/>
  <c r="Y442" i="4"/>
  <c r="Y439" i="4"/>
  <c r="U404" i="4"/>
  <c r="C406" i="4" s="1"/>
  <c r="W438" i="4"/>
  <c r="W440" i="4"/>
  <c r="W441" i="4"/>
  <c r="Y443" i="4"/>
  <c r="F445" i="4"/>
  <c r="E445" i="4"/>
  <c r="J445" i="4"/>
  <c r="H445" i="4"/>
  <c r="G445" i="4"/>
  <c r="I445" i="4"/>
  <c r="Y440" i="4"/>
  <c r="Y441" i="4"/>
  <c r="W437" i="4"/>
  <c r="Y437" i="4"/>
  <c r="W439" i="4"/>
  <c r="S446" i="4"/>
  <c r="Q449" i="4"/>
  <c r="Y422" i="4"/>
  <c r="S426" i="4"/>
  <c r="Q429" i="4"/>
  <c r="W422" i="4"/>
  <c r="Y419" i="4"/>
  <c r="W418" i="4"/>
  <c r="Y420" i="4"/>
  <c r="U424" i="4"/>
  <c r="C426" i="4" s="1"/>
  <c r="W421" i="4"/>
  <c r="W423" i="4"/>
  <c r="F425" i="4"/>
  <c r="J425" i="4"/>
  <c r="E425" i="4"/>
  <c r="H425" i="4"/>
  <c r="I425" i="4"/>
  <c r="G425" i="4"/>
  <c r="Y423" i="4"/>
  <c r="W419" i="4"/>
  <c r="W403" i="4"/>
  <c r="Y403" i="4"/>
  <c r="Q409" i="4"/>
  <c r="S406" i="4"/>
  <c r="W402" i="4"/>
  <c r="F405" i="4"/>
  <c r="J405" i="4"/>
  <c r="E405" i="4"/>
  <c r="H405" i="4"/>
  <c r="G405" i="4"/>
  <c r="I405" i="4"/>
  <c r="W400" i="4"/>
  <c r="Y401" i="4"/>
  <c r="Y402" i="4"/>
  <c r="Y383" i="4"/>
  <c r="Y378" i="4"/>
  <c r="W383" i="4"/>
  <c r="F385" i="4"/>
  <c r="E385" i="4"/>
  <c r="J385" i="4"/>
  <c r="I385" i="4"/>
  <c r="H385" i="4"/>
  <c r="G385" i="4"/>
  <c r="W377" i="4"/>
  <c r="Y377" i="4"/>
  <c r="Q389" i="4"/>
  <c r="S386" i="4"/>
  <c r="W378" i="4"/>
  <c r="Y380" i="4"/>
  <c r="Y379" i="4"/>
  <c r="F365" i="4"/>
  <c r="E365" i="4"/>
  <c r="I365" i="4"/>
  <c r="H365" i="4"/>
  <c r="G365" i="4"/>
  <c r="J365" i="4"/>
  <c r="Y357" i="4"/>
  <c r="Q369" i="4"/>
  <c r="S366" i="4"/>
  <c r="Y358" i="4"/>
  <c r="W361" i="4"/>
  <c r="W363" i="4"/>
  <c r="W360" i="4"/>
  <c r="W357" i="4"/>
  <c r="Y359" i="4"/>
  <c r="W358" i="4"/>
  <c r="U364" i="4"/>
  <c r="C366" i="4" s="1"/>
  <c r="W359" i="4"/>
  <c r="Y342" i="4"/>
  <c r="F345" i="4"/>
  <c r="H345" i="4"/>
  <c r="E345" i="4"/>
  <c r="J345" i="4"/>
  <c r="I345" i="4"/>
  <c r="G345" i="4"/>
  <c r="Y340" i="4"/>
  <c r="Y343" i="4"/>
  <c r="W337" i="4"/>
  <c r="U344" i="4"/>
  <c r="C346" i="4" s="1"/>
  <c r="S346" i="4"/>
  <c r="Q349" i="4"/>
  <c r="W341" i="4"/>
  <c r="W340" i="4"/>
  <c r="W338" i="4"/>
  <c r="W343" i="4"/>
  <c r="W322" i="4"/>
  <c r="Y322" i="4"/>
  <c r="F325" i="4"/>
  <c r="J325" i="4"/>
  <c r="E325" i="4"/>
  <c r="H325" i="4"/>
  <c r="G325" i="4"/>
  <c r="I325" i="4"/>
  <c r="U324" i="4"/>
  <c r="C326" i="4" s="1"/>
  <c r="W320" i="4"/>
  <c r="W323" i="4"/>
  <c r="S326" i="4"/>
  <c r="Q329" i="4"/>
  <c r="W319" i="4"/>
  <c r="W321" i="4"/>
  <c r="Q309" i="4"/>
  <c r="S306" i="4"/>
  <c r="Y299" i="4"/>
  <c r="Y301" i="4"/>
  <c r="Y303" i="4"/>
  <c r="W300" i="4"/>
  <c r="F305" i="4"/>
  <c r="J305" i="4"/>
  <c r="E305" i="4"/>
  <c r="I305" i="4"/>
  <c r="H305" i="4"/>
  <c r="G305" i="4"/>
  <c r="W298" i="4"/>
  <c r="Y300" i="4"/>
  <c r="Y279" i="4"/>
  <c r="Y281" i="4"/>
  <c r="U284" i="4"/>
  <c r="C286" i="4" s="1"/>
  <c r="Y278" i="4"/>
  <c r="Q289" i="4"/>
  <c r="S286" i="4"/>
  <c r="Y277" i="4"/>
  <c r="W283" i="4"/>
  <c r="W279" i="4"/>
  <c r="W280" i="4"/>
  <c r="F285" i="4"/>
  <c r="H285" i="4"/>
  <c r="E285" i="4"/>
  <c r="G285" i="4"/>
  <c r="I285" i="4"/>
  <c r="J285" i="4"/>
  <c r="W281" i="4"/>
  <c r="Y283" i="4"/>
  <c r="Y280" i="4"/>
  <c r="W282" i="4"/>
  <c r="Y260" i="4"/>
  <c r="Q269" i="4"/>
  <c r="S266" i="4"/>
  <c r="W258" i="4"/>
  <c r="W262" i="4"/>
  <c r="U244" i="4"/>
  <c r="C246" i="4" s="1"/>
  <c r="U264" i="4"/>
  <c r="C266" i="4" s="1"/>
  <c r="W263" i="4"/>
  <c r="W257" i="4"/>
  <c r="F265" i="4"/>
  <c r="J265" i="4"/>
  <c r="E265" i="4"/>
  <c r="I265" i="4"/>
  <c r="H265" i="4"/>
  <c r="G265" i="4"/>
  <c r="F245" i="4"/>
  <c r="J245" i="4"/>
  <c r="E245" i="4"/>
  <c r="I245" i="4"/>
  <c r="H245" i="4"/>
  <c r="G245" i="4"/>
  <c r="W241" i="4"/>
  <c r="Y240" i="4"/>
  <c r="Q249" i="4"/>
  <c r="S246" i="4"/>
  <c r="W238" i="4"/>
  <c r="Y239" i="4"/>
  <c r="Y235" i="4" s="1"/>
  <c r="Y243" i="4"/>
  <c r="W242" i="4"/>
  <c r="Y241" i="4"/>
  <c r="W243" i="4"/>
  <c r="W240" i="4"/>
  <c r="Y219" i="4"/>
  <c r="W223" i="4"/>
  <c r="W221" i="4"/>
  <c r="Y220" i="4"/>
  <c r="W215" i="4"/>
  <c r="Y222" i="4"/>
  <c r="Y221" i="4"/>
  <c r="F225" i="4"/>
  <c r="J225" i="4"/>
  <c r="E225" i="4"/>
  <c r="H225" i="4"/>
  <c r="I225" i="4"/>
  <c r="G225" i="4"/>
  <c r="W220" i="4"/>
  <c r="U204" i="4"/>
  <c r="C206" i="4" s="1"/>
  <c r="W218" i="4"/>
  <c r="Y223" i="4"/>
  <c r="Q229" i="4"/>
  <c r="S226" i="4"/>
  <c r="Q209" i="4"/>
  <c r="S206" i="4"/>
  <c r="W199" i="4"/>
  <c r="W203" i="4"/>
  <c r="W198" i="4"/>
  <c r="F205" i="4"/>
  <c r="E205" i="4"/>
  <c r="J205" i="4"/>
  <c r="I205" i="4"/>
  <c r="H205" i="4"/>
  <c r="G205" i="4"/>
  <c r="F185" i="4"/>
  <c r="E185" i="4"/>
  <c r="J185" i="4"/>
  <c r="I185" i="4"/>
  <c r="H185" i="4"/>
  <c r="G185" i="4"/>
  <c r="Q189" i="4"/>
  <c r="S186" i="4"/>
  <c r="W181" i="4"/>
  <c r="Y180" i="4"/>
  <c r="W183" i="4"/>
  <c r="Y182" i="4"/>
  <c r="Y181" i="4"/>
  <c r="W179" i="4"/>
  <c r="W182" i="4"/>
  <c r="Y183" i="4"/>
  <c r="W178" i="4"/>
  <c r="W160" i="4"/>
  <c r="F165" i="4"/>
  <c r="J165" i="4"/>
  <c r="E165" i="4"/>
  <c r="I165" i="4"/>
  <c r="H165" i="4"/>
  <c r="G165" i="4"/>
  <c r="Y161" i="4"/>
  <c r="Y160" i="4"/>
  <c r="U164" i="4"/>
  <c r="C166" i="4" s="1"/>
  <c r="U104" i="4"/>
  <c r="C106" i="4" s="1"/>
  <c r="Y162" i="4"/>
  <c r="Y155" i="4"/>
  <c r="Q169" i="4"/>
  <c r="S166" i="4"/>
  <c r="W157" i="4"/>
  <c r="Y139" i="4"/>
  <c r="W143" i="4"/>
  <c r="Y142" i="4"/>
  <c r="Y141" i="4"/>
  <c r="W142" i="4"/>
  <c r="W139" i="4"/>
  <c r="W141" i="4"/>
  <c r="W140" i="4"/>
  <c r="Y138" i="4"/>
  <c r="Y135" i="4" s="1"/>
  <c r="F145" i="4"/>
  <c r="J145" i="4"/>
  <c r="I145" i="4"/>
  <c r="E145" i="4"/>
  <c r="H145" i="4"/>
  <c r="G145" i="4"/>
  <c r="Y140" i="4"/>
  <c r="Q149" i="4"/>
  <c r="S146" i="4"/>
  <c r="W125" i="4"/>
  <c r="Y120" i="4"/>
  <c r="Q130" i="4"/>
  <c r="S127" i="4"/>
  <c r="Y118" i="4"/>
  <c r="J126" i="4"/>
  <c r="I126" i="4"/>
  <c r="H126" i="4"/>
  <c r="G126" i="4"/>
  <c r="F126" i="4"/>
  <c r="E126" i="4"/>
  <c r="Y123" i="4"/>
  <c r="W119" i="4"/>
  <c r="S106" i="4"/>
  <c r="Q109" i="4"/>
  <c r="W103" i="4"/>
  <c r="W101" i="4"/>
  <c r="W100" i="4"/>
  <c r="F105" i="4"/>
  <c r="J105" i="4"/>
  <c r="E105" i="4"/>
  <c r="H105" i="4"/>
  <c r="G105" i="4"/>
  <c r="I105" i="4"/>
  <c r="Y98" i="4"/>
  <c r="W98" i="4"/>
  <c r="W82" i="4"/>
  <c r="Y83" i="4"/>
  <c r="Y81" i="4"/>
  <c r="W83" i="4"/>
  <c r="F85" i="4"/>
  <c r="J85" i="4"/>
  <c r="E85" i="4"/>
  <c r="I85" i="4"/>
  <c r="H85" i="4"/>
  <c r="G85" i="4"/>
  <c r="U84" i="4"/>
  <c r="C86" i="4" s="1"/>
  <c r="W81" i="4"/>
  <c r="Q89" i="4"/>
  <c r="S86" i="4"/>
  <c r="W80" i="4"/>
  <c r="Y77" i="4"/>
  <c r="Y82" i="4"/>
  <c r="W78" i="4"/>
  <c r="X75" i="4" s="1"/>
  <c r="W63" i="4"/>
  <c r="W59" i="4"/>
  <c r="Y59" i="4"/>
  <c r="Y58" i="4"/>
  <c r="U64" i="4"/>
  <c r="C66" i="4" s="1"/>
  <c r="Y60" i="4"/>
  <c r="W60" i="4"/>
  <c r="Y62" i="4"/>
  <c r="F65" i="4"/>
  <c r="J65" i="4"/>
  <c r="E65" i="4"/>
  <c r="I65" i="4"/>
  <c r="H65" i="4"/>
  <c r="G65" i="4"/>
  <c r="S66" i="4"/>
  <c r="Q69" i="4"/>
  <c r="Y63" i="4"/>
  <c r="W58" i="4"/>
  <c r="Y39" i="4"/>
  <c r="W40" i="4"/>
  <c r="F45" i="4"/>
  <c r="J45" i="4"/>
  <c r="E45" i="4"/>
  <c r="I45" i="4"/>
  <c r="H45" i="4"/>
  <c r="G45" i="4"/>
  <c r="Y42" i="4"/>
  <c r="W43" i="4"/>
  <c r="W38" i="4"/>
  <c r="Y40" i="4"/>
  <c r="Q49" i="4"/>
  <c r="S46" i="4"/>
  <c r="Y41" i="4"/>
  <c r="W37" i="4"/>
  <c r="W42" i="4"/>
  <c r="W41" i="4"/>
  <c r="X36" i="4"/>
  <c r="U44" i="4"/>
  <c r="C46" i="4" s="1"/>
  <c r="N6" i="6"/>
  <c r="W335" i="4" l="1"/>
  <c r="X135" i="4"/>
  <c r="Y475" i="4"/>
  <c r="Y1715" i="4"/>
  <c r="Y1835" i="4"/>
  <c r="X1435" i="4"/>
  <c r="X535" i="4"/>
  <c r="W565" i="4"/>
  <c r="W575" i="4"/>
  <c r="Y715" i="4"/>
  <c r="Y735" i="4"/>
  <c r="Y955" i="4"/>
  <c r="W1045" i="4"/>
  <c r="Y1075" i="4"/>
  <c r="Y1235" i="4"/>
  <c r="Y1500" i="4"/>
  <c r="W1525" i="4"/>
  <c r="X1595" i="4"/>
  <c r="W1842" i="4"/>
  <c r="W1835" i="4" s="1"/>
  <c r="Y1880" i="4"/>
  <c r="Y1915" i="4"/>
  <c r="Y1935" i="4"/>
  <c r="W1252" i="4"/>
  <c r="V1252" i="4" s="1"/>
  <c r="W512" i="4"/>
  <c r="V512" i="4" s="1"/>
  <c r="W1872" i="4"/>
  <c r="V1872" i="4" s="1"/>
  <c r="W431" i="4"/>
  <c r="V431" i="4" s="1"/>
  <c r="W871" i="4"/>
  <c r="V871" i="4" s="1"/>
  <c r="W450" i="4"/>
  <c r="V450" i="4" s="1"/>
  <c r="W1732" i="4"/>
  <c r="V1732" i="4" s="1"/>
  <c r="W1750" i="4"/>
  <c r="V1750" i="4" s="1"/>
  <c r="W452" i="4"/>
  <c r="V452" i="4" s="1"/>
  <c r="W292" i="4"/>
  <c r="V292" i="4" s="1"/>
  <c r="W792" i="4"/>
  <c r="V792" i="4" s="1"/>
  <c r="W1130" i="4"/>
  <c r="V1130" i="4" s="1"/>
  <c r="W1211" i="4"/>
  <c r="V1211" i="4" s="1"/>
  <c r="W611" i="4"/>
  <c r="V611" i="4" s="1"/>
  <c r="W531" i="4"/>
  <c r="V531" i="4" s="1"/>
  <c r="W591" i="4"/>
  <c r="V591" i="4" s="1"/>
  <c r="W1692" i="4"/>
  <c r="V1692" i="4" s="1"/>
  <c r="W1471" i="4"/>
  <c r="V1471" i="4" s="1"/>
  <c r="W912" i="4"/>
  <c r="V912" i="4" s="1"/>
  <c r="Y1757" i="4"/>
  <c r="Y1755" i="4" s="1"/>
  <c r="W742" i="4"/>
  <c r="Y202" i="4"/>
  <c r="Y362" i="4"/>
  <c r="W652" i="4"/>
  <c r="V652" i="4" s="1"/>
  <c r="W1171" i="4"/>
  <c r="V1171" i="4" s="1"/>
  <c r="Y1020" i="4"/>
  <c r="W932" i="4"/>
  <c r="V932" i="4" s="1"/>
  <c r="W410" i="4"/>
  <c r="V410" i="4" s="1"/>
  <c r="W472" i="4"/>
  <c r="V472" i="4" s="1"/>
  <c r="W302" i="4"/>
  <c r="Y663" i="4"/>
  <c r="Y655" i="4" s="1"/>
  <c r="Y1962" i="4"/>
  <c r="W122" i="4"/>
  <c r="X115" i="4" s="1"/>
  <c r="W552" i="4"/>
  <c r="V552" i="4" s="1"/>
  <c r="W35" i="4"/>
  <c r="Y55" i="4"/>
  <c r="W118" i="4"/>
  <c r="Y199" i="4"/>
  <c r="X235" i="4"/>
  <c r="Y319" i="4"/>
  <c r="W379" i="4"/>
  <c r="W375" i="4" s="1"/>
  <c r="W382" i="4"/>
  <c r="W425" i="4"/>
  <c r="Y435" i="4"/>
  <c r="W480" i="4"/>
  <c r="Y538" i="4"/>
  <c r="Y535" i="4" s="1"/>
  <c r="Y595" i="4"/>
  <c r="W642" i="4"/>
  <c r="W660" i="4"/>
  <c r="W663" i="4"/>
  <c r="W682" i="4"/>
  <c r="W675" i="4" s="1"/>
  <c r="W680" i="4"/>
  <c r="Y699" i="4"/>
  <c r="Y695" i="4" s="1"/>
  <c r="W725" i="4"/>
  <c r="W743" i="4"/>
  <c r="W739" i="4"/>
  <c r="X735" i="4" s="1"/>
  <c r="Y758" i="4"/>
  <c r="W775" i="4"/>
  <c r="Y842" i="4"/>
  <c r="W899" i="4"/>
  <c r="X895" i="4" s="1"/>
  <c r="Y937" i="4"/>
  <c r="Y935" i="4" s="1"/>
  <c r="Y961" i="4"/>
  <c r="Y963" i="4"/>
  <c r="Y1040" i="4"/>
  <c r="W1079" i="4"/>
  <c r="X1075" i="4" s="1"/>
  <c r="W1122" i="4"/>
  <c r="Y1141" i="4"/>
  <c r="W1138" i="4"/>
  <c r="X1135" i="4" s="1"/>
  <c r="W1140" i="4"/>
  <c r="Y1155" i="4"/>
  <c r="X1175" i="4"/>
  <c r="Y1198" i="4"/>
  <c r="Y1195" i="4" s="1"/>
  <c r="W1241" i="4"/>
  <c r="Y1260" i="4"/>
  <c r="W1281" i="4"/>
  <c r="Y1275" i="4"/>
  <c r="W1325" i="4"/>
  <c r="W1318" i="4"/>
  <c r="Y1400" i="4"/>
  <c r="Y1395" i="4" s="1"/>
  <c r="W1423" i="4"/>
  <c r="W1415" i="4" s="1"/>
  <c r="Y1440" i="4"/>
  <c r="W1462" i="4"/>
  <c r="W1475" i="4"/>
  <c r="W1555" i="4"/>
  <c r="Y1580" i="4"/>
  <c r="W1583" i="4"/>
  <c r="W1575" i="4" s="1"/>
  <c r="Y1617" i="4"/>
  <c r="W1683" i="4"/>
  <c r="Y1680" i="4"/>
  <c r="Y1675" i="4" s="1"/>
  <c r="W1695" i="4"/>
  <c r="Y1821" i="4"/>
  <c r="W1822" i="4"/>
  <c r="W1840" i="4"/>
  <c r="W1837" i="4"/>
  <c r="W1861" i="4"/>
  <c r="W1925" i="4"/>
  <c r="W1935" i="4"/>
  <c r="Y1960" i="4"/>
  <c r="Y1955" i="4" s="1"/>
  <c r="W1985" i="4"/>
  <c r="W1792" i="4"/>
  <c r="V1792" i="4" s="1"/>
  <c r="W1512" i="4"/>
  <c r="V1512" i="4" s="1"/>
  <c r="W1731" i="4"/>
  <c r="V1731" i="4" s="1"/>
  <c r="W1391" i="4"/>
  <c r="V1391" i="4" s="1"/>
  <c r="W952" i="4"/>
  <c r="V952" i="4" s="1"/>
  <c r="W1930" i="4"/>
  <c r="V1930" i="4" s="1"/>
  <c r="W1521" i="4"/>
  <c r="W1932" i="4"/>
  <c r="V1932" i="4" s="1"/>
  <c r="W1672" i="4"/>
  <c r="V1672" i="4" s="1"/>
  <c r="W1710" i="4"/>
  <c r="V1710" i="4" s="1"/>
  <c r="W1571" i="4"/>
  <c r="V1571" i="4" s="1"/>
  <c r="W1111" i="4"/>
  <c r="V1111" i="4" s="1"/>
  <c r="W491" i="4"/>
  <c r="V491" i="4" s="1"/>
  <c r="W751" i="4"/>
  <c r="V751" i="4" s="1"/>
  <c r="W132" i="4"/>
  <c r="V132" i="4" s="1"/>
  <c r="W212" i="4"/>
  <c r="V212" i="4" s="1"/>
  <c r="W750" i="4"/>
  <c r="V750" i="4" s="1"/>
  <c r="W1632" i="4"/>
  <c r="V1632" i="4" s="1"/>
  <c r="W1531" i="4"/>
  <c r="V1531" i="4" s="1"/>
  <c r="W772" i="4"/>
  <c r="V772" i="4" s="1"/>
  <c r="W151" i="4"/>
  <c r="V151" i="4" s="1"/>
  <c r="W1770" i="4"/>
  <c r="V1770" i="4" s="1"/>
  <c r="W592" i="4"/>
  <c r="V592" i="4" s="1"/>
  <c r="W1210" i="4"/>
  <c r="V1210" i="4" s="1"/>
  <c r="W1032" i="4"/>
  <c r="V1032" i="4" s="1"/>
  <c r="W972" i="4"/>
  <c r="V972" i="4" s="1"/>
  <c r="W610" i="4"/>
  <c r="V610" i="4" s="1"/>
  <c r="W131" i="4"/>
  <c r="V131" i="4" s="1"/>
  <c r="W1870" i="4"/>
  <c r="V1870" i="4" s="1"/>
  <c r="W470" i="4"/>
  <c r="V470" i="4" s="1"/>
  <c r="Y1443" i="4"/>
  <c r="W502" i="4"/>
  <c r="Y258" i="4"/>
  <c r="Y1322" i="4"/>
  <c r="Y1315" i="4" s="1"/>
  <c r="Y519" i="4"/>
  <c r="W830" i="4"/>
  <c r="V830" i="4" s="1"/>
  <c r="W272" i="4"/>
  <c r="V272" i="4" s="1"/>
  <c r="W870" i="4"/>
  <c r="V870" i="4" s="1"/>
  <c r="W937" i="4"/>
  <c r="W1472" i="4"/>
  <c r="V1472" i="4" s="1"/>
  <c r="Y302" i="4"/>
  <c r="Y295" i="4" s="1"/>
  <c r="Y398" i="4"/>
  <c r="Y1457" i="4"/>
  <c r="W1912" i="4"/>
  <c r="V1912" i="4" s="1"/>
  <c r="W1651" i="4"/>
  <c r="V1651" i="4" s="1"/>
  <c r="W872" i="4"/>
  <c r="V872" i="4" s="1"/>
  <c r="W412" i="4"/>
  <c r="V412" i="4" s="1"/>
  <c r="W1491" i="4"/>
  <c r="V1491" i="4" s="1"/>
  <c r="W158" i="4"/>
  <c r="Y1042" i="4"/>
  <c r="W231" i="4"/>
  <c r="V231" i="4" s="1"/>
  <c r="W719" i="4"/>
  <c r="X715" i="4" s="1"/>
  <c r="W621" i="4"/>
  <c r="X995" i="4"/>
  <c r="W55" i="4"/>
  <c r="Y540" i="4"/>
  <c r="Y621" i="4"/>
  <c r="Y615" i="4" s="1"/>
  <c r="X775" i="4"/>
  <c r="Y915" i="4"/>
  <c r="W1015" i="4"/>
  <c r="X1115" i="4"/>
  <c r="Y1139" i="4"/>
  <c r="Y1578" i="4"/>
  <c r="Y1655" i="4"/>
  <c r="Y1758" i="4"/>
  <c r="Y1775" i="4"/>
  <c r="W1905" i="4"/>
  <c r="Y1982" i="4"/>
  <c r="Y1975" i="4" s="1"/>
  <c r="W130" i="4"/>
  <c r="V130" i="4" s="1"/>
  <c r="W1510" i="4"/>
  <c r="V1510" i="4" s="1"/>
  <c r="W1110" i="4"/>
  <c r="V1110" i="4" s="1"/>
  <c r="W210" i="4"/>
  <c r="V210" i="4" s="1"/>
  <c r="W171" i="4"/>
  <c r="V171" i="4" s="1"/>
  <c r="W1679" i="4"/>
  <c r="W1572" i="4"/>
  <c r="V1572" i="4" s="1"/>
  <c r="W1152" i="4"/>
  <c r="V1152" i="4" s="1"/>
  <c r="W126" i="4"/>
  <c r="V126" i="4" s="1"/>
  <c r="W162" i="4"/>
  <c r="W163" i="4"/>
  <c r="Y179" i="4"/>
  <c r="Y200" i="4"/>
  <c r="Y257" i="4"/>
  <c r="Y321" i="4"/>
  <c r="Y341" i="4"/>
  <c r="Y360" i="4"/>
  <c r="Y355" i="4" s="1"/>
  <c r="W463" i="4"/>
  <c r="W483" i="4"/>
  <c r="X555" i="4"/>
  <c r="W595" i="4"/>
  <c r="W622" i="4"/>
  <c r="W641" i="4"/>
  <c r="X635" i="4" s="1"/>
  <c r="X655" i="4"/>
  <c r="X695" i="4"/>
  <c r="W755" i="4"/>
  <c r="Y775" i="4"/>
  <c r="W805" i="4"/>
  <c r="W839" i="4"/>
  <c r="X835" i="4" s="1"/>
  <c r="Y840" i="4"/>
  <c r="Y835" i="4" s="1"/>
  <c r="Y938" i="4"/>
  <c r="W938" i="4"/>
  <c r="W975" i="4"/>
  <c r="Y1019" i="4"/>
  <c r="Y1015" i="4" s="1"/>
  <c r="X1035" i="4"/>
  <c r="W1063" i="4"/>
  <c r="Y1055" i="4"/>
  <c r="W1078" i="4"/>
  <c r="Y1098" i="4"/>
  <c r="Y1095" i="4" s="1"/>
  <c r="Y1199" i="4"/>
  <c r="W1215" i="4"/>
  <c r="W1239" i="4"/>
  <c r="X1235" i="4" s="1"/>
  <c r="Y1300" i="4"/>
  <c r="Y1295" i="4" s="1"/>
  <c r="W1320" i="4"/>
  <c r="Y1320" i="4"/>
  <c r="Y1343" i="4"/>
  <c r="W1361" i="4"/>
  <c r="X1355" i="4" s="1"/>
  <c r="Y1378" i="4"/>
  <c r="Y1383" i="4"/>
  <c r="Y1375" i="4" s="1"/>
  <c r="W1395" i="4"/>
  <c r="W1442" i="4"/>
  <c r="W1435" i="4" s="1"/>
  <c r="W1459" i="4"/>
  <c r="X1475" i="4"/>
  <c r="X1495" i="4"/>
  <c r="Y1495" i="4"/>
  <c r="Y1515" i="4"/>
  <c r="W1519" i="4"/>
  <c r="Y1539" i="4"/>
  <c r="Y1620" i="4"/>
  <c r="W1635" i="4"/>
  <c r="X1655" i="4"/>
  <c r="W1735" i="4"/>
  <c r="W1863" i="4"/>
  <c r="Y1881" i="4"/>
  <c r="Y1895" i="4"/>
  <c r="W1972" i="4"/>
  <c r="V1972" i="4" s="1"/>
  <c r="W1911" i="4"/>
  <c r="V1911" i="4" s="1"/>
  <c r="W1050" i="4"/>
  <c r="V1050" i="4" s="1"/>
  <c r="W1591" i="4"/>
  <c r="V1591" i="4" s="1"/>
  <c r="W1132" i="4"/>
  <c r="V1132" i="4" s="1"/>
  <c r="W590" i="4"/>
  <c r="V590" i="4" s="1"/>
  <c r="W1992" i="4"/>
  <c r="V1992" i="4" s="1"/>
  <c r="Y1382" i="4"/>
  <c r="W1551" i="4"/>
  <c r="V1551" i="4" s="1"/>
  <c r="W811" i="4"/>
  <c r="V811" i="4" s="1"/>
  <c r="W232" i="4"/>
  <c r="V232" i="4" s="1"/>
  <c r="Y1882" i="4"/>
  <c r="W1532" i="4"/>
  <c r="V1532" i="4" s="1"/>
  <c r="W1292" i="4"/>
  <c r="V1292" i="4" s="1"/>
  <c r="W1971" i="4"/>
  <c r="V1971" i="4" s="1"/>
  <c r="W1131" i="4"/>
  <c r="V1131" i="4" s="1"/>
  <c r="W312" i="4"/>
  <c r="V312" i="4" s="1"/>
  <c r="W970" i="4"/>
  <c r="V970" i="4" s="1"/>
  <c r="W891" i="4"/>
  <c r="V891" i="4" s="1"/>
  <c r="W1511" i="4"/>
  <c r="V1511" i="4" s="1"/>
  <c r="W1172" i="4"/>
  <c r="V1172" i="4" s="1"/>
  <c r="W1091" i="4"/>
  <c r="V1091" i="4" s="1"/>
  <c r="W90" i="4"/>
  <c r="V90" i="4" s="1"/>
  <c r="W1631" i="4"/>
  <c r="V1631" i="4" s="1"/>
  <c r="W950" i="4"/>
  <c r="V950" i="4" s="1"/>
  <c r="W691" i="4"/>
  <c r="V691" i="4" s="1"/>
  <c r="W671" i="4"/>
  <c r="V671" i="4" s="1"/>
  <c r="W190" i="4"/>
  <c r="V190" i="4" s="1"/>
  <c r="Y1863" i="4"/>
  <c r="Y757" i="4"/>
  <c r="Y755" i="4" s="1"/>
  <c r="Y1759" i="4"/>
  <c r="W177" i="4"/>
  <c r="X175" i="4" s="1"/>
  <c r="W523" i="4"/>
  <c r="W515" i="4" s="1"/>
  <c r="W401" i="4"/>
  <c r="Y1100" i="4"/>
  <c r="W681" i="4"/>
  <c r="W399" i="4"/>
  <c r="W395" i="4" s="1"/>
  <c r="Y697" i="4"/>
  <c r="Y361" i="4"/>
  <c r="W1652" i="4"/>
  <c r="V1652" i="4" s="1"/>
  <c r="Y517" i="4"/>
  <c r="W517" i="4"/>
  <c r="W1970" i="4"/>
  <c r="V1970" i="4" s="1"/>
  <c r="W1950" i="4"/>
  <c r="V1950" i="4" s="1"/>
  <c r="W852" i="4"/>
  <c r="V852" i="4" s="1"/>
  <c r="Y102" i="4"/>
  <c r="W152" i="4"/>
  <c r="V152" i="4" s="1"/>
  <c r="W1431" i="4"/>
  <c r="V1431" i="4" s="1"/>
  <c r="Y1503" i="4"/>
  <c r="W1042" i="4"/>
  <c r="Y1703" i="4"/>
  <c r="Y1695" i="4" s="1"/>
  <c r="W1752" i="4"/>
  <c r="V1752" i="4" s="1"/>
  <c r="W72" i="4"/>
  <c r="V72" i="4" s="1"/>
  <c r="Y80" i="4"/>
  <c r="Y75" i="4" s="1"/>
  <c r="W161" i="4"/>
  <c r="W200" i="4"/>
  <c r="X355" i="4"/>
  <c r="W380" i="4"/>
  <c r="W459" i="4"/>
  <c r="W455" i="4" s="1"/>
  <c r="Y539" i="4"/>
  <c r="Y635" i="4"/>
  <c r="W822" i="4"/>
  <c r="W941" i="4"/>
  <c r="W1005" i="4"/>
  <c r="Y1741" i="4"/>
  <c r="Y1735" i="4" s="1"/>
  <c r="W1311" i="4"/>
  <c r="V1311" i="4" s="1"/>
  <c r="W51" i="4"/>
  <c r="V51" i="4" s="1"/>
  <c r="W1430" i="4"/>
  <c r="V1430" i="4" s="1"/>
  <c r="W1012" i="4"/>
  <c r="V1012" i="4" s="1"/>
  <c r="W1890" i="4"/>
  <c r="V1890" i="4" s="1"/>
  <c r="W617" i="4"/>
  <c r="Y698" i="4"/>
  <c r="Y121" i="4"/>
  <c r="W1290" i="4"/>
  <c r="V1290" i="4" s="1"/>
  <c r="W159" i="4"/>
  <c r="W145" i="4"/>
  <c r="W202" i="4"/>
  <c r="W195" i="4" s="1"/>
  <c r="Y215" i="4"/>
  <c r="Y275" i="4"/>
  <c r="W285" i="4"/>
  <c r="W303" i="4"/>
  <c r="X295" i="4" s="1"/>
  <c r="W398" i="4"/>
  <c r="Y415" i="4"/>
  <c r="W443" i="4"/>
  <c r="W435" i="4" s="1"/>
  <c r="W461" i="4"/>
  <c r="W482" i="4"/>
  <c r="X475" i="4" s="1"/>
  <c r="Y620" i="4"/>
  <c r="W640" i="4"/>
  <c r="W679" i="4"/>
  <c r="Y675" i="4"/>
  <c r="W735" i="4"/>
  <c r="W821" i="4"/>
  <c r="W815" i="4" s="1"/>
  <c r="W841" i="4"/>
  <c r="W838" i="4"/>
  <c r="W835" i="4" s="1"/>
  <c r="W885" i="4"/>
  <c r="W902" i="4"/>
  <c r="W895" i="4"/>
  <c r="W943" i="4"/>
  <c r="W961" i="4"/>
  <c r="Y1041" i="4"/>
  <c r="Y1115" i="4"/>
  <c r="Y1140" i="4"/>
  <c r="W1195" i="4"/>
  <c r="X1195" i="4"/>
  <c r="W1260" i="4"/>
  <c r="X1255" i="4" s="1"/>
  <c r="W1261" i="4"/>
  <c r="W1295" i="4"/>
  <c r="W1321" i="4"/>
  <c r="Y1341" i="4"/>
  <c r="X1335" i="4"/>
  <c r="W1381" i="4"/>
  <c r="W1375" i="4" s="1"/>
  <c r="Y1420" i="4"/>
  <c r="Y1415" i="4" s="1"/>
  <c r="Y1441" i="4"/>
  <c r="Y1435" i="4" s="1"/>
  <c r="Y1455" i="4"/>
  <c r="W1518" i="4"/>
  <c r="W1515" i="4" s="1"/>
  <c r="Y1538" i="4"/>
  <c r="Y1555" i="4"/>
  <c r="Y1579" i="4"/>
  <c r="W1621" i="4"/>
  <c r="W1820" i="4"/>
  <c r="X1815" i="4" s="1"/>
  <c r="W1862" i="4"/>
  <c r="W1865" i="4"/>
  <c r="Y1861" i="4"/>
  <c r="Y1855" i="4" s="1"/>
  <c r="Y1941" i="4"/>
  <c r="Y1942" i="4"/>
  <c r="X1955" i="4"/>
  <c r="Y1961" i="4"/>
  <c r="W1982" i="4"/>
  <c r="W1975" i="4" s="1"/>
  <c r="W1592" i="4"/>
  <c r="V1592" i="4" s="1"/>
  <c r="W532" i="4"/>
  <c r="V532" i="4" s="1"/>
  <c r="W290" i="4"/>
  <c r="V290" i="4" s="1"/>
  <c r="W490" i="4"/>
  <c r="V490" i="4" s="1"/>
  <c r="W371" i="4"/>
  <c r="V371" i="4" s="1"/>
  <c r="Y1258" i="4"/>
  <c r="Y1255" i="4" s="1"/>
  <c r="W791" i="4"/>
  <c r="V791" i="4" s="1"/>
  <c r="W390" i="4"/>
  <c r="V390" i="4" s="1"/>
  <c r="W70" i="4"/>
  <c r="V70" i="4" s="1"/>
  <c r="W990" i="4"/>
  <c r="V990" i="4" s="1"/>
  <c r="W351" i="4"/>
  <c r="V351" i="4" s="1"/>
  <c r="W471" i="4"/>
  <c r="V471" i="4" s="1"/>
  <c r="Y1937" i="4"/>
  <c r="W1871" i="4"/>
  <c r="V1871" i="4" s="1"/>
  <c r="W1612" i="4"/>
  <c r="V1612" i="4" s="1"/>
  <c r="W692" i="4"/>
  <c r="V692" i="4" s="1"/>
  <c r="W311" i="4"/>
  <c r="V311" i="4" s="1"/>
  <c r="W430" i="4"/>
  <c r="V430" i="4" s="1"/>
  <c r="W1470" i="4"/>
  <c r="V1470" i="4" s="1"/>
  <c r="W1190" i="4"/>
  <c r="V1190" i="4" s="1"/>
  <c r="W1031" i="4"/>
  <c r="V1031" i="4" s="1"/>
  <c r="W1492" i="4"/>
  <c r="V1492" i="4" s="1"/>
  <c r="W730" i="4"/>
  <c r="V730" i="4" s="1"/>
  <c r="W810" i="4"/>
  <c r="V810" i="4" s="1"/>
  <c r="Y1423" i="4"/>
  <c r="W1761" i="4"/>
  <c r="Y97" i="4"/>
  <c r="Y95" i="4" s="1"/>
  <c r="Y582" i="4"/>
  <c r="Y575" i="4" s="1"/>
  <c r="W1090" i="4"/>
  <c r="V1090" i="4" s="1"/>
  <c r="W631" i="4"/>
  <c r="V631" i="4" s="1"/>
  <c r="W790" i="4"/>
  <c r="V790" i="4" s="1"/>
  <c r="W180" i="4"/>
  <c r="W910" i="4"/>
  <c r="V910" i="4" s="1"/>
  <c r="W1450" i="4"/>
  <c r="V1450" i="4" s="1"/>
  <c r="W492" i="4"/>
  <c r="V492" i="4" s="1"/>
  <c r="W651" i="4"/>
  <c r="V651" i="4" s="1"/>
  <c r="W623" i="4"/>
  <c r="W1852" i="4"/>
  <c r="V1852" i="4" s="1"/>
  <c r="W1610" i="4"/>
  <c r="V1610" i="4" s="1"/>
  <c r="W1191" i="4"/>
  <c r="V1191" i="4" s="1"/>
  <c r="W251" i="4"/>
  <c r="V251" i="4" s="1"/>
  <c r="W1922" i="4"/>
  <c r="W1915" i="4" s="1"/>
  <c r="W740" i="4"/>
  <c r="W1490" i="4"/>
  <c r="V1490" i="4" s="1"/>
  <c r="W572" i="4"/>
  <c r="V572" i="4" s="1"/>
  <c r="W1332" i="4"/>
  <c r="V1332" i="4" s="1"/>
  <c r="W261" i="4"/>
  <c r="W255" i="4" s="1"/>
  <c r="W1452" i="4"/>
  <c r="V1452" i="4" s="1"/>
  <c r="Y2003" i="4"/>
  <c r="Y1995" i="4" s="1"/>
  <c r="X1275" i="4"/>
  <c r="X335" i="4"/>
  <c r="W445" i="4"/>
  <c r="X495" i="4"/>
  <c r="W765" i="4"/>
  <c r="Y895" i="4"/>
  <c r="Y1035" i="4"/>
  <c r="W1155" i="4"/>
  <c r="Y1355" i="4"/>
  <c r="Y1475" i="4"/>
  <c r="X1995" i="4"/>
  <c r="W831" i="4"/>
  <c r="V831" i="4" s="1"/>
  <c r="Y1501" i="4"/>
  <c r="W1272" i="4"/>
  <c r="V1272" i="4" s="1"/>
  <c r="W1283" i="4"/>
  <c r="W632" i="4"/>
  <c r="V632" i="4" s="1"/>
  <c r="W370" i="4"/>
  <c r="V370" i="4" s="1"/>
  <c r="W270" i="4"/>
  <c r="V270" i="4" s="1"/>
  <c r="W352" i="4"/>
  <c r="V352" i="4" s="1"/>
  <c r="W1317" i="4"/>
  <c r="W851" i="4"/>
  <c r="V851" i="4" s="1"/>
  <c r="Y178" i="4"/>
  <c r="Y35" i="4"/>
  <c r="W85" i="4"/>
  <c r="Y198" i="4"/>
  <c r="Y195" i="4" s="1"/>
  <c r="Y259" i="4"/>
  <c r="W275" i="4"/>
  <c r="X275" i="4"/>
  <c r="Y320" i="4"/>
  <c r="Y339" i="4"/>
  <c r="Y375" i="4"/>
  <c r="X415" i="4"/>
  <c r="W503" i="4"/>
  <c r="Y555" i="4"/>
  <c r="W619" i="4"/>
  <c r="W683" i="4"/>
  <c r="X795" i="4"/>
  <c r="Y815" i="4"/>
  <c r="W855" i="4"/>
  <c r="Y875" i="4"/>
  <c r="W942" i="4"/>
  <c r="W958" i="4"/>
  <c r="W955" i="4" s="1"/>
  <c r="Y1021" i="4"/>
  <c r="W1059" i="4"/>
  <c r="W1060" i="4"/>
  <c r="X1095" i="4"/>
  <c r="W1115" i="4"/>
  <c r="Y1259" i="4"/>
  <c r="Y1302" i="4"/>
  <c r="W1323" i="4"/>
  <c r="X1315" i="4" s="1"/>
  <c r="Y1338" i="4"/>
  <c r="Y1335" i="4" s="1"/>
  <c r="W1380" i="4"/>
  <c r="X1375" i="4" s="1"/>
  <c r="W1383" i="4"/>
  <c r="W1458" i="4"/>
  <c r="W1455" i="4" s="1"/>
  <c r="W1505" i="4"/>
  <c r="X1535" i="4"/>
  <c r="W1623" i="4"/>
  <c r="X1615" i="4" s="1"/>
  <c r="W1625" i="4"/>
  <c r="X1715" i="4"/>
  <c r="X1755" i="4"/>
  <c r="Y1798" i="4"/>
  <c r="Y1795" i="4" s="1"/>
  <c r="Y1862" i="4"/>
  <c r="W1875" i="4"/>
  <c r="W1895" i="4"/>
  <c r="W1371" i="4"/>
  <c r="V1371" i="4" s="1"/>
  <c r="W930" i="4"/>
  <c r="V930" i="4" s="1"/>
  <c r="W1331" i="4"/>
  <c r="V1331" i="4" s="1"/>
  <c r="W1010" i="4"/>
  <c r="V1010" i="4" s="1"/>
  <c r="W911" i="4"/>
  <c r="V911" i="4" s="1"/>
  <c r="W1291" i="4"/>
  <c r="V1291" i="4" s="1"/>
  <c r="W530" i="4"/>
  <c r="V530" i="4" s="1"/>
  <c r="W1259" i="4"/>
  <c r="W1255" i="4" s="1"/>
  <c r="W1891" i="4"/>
  <c r="V1891" i="4" s="1"/>
  <c r="W992" i="4"/>
  <c r="V992" i="4" s="1"/>
  <c r="W1151" i="4"/>
  <c r="V1151" i="4" s="1"/>
  <c r="W1690" i="4"/>
  <c r="V1690" i="4" s="1"/>
  <c r="W931" i="4"/>
  <c r="V931" i="4" s="1"/>
  <c r="W1850" i="4"/>
  <c r="V1850" i="4" s="1"/>
  <c r="W1312" i="4"/>
  <c r="V1312" i="4" s="1"/>
  <c r="W812" i="4"/>
  <c r="V812" i="4" s="1"/>
  <c r="W620" i="4"/>
  <c r="W1832" i="4"/>
  <c r="V1832" i="4" s="1"/>
  <c r="W951" i="4"/>
  <c r="V951" i="4" s="1"/>
  <c r="W1092" i="4"/>
  <c r="V1092" i="4" s="1"/>
  <c r="W211" i="4"/>
  <c r="V211" i="4" s="1"/>
  <c r="W1650" i="4"/>
  <c r="V1650" i="4" s="1"/>
  <c r="W510" i="4"/>
  <c r="V510" i="4" s="1"/>
  <c r="W1711" i="4"/>
  <c r="V1711" i="4" s="1"/>
  <c r="W1790" i="4"/>
  <c r="V1790" i="4" s="1"/>
  <c r="W1630" i="4"/>
  <c r="V1630" i="4" s="1"/>
  <c r="W1051" i="4"/>
  <c r="V1051" i="4" s="1"/>
  <c r="W150" i="4"/>
  <c r="V150" i="4" s="1"/>
  <c r="W712" i="4"/>
  <c r="V712" i="4" s="1"/>
  <c r="W752" i="4"/>
  <c r="V752" i="4" s="1"/>
  <c r="W1952" i="4"/>
  <c r="V1952" i="4" s="1"/>
  <c r="W1812" i="4"/>
  <c r="V1812" i="4" s="1"/>
  <c r="W511" i="4"/>
  <c r="V511" i="4" s="1"/>
  <c r="W1618" i="4"/>
  <c r="W1615" i="4" s="1"/>
  <c r="W940" i="4"/>
  <c r="W618" i="4"/>
  <c r="Y1540" i="4"/>
  <c r="Y177" i="4"/>
  <c r="W1530" i="4"/>
  <c r="V1530" i="4" s="1"/>
  <c r="W1230" i="4"/>
  <c r="V1230" i="4" s="1"/>
  <c r="W372" i="4"/>
  <c r="V372" i="4" s="1"/>
  <c r="Y1820" i="4"/>
  <c r="Y1815" i="4" s="1"/>
  <c r="W991" i="4"/>
  <c r="V991" i="4" s="1"/>
  <c r="W550" i="4"/>
  <c r="V550" i="4" s="1"/>
  <c r="W1043" i="4"/>
  <c r="W317" i="4"/>
  <c r="X315" i="4" s="1"/>
  <c r="W1730" i="4"/>
  <c r="V1730" i="4" s="1"/>
  <c r="Y1403" i="4"/>
  <c r="W1860" i="4"/>
  <c r="W1000" i="4"/>
  <c r="W995" i="4" s="1"/>
  <c r="W1771" i="4"/>
  <c r="V1771" i="4" s="1"/>
  <c r="W1410" i="4"/>
  <c r="V1410" i="4" s="1"/>
  <c r="W770" i="4"/>
  <c r="V770" i="4" s="1"/>
  <c r="W711" i="4"/>
  <c r="V711" i="4" s="1"/>
  <c r="Y397" i="4"/>
  <c r="Y395" i="4" s="1"/>
  <c r="W318" i="4"/>
  <c r="W1451" i="4"/>
  <c r="V1451" i="4" s="1"/>
  <c r="W672" i="4"/>
  <c r="V672" i="4" s="1"/>
  <c r="W1995" i="4"/>
  <c r="J2006" i="4"/>
  <c r="G2006" i="4"/>
  <c r="I2006" i="4"/>
  <c r="H2006" i="4"/>
  <c r="F2006" i="4"/>
  <c r="E2006" i="4"/>
  <c r="Q2010" i="4"/>
  <c r="S2007" i="4"/>
  <c r="W2005" i="4"/>
  <c r="J1986" i="4"/>
  <c r="G1986" i="4"/>
  <c r="F1986" i="4"/>
  <c r="I1986" i="4"/>
  <c r="H1986" i="4"/>
  <c r="E1986" i="4"/>
  <c r="Q1990" i="4"/>
  <c r="S1987" i="4"/>
  <c r="W1966" i="4"/>
  <c r="V1966" i="4" s="1"/>
  <c r="G1967" i="4"/>
  <c r="J1967" i="4"/>
  <c r="F1967" i="4"/>
  <c r="E1967" i="4"/>
  <c r="H1967" i="4"/>
  <c r="I1967" i="4"/>
  <c r="S1968" i="4"/>
  <c r="Q1971" i="4"/>
  <c r="S1969" i="4" s="1"/>
  <c r="W1955" i="4"/>
  <c r="J1946" i="4"/>
  <c r="G1946" i="4"/>
  <c r="F1946" i="4"/>
  <c r="I1946" i="4"/>
  <c r="H1946" i="4"/>
  <c r="E1946" i="4"/>
  <c r="W1945" i="4"/>
  <c r="Q1950" i="4"/>
  <c r="S1947" i="4"/>
  <c r="X1935" i="4"/>
  <c r="J1926" i="4"/>
  <c r="G1926" i="4"/>
  <c r="I1926" i="4"/>
  <c r="H1926" i="4"/>
  <c r="F1926" i="4"/>
  <c r="E1926" i="4"/>
  <c r="Q1930" i="4"/>
  <c r="S1927" i="4"/>
  <c r="J1906" i="4"/>
  <c r="G1906" i="4"/>
  <c r="F1906" i="4"/>
  <c r="I1906" i="4"/>
  <c r="H1906" i="4"/>
  <c r="E1906" i="4"/>
  <c r="Q1910" i="4"/>
  <c r="S1907" i="4"/>
  <c r="J1886" i="4"/>
  <c r="G1886" i="4"/>
  <c r="I1886" i="4"/>
  <c r="H1886" i="4"/>
  <c r="E1886" i="4"/>
  <c r="F1886" i="4"/>
  <c r="W1886" i="4" s="1"/>
  <c r="V1886" i="4" s="1"/>
  <c r="W1885" i="4"/>
  <c r="Q1890" i="4"/>
  <c r="S1887" i="4"/>
  <c r="Q1870" i="4"/>
  <c r="S1867" i="4"/>
  <c r="J1866" i="4"/>
  <c r="G1866" i="4"/>
  <c r="I1866" i="4"/>
  <c r="H1866" i="4"/>
  <c r="E1866" i="4"/>
  <c r="F1866" i="4"/>
  <c r="X1855" i="4"/>
  <c r="J1846" i="4"/>
  <c r="F1846" i="4"/>
  <c r="E1846" i="4"/>
  <c r="I1846" i="4"/>
  <c r="H1846" i="4"/>
  <c r="G1846" i="4"/>
  <c r="Q1850" i="4"/>
  <c r="S1847" i="4"/>
  <c r="J1826" i="4"/>
  <c r="G1826" i="4"/>
  <c r="I1826" i="4"/>
  <c r="H1826" i="4"/>
  <c r="F1826" i="4"/>
  <c r="E1826" i="4"/>
  <c r="Q1830" i="4"/>
  <c r="S1827" i="4"/>
  <c r="W1825" i="4"/>
  <c r="X1795" i="4"/>
  <c r="J1806" i="4"/>
  <c r="E1806" i="4"/>
  <c r="I1806" i="4"/>
  <c r="H1806" i="4"/>
  <c r="G1806" i="4"/>
  <c r="F1806" i="4"/>
  <c r="W1805" i="4"/>
  <c r="Q1810" i="4"/>
  <c r="S1807" i="4"/>
  <c r="J1786" i="4"/>
  <c r="G1786" i="4"/>
  <c r="I1786" i="4"/>
  <c r="H1786" i="4"/>
  <c r="F1786" i="4"/>
  <c r="E1786" i="4"/>
  <c r="Q1790" i="4"/>
  <c r="S1787" i="4"/>
  <c r="W1785" i="4"/>
  <c r="Q1770" i="4"/>
  <c r="S1767" i="4"/>
  <c r="J1766" i="4"/>
  <c r="G1766" i="4"/>
  <c r="I1766" i="4"/>
  <c r="H1766" i="4"/>
  <c r="E1766" i="4"/>
  <c r="F1766" i="4"/>
  <c r="W1765" i="4"/>
  <c r="W1755" i="4"/>
  <c r="J1746" i="4"/>
  <c r="G1746" i="4"/>
  <c r="I1746" i="4"/>
  <c r="H1746" i="4"/>
  <c r="F1746" i="4"/>
  <c r="E1746" i="4"/>
  <c r="Q1750" i="4"/>
  <c r="S1747" i="4"/>
  <c r="Q1731" i="4"/>
  <c r="S1729" i="4" s="1"/>
  <c r="S1728" i="4"/>
  <c r="W1726" i="4"/>
  <c r="V1726" i="4" s="1"/>
  <c r="G1727" i="4"/>
  <c r="J1727" i="4"/>
  <c r="I1727" i="4"/>
  <c r="F1727" i="4"/>
  <c r="E1727" i="4"/>
  <c r="H1727" i="4"/>
  <c r="Q1710" i="4"/>
  <c r="S1707" i="4"/>
  <c r="X1695" i="4"/>
  <c r="J1706" i="4"/>
  <c r="G1706" i="4"/>
  <c r="I1706" i="4"/>
  <c r="H1706" i="4"/>
  <c r="F1706" i="4"/>
  <c r="E1706" i="4"/>
  <c r="X1675" i="4"/>
  <c r="Q1690" i="4"/>
  <c r="S1687" i="4"/>
  <c r="W1675" i="4"/>
  <c r="J1686" i="4"/>
  <c r="G1686" i="4"/>
  <c r="I1686" i="4"/>
  <c r="H1686" i="4"/>
  <c r="E1686" i="4"/>
  <c r="F1686" i="4"/>
  <c r="W1685" i="4"/>
  <c r="Q1670" i="4"/>
  <c r="S1667" i="4"/>
  <c r="J1666" i="4"/>
  <c r="F1666" i="4"/>
  <c r="I1666" i="4"/>
  <c r="H1666" i="4"/>
  <c r="G1666" i="4"/>
  <c r="E1666" i="4"/>
  <c r="W1665" i="4"/>
  <c r="W1655" i="4"/>
  <c r="J1646" i="4"/>
  <c r="F1646" i="4"/>
  <c r="I1646" i="4"/>
  <c r="H1646" i="4"/>
  <c r="G1646" i="4"/>
  <c r="E1646" i="4"/>
  <c r="X1635" i="4"/>
  <c r="Q1650" i="4"/>
  <c r="S1647" i="4"/>
  <c r="W1645" i="4"/>
  <c r="J1626" i="4"/>
  <c r="G1626" i="4"/>
  <c r="I1626" i="4"/>
  <c r="H1626" i="4"/>
  <c r="F1626" i="4"/>
  <c r="E1626" i="4"/>
  <c r="Q1630" i="4"/>
  <c r="S1627" i="4"/>
  <c r="Q1610" i="4"/>
  <c r="S1607" i="4"/>
  <c r="J1606" i="4"/>
  <c r="I1606" i="4"/>
  <c r="H1606" i="4"/>
  <c r="G1606" i="4"/>
  <c r="F1606" i="4"/>
  <c r="E1606" i="4"/>
  <c r="W1595" i="4"/>
  <c r="W1605" i="4"/>
  <c r="Q1590" i="4"/>
  <c r="S1587" i="4"/>
  <c r="J1586" i="4"/>
  <c r="G1586" i="4"/>
  <c r="F1586" i="4"/>
  <c r="I1586" i="4"/>
  <c r="H1586" i="4"/>
  <c r="E1586" i="4"/>
  <c r="W1565" i="4"/>
  <c r="Q1570" i="4"/>
  <c r="S1567" i="4"/>
  <c r="J1566" i="4"/>
  <c r="G1566" i="4"/>
  <c r="I1566" i="4"/>
  <c r="H1566" i="4"/>
  <c r="F1566" i="4"/>
  <c r="E1566" i="4"/>
  <c r="J1546" i="4"/>
  <c r="G1546" i="4"/>
  <c r="I1546" i="4"/>
  <c r="H1546" i="4"/>
  <c r="F1546" i="4"/>
  <c r="E1546" i="4"/>
  <c r="Q1550" i="4"/>
  <c r="S1547" i="4"/>
  <c r="W1545" i="4"/>
  <c r="Q1530" i="4"/>
  <c r="S1527" i="4"/>
  <c r="J1526" i="4"/>
  <c r="G1526" i="4"/>
  <c r="F1526" i="4"/>
  <c r="I1526" i="4"/>
  <c r="H1526" i="4"/>
  <c r="E1526" i="4"/>
  <c r="J1506" i="4"/>
  <c r="G1506" i="4"/>
  <c r="F1506" i="4"/>
  <c r="W1506" i="4" s="1"/>
  <c r="V1506" i="4" s="1"/>
  <c r="I1506" i="4"/>
  <c r="H1506" i="4"/>
  <c r="E1506" i="4"/>
  <c r="Q1510" i="4"/>
  <c r="S1507" i="4"/>
  <c r="W1485" i="4"/>
  <c r="J1486" i="4"/>
  <c r="G1486" i="4"/>
  <c r="I1486" i="4"/>
  <c r="H1486" i="4"/>
  <c r="F1486" i="4"/>
  <c r="E1486" i="4"/>
  <c r="Q1490" i="4"/>
  <c r="S1487" i="4"/>
  <c r="W1465" i="4"/>
  <c r="J1466" i="4"/>
  <c r="G1466" i="4"/>
  <c r="I1466" i="4"/>
  <c r="H1466" i="4"/>
  <c r="F1466" i="4"/>
  <c r="E1466" i="4"/>
  <c r="Q1470" i="4"/>
  <c r="S1467" i="4"/>
  <c r="J1446" i="4"/>
  <c r="I1446" i="4"/>
  <c r="H1446" i="4"/>
  <c r="G1446" i="4"/>
  <c r="F1446" i="4"/>
  <c r="E1446" i="4"/>
  <c r="Q1450" i="4"/>
  <c r="S1447" i="4"/>
  <c r="W1445" i="4"/>
  <c r="J1426" i="4"/>
  <c r="G1426" i="4"/>
  <c r="F1426" i="4"/>
  <c r="I1426" i="4"/>
  <c r="H1426" i="4"/>
  <c r="E1426" i="4"/>
  <c r="Q1430" i="4"/>
  <c r="S1427" i="4"/>
  <c r="X1415" i="4"/>
  <c r="W1405" i="4"/>
  <c r="J1406" i="4"/>
  <c r="G1406" i="4"/>
  <c r="F1406" i="4"/>
  <c r="I1406" i="4"/>
  <c r="H1406" i="4"/>
  <c r="E1406" i="4"/>
  <c r="Q1410" i="4"/>
  <c r="S1407" i="4"/>
  <c r="J1386" i="4"/>
  <c r="I1386" i="4"/>
  <c r="G1386" i="4"/>
  <c r="H1386" i="4"/>
  <c r="F1386" i="4"/>
  <c r="W1386" i="4" s="1"/>
  <c r="V1386" i="4" s="1"/>
  <c r="E1386" i="4"/>
  <c r="Q1390" i="4"/>
  <c r="S1387" i="4"/>
  <c r="J1366" i="4"/>
  <c r="G1366" i="4"/>
  <c r="I1366" i="4"/>
  <c r="H1366" i="4"/>
  <c r="E1366" i="4"/>
  <c r="F1366" i="4"/>
  <c r="Q1370" i="4"/>
  <c r="S1367" i="4"/>
  <c r="W1365" i="4"/>
  <c r="J1346" i="4"/>
  <c r="G1346" i="4"/>
  <c r="I1346" i="4"/>
  <c r="H1346" i="4"/>
  <c r="F1346" i="4"/>
  <c r="W1346" i="4" s="1"/>
  <c r="V1346" i="4" s="1"/>
  <c r="E1346" i="4"/>
  <c r="Q1350" i="4"/>
  <c r="S1347" i="4"/>
  <c r="W1345" i="4"/>
  <c r="Q1330" i="4"/>
  <c r="S1327" i="4"/>
  <c r="J1326" i="4"/>
  <c r="G1326" i="4"/>
  <c r="I1326" i="4"/>
  <c r="H1326" i="4"/>
  <c r="F1326" i="4"/>
  <c r="E1326" i="4"/>
  <c r="X1295" i="4"/>
  <c r="J1306" i="4"/>
  <c r="G1306" i="4"/>
  <c r="I1306" i="4"/>
  <c r="H1306" i="4"/>
  <c r="F1306" i="4"/>
  <c r="E1306" i="4"/>
  <c r="W1305" i="4"/>
  <c r="Q1310" i="4"/>
  <c r="S1307" i="4"/>
  <c r="J1286" i="4"/>
  <c r="G1286" i="4"/>
  <c r="I1286" i="4"/>
  <c r="H1286" i="4"/>
  <c r="E1286" i="4"/>
  <c r="F1286" i="4"/>
  <c r="W1285" i="4"/>
  <c r="W1275" i="4"/>
  <c r="Q1290" i="4"/>
  <c r="S1287" i="4"/>
  <c r="W1265" i="4"/>
  <c r="J1266" i="4"/>
  <c r="G1266" i="4"/>
  <c r="I1266" i="4"/>
  <c r="H1266" i="4"/>
  <c r="F1266" i="4"/>
  <c r="E1266" i="4"/>
  <c r="Q1270" i="4"/>
  <c r="S1267" i="4"/>
  <c r="Q1250" i="4"/>
  <c r="S1247" i="4"/>
  <c r="W1245" i="4"/>
  <c r="J1246" i="4"/>
  <c r="G1246" i="4"/>
  <c r="E1246" i="4"/>
  <c r="I1246" i="4"/>
  <c r="F1246" i="4"/>
  <c r="H1246" i="4"/>
  <c r="X1215" i="4"/>
  <c r="W1225" i="4"/>
  <c r="J1226" i="4"/>
  <c r="F1226" i="4"/>
  <c r="E1226" i="4"/>
  <c r="I1226" i="4"/>
  <c r="H1226" i="4"/>
  <c r="G1226" i="4"/>
  <c r="Q1230" i="4"/>
  <c r="S1227" i="4"/>
  <c r="J1206" i="4"/>
  <c r="G1206" i="4"/>
  <c r="F1206" i="4"/>
  <c r="I1206" i="4"/>
  <c r="H1206" i="4"/>
  <c r="E1206" i="4"/>
  <c r="W1205" i="4"/>
  <c r="Q1210" i="4"/>
  <c r="S1207" i="4"/>
  <c r="Q1190" i="4"/>
  <c r="S1187" i="4"/>
  <c r="W1185" i="4"/>
  <c r="J1186" i="4"/>
  <c r="G1186" i="4"/>
  <c r="I1186" i="4"/>
  <c r="H1186" i="4"/>
  <c r="E1186" i="4"/>
  <c r="F1186" i="4"/>
  <c r="W1175" i="4"/>
  <c r="W1165" i="4"/>
  <c r="X1155" i="4"/>
  <c r="Q1170" i="4"/>
  <c r="S1167" i="4"/>
  <c r="J1166" i="4"/>
  <c r="G1166" i="4"/>
  <c r="F1166" i="4"/>
  <c r="I1166" i="4"/>
  <c r="H1166" i="4"/>
  <c r="E1166" i="4"/>
  <c r="W1145" i="4"/>
  <c r="J1146" i="4"/>
  <c r="I1146" i="4"/>
  <c r="H1146" i="4"/>
  <c r="G1146" i="4"/>
  <c r="F1146" i="4"/>
  <c r="E1146" i="4"/>
  <c r="Q1150" i="4"/>
  <c r="S1147" i="4"/>
  <c r="Q1130" i="4"/>
  <c r="S1127" i="4"/>
  <c r="J1126" i="4"/>
  <c r="G1126" i="4"/>
  <c r="I1126" i="4"/>
  <c r="H1126" i="4"/>
  <c r="E1126" i="4"/>
  <c r="F1126" i="4"/>
  <c r="W1125" i="4"/>
  <c r="J1106" i="4"/>
  <c r="I1106" i="4"/>
  <c r="H1106" i="4"/>
  <c r="G1106" i="4"/>
  <c r="E1106" i="4"/>
  <c r="F1106" i="4"/>
  <c r="Q1110" i="4"/>
  <c r="S1107" i="4"/>
  <c r="W1095" i="4"/>
  <c r="W1105" i="4"/>
  <c r="Q1090" i="4"/>
  <c r="S1087" i="4"/>
  <c r="W1085" i="4"/>
  <c r="J1086" i="4"/>
  <c r="I1086" i="4"/>
  <c r="G1086" i="4"/>
  <c r="H1086" i="4"/>
  <c r="F1086" i="4"/>
  <c r="E1086" i="4"/>
  <c r="J1066" i="4"/>
  <c r="G1066" i="4"/>
  <c r="I1066" i="4"/>
  <c r="H1066" i="4"/>
  <c r="F1066" i="4"/>
  <c r="E1066" i="4"/>
  <c r="Q1070" i="4"/>
  <c r="S1067" i="4"/>
  <c r="W1065" i="4"/>
  <c r="J1046" i="4"/>
  <c r="G1046" i="4"/>
  <c r="F1046" i="4"/>
  <c r="W1046" i="4" s="1"/>
  <c r="V1046" i="4" s="1"/>
  <c r="I1046" i="4"/>
  <c r="H1046" i="4"/>
  <c r="E1046" i="4"/>
  <c r="Q1050" i="4"/>
  <c r="S1047" i="4"/>
  <c r="W1035" i="4"/>
  <c r="J1026" i="4"/>
  <c r="I1026" i="4"/>
  <c r="G1026" i="4"/>
  <c r="H1026" i="4"/>
  <c r="F1026" i="4"/>
  <c r="E1026" i="4"/>
  <c r="Q1030" i="4"/>
  <c r="S1027" i="4"/>
  <c r="X1015" i="4"/>
  <c r="W1025" i="4"/>
  <c r="Q1010" i="4"/>
  <c r="S1007" i="4"/>
  <c r="J1006" i="4"/>
  <c r="G1006" i="4"/>
  <c r="I1006" i="4"/>
  <c r="F1006" i="4"/>
  <c r="E1006" i="4"/>
  <c r="H1006" i="4"/>
  <c r="J986" i="4"/>
  <c r="G986" i="4"/>
  <c r="I986" i="4"/>
  <c r="H986" i="4"/>
  <c r="E986" i="4"/>
  <c r="F986" i="4"/>
  <c r="Q990" i="4"/>
  <c r="S987" i="4"/>
  <c r="X955" i="4"/>
  <c r="J966" i="4"/>
  <c r="I966" i="4"/>
  <c r="H966" i="4"/>
  <c r="G966" i="4"/>
  <c r="F966" i="4"/>
  <c r="E966" i="4"/>
  <c r="Q970" i="4"/>
  <c r="S967" i="4"/>
  <c r="W965" i="4"/>
  <c r="X935" i="4"/>
  <c r="Q950" i="4"/>
  <c r="S947" i="4"/>
  <c r="J946" i="4"/>
  <c r="G946" i="4"/>
  <c r="F946" i="4"/>
  <c r="I946" i="4"/>
  <c r="H946" i="4"/>
  <c r="E946" i="4"/>
  <c r="W945" i="4"/>
  <c r="J926" i="4"/>
  <c r="G926" i="4"/>
  <c r="I926" i="4"/>
  <c r="H926" i="4"/>
  <c r="F926" i="4"/>
  <c r="W926" i="4" s="1"/>
  <c r="V926" i="4" s="1"/>
  <c r="E926" i="4"/>
  <c r="W925" i="4"/>
  <c r="Q930" i="4"/>
  <c r="S927" i="4"/>
  <c r="W915" i="4"/>
  <c r="J906" i="4"/>
  <c r="H906" i="4"/>
  <c r="G906" i="4"/>
  <c r="I906" i="4"/>
  <c r="F906" i="4"/>
  <c r="E906" i="4"/>
  <c r="S907" i="4"/>
  <c r="Q910" i="4"/>
  <c r="W905" i="4"/>
  <c r="Q890" i="4"/>
  <c r="S887" i="4"/>
  <c r="J886" i="4"/>
  <c r="G886" i="4"/>
  <c r="I886" i="4"/>
  <c r="H886" i="4"/>
  <c r="E886" i="4"/>
  <c r="F886" i="4"/>
  <c r="J866" i="4"/>
  <c r="G866" i="4"/>
  <c r="I866" i="4"/>
  <c r="H866" i="4"/>
  <c r="F866" i="4"/>
  <c r="W866" i="4" s="1"/>
  <c r="V866" i="4" s="1"/>
  <c r="E866" i="4"/>
  <c r="Q870" i="4"/>
  <c r="S867" i="4"/>
  <c r="W865" i="4"/>
  <c r="W845" i="4"/>
  <c r="J846" i="4"/>
  <c r="G846" i="4"/>
  <c r="I846" i="4"/>
  <c r="H846" i="4"/>
  <c r="F846" i="4"/>
  <c r="E846" i="4"/>
  <c r="Q850" i="4"/>
  <c r="S847" i="4"/>
  <c r="J826" i="4"/>
  <c r="G826" i="4"/>
  <c r="I826" i="4"/>
  <c r="H826" i="4"/>
  <c r="F826" i="4"/>
  <c r="E826" i="4"/>
  <c r="X815" i="4"/>
  <c r="S827" i="4"/>
  <c r="Q830" i="4"/>
  <c r="W825" i="4"/>
  <c r="Q810" i="4"/>
  <c r="S807" i="4"/>
  <c r="W795" i="4"/>
  <c r="J806" i="4"/>
  <c r="G806" i="4"/>
  <c r="I806" i="4"/>
  <c r="H806" i="4"/>
  <c r="F806" i="4"/>
  <c r="E806" i="4"/>
  <c r="S787" i="4"/>
  <c r="Q790" i="4"/>
  <c r="J786" i="4"/>
  <c r="H786" i="4"/>
  <c r="G786" i="4"/>
  <c r="F786" i="4"/>
  <c r="I786" i="4"/>
  <c r="E786" i="4"/>
  <c r="W785" i="4"/>
  <c r="X755" i="4"/>
  <c r="J766" i="4"/>
  <c r="F766" i="4"/>
  <c r="I766" i="4"/>
  <c r="H766" i="4"/>
  <c r="E766" i="4"/>
  <c r="G766" i="4"/>
  <c r="S767" i="4"/>
  <c r="Q770" i="4"/>
  <c r="J746" i="4"/>
  <c r="H746" i="4"/>
  <c r="F746" i="4"/>
  <c r="E746" i="4"/>
  <c r="I746" i="4"/>
  <c r="G746" i="4"/>
  <c r="Q750" i="4"/>
  <c r="S747" i="4"/>
  <c r="W745" i="4"/>
  <c r="J726" i="4"/>
  <c r="F726" i="4"/>
  <c r="I726" i="4"/>
  <c r="H726" i="4"/>
  <c r="G726" i="4"/>
  <c r="E726" i="4"/>
  <c r="S727" i="4"/>
  <c r="Q730" i="4"/>
  <c r="W695" i="4"/>
  <c r="S707" i="4"/>
  <c r="Q710" i="4"/>
  <c r="W705" i="4"/>
  <c r="J706" i="4"/>
  <c r="H706" i="4"/>
  <c r="E706" i="4"/>
  <c r="I706" i="4"/>
  <c r="G706" i="4"/>
  <c r="F706" i="4"/>
  <c r="W685" i="4"/>
  <c r="J686" i="4"/>
  <c r="E686" i="4"/>
  <c r="I686" i="4"/>
  <c r="H686" i="4"/>
  <c r="G686" i="4"/>
  <c r="F686" i="4"/>
  <c r="Q690" i="4"/>
  <c r="S687" i="4"/>
  <c r="Q670" i="4"/>
  <c r="S667" i="4"/>
  <c r="J666" i="4"/>
  <c r="F666" i="4"/>
  <c r="E666" i="4"/>
  <c r="I666" i="4"/>
  <c r="H666" i="4"/>
  <c r="G666" i="4"/>
  <c r="W655" i="4"/>
  <c r="W665" i="4"/>
  <c r="W635" i="4"/>
  <c r="J646" i="4"/>
  <c r="H646" i="4"/>
  <c r="F646" i="4"/>
  <c r="E646" i="4"/>
  <c r="I646" i="4"/>
  <c r="G646" i="4"/>
  <c r="S647" i="4"/>
  <c r="Q650" i="4"/>
  <c r="W645" i="4"/>
  <c r="G627" i="4"/>
  <c r="J627" i="4"/>
  <c r="F627" i="4"/>
  <c r="E627" i="4"/>
  <c r="I627" i="4"/>
  <c r="H627" i="4"/>
  <c r="W626" i="4"/>
  <c r="V626" i="4" s="1"/>
  <c r="Q631" i="4"/>
  <c r="S629" i="4" s="1"/>
  <c r="S628" i="4"/>
  <c r="X615" i="4"/>
  <c r="J606" i="4"/>
  <c r="I606" i="4"/>
  <c r="H606" i="4"/>
  <c r="G606" i="4"/>
  <c r="F606" i="4"/>
  <c r="E606" i="4"/>
  <c r="Q610" i="4"/>
  <c r="S607" i="4"/>
  <c r="X595" i="4"/>
  <c r="W605" i="4"/>
  <c r="W585" i="4"/>
  <c r="J586" i="4"/>
  <c r="I586" i="4"/>
  <c r="H586" i="4"/>
  <c r="G586" i="4"/>
  <c r="F586" i="4"/>
  <c r="E586" i="4"/>
  <c r="X575" i="4"/>
  <c r="S587" i="4"/>
  <c r="Q590" i="4"/>
  <c r="J566" i="4"/>
  <c r="H566" i="4"/>
  <c r="G566" i="4"/>
  <c r="I566" i="4"/>
  <c r="E566" i="4"/>
  <c r="F566" i="4"/>
  <c r="W566" i="4" s="1"/>
  <c r="V566" i="4" s="1"/>
  <c r="Q570" i="4"/>
  <c r="S567" i="4"/>
  <c r="S547" i="4"/>
  <c r="Q550" i="4"/>
  <c r="W545" i="4"/>
  <c r="J546" i="4"/>
  <c r="F546" i="4"/>
  <c r="I546" i="4"/>
  <c r="H546" i="4"/>
  <c r="G546" i="4"/>
  <c r="E546" i="4"/>
  <c r="S527" i="4"/>
  <c r="Q530" i="4"/>
  <c r="W525" i="4"/>
  <c r="J526" i="4"/>
  <c r="H526" i="4"/>
  <c r="G526" i="4"/>
  <c r="I526" i="4"/>
  <c r="E526" i="4"/>
  <c r="F526" i="4"/>
  <c r="Y515" i="4"/>
  <c r="J506" i="4"/>
  <c r="G506" i="4"/>
  <c r="F506" i="4"/>
  <c r="I506" i="4"/>
  <c r="H506" i="4"/>
  <c r="E506" i="4"/>
  <c r="S507" i="4"/>
  <c r="Q510" i="4"/>
  <c r="W495" i="4"/>
  <c r="W505" i="4"/>
  <c r="J486" i="4"/>
  <c r="G486" i="4"/>
  <c r="F486" i="4"/>
  <c r="I486" i="4"/>
  <c r="H486" i="4"/>
  <c r="E486" i="4"/>
  <c r="Q490" i="4"/>
  <c r="S487" i="4"/>
  <c r="W475" i="4"/>
  <c r="W485" i="4"/>
  <c r="W465" i="4"/>
  <c r="X455" i="4"/>
  <c r="J466" i="4"/>
  <c r="I466" i="4"/>
  <c r="E466" i="4"/>
  <c r="H466" i="4"/>
  <c r="G466" i="4"/>
  <c r="F466" i="4"/>
  <c r="Q470" i="4"/>
  <c r="S467" i="4"/>
  <c r="Q450" i="4"/>
  <c r="S447" i="4"/>
  <c r="J446" i="4"/>
  <c r="I446" i="4"/>
  <c r="H446" i="4"/>
  <c r="G446" i="4"/>
  <c r="E446" i="4"/>
  <c r="F446" i="4"/>
  <c r="W415" i="4"/>
  <c r="Q430" i="4"/>
  <c r="S427" i="4"/>
  <c r="J426" i="4"/>
  <c r="H426" i="4"/>
  <c r="G426" i="4"/>
  <c r="I426" i="4"/>
  <c r="F426" i="4"/>
  <c r="E426" i="4"/>
  <c r="J406" i="4"/>
  <c r="H406" i="4"/>
  <c r="G406" i="4"/>
  <c r="I406" i="4"/>
  <c r="E406" i="4"/>
  <c r="F406" i="4"/>
  <c r="W406" i="4" s="1"/>
  <c r="V406" i="4" s="1"/>
  <c r="S407" i="4"/>
  <c r="Q410" i="4"/>
  <c r="W405" i="4"/>
  <c r="J386" i="4"/>
  <c r="H386" i="4"/>
  <c r="I386" i="4"/>
  <c r="E386" i="4"/>
  <c r="G386" i="4"/>
  <c r="F386" i="4"/>
  <c r="W386" i="4" s="1"/>
  <c r="V386" i="4" s="1"/>
  <c r="Q390" i="4"/>
  <c r="S387" i="4"/>
  <c r="W385" i="4"/>
  <c r="W355" i="4"/>
  <c r="J366" i="4"/>
  <c r="F366" i="4"/>
  <c r="I366" i="4"/>
  <c r="H366" i="4"/>
  <c r="G366" i="4"/>
  <c r="E366" i="4"/>
  <c r="Q370" i="4"/>
  <c r="S367" i="4"/>
  <c r="W365" i="4"/>
  <c r="W345" i="4"/>
  <c r="S347" i="4"/>
  <c r="Q350" i="4"/>
  <c r="J346" i="4"/>
  <c r="H346" i="4"/>
  <c r="G346" i="4"/>
  <c r="E346" i="4"/>
  <c r="I346" i="4"/>
  <c r="F346" i="4"/>
  <c r="J326" i="4"/>
  <c r="E326" i="4"/>
  <c r="I326" i="4"/>
  <c r="G326" i="4"/>
  <c r="H326" i="4"/>
  <c r="F326" i="4"/>
  <c r="W325" i="4"/>
  <c r="Q330" i="4"/>
  <c r="S327" i="4"/>
  <c r="W295" i="4"/>
  <c r="W305" i="4"/>
  <c r="J306" i="4"/>
  <c r="H306" i="4"/>
  <c r="I306" i="4"/>
  <c r="G306" i="4"/>
  <c r="F306" i="4"/>
  <c r="E306" i="4"/>
  <c r="S307" i="4"/>
  <c r="Q310" i="4"/>
  <c r="S287" i="4"/>
  <c r="Q290" i="4"/>
  <c r="J286" i="4"/>
  <c r="H286" i="4"/>
  <c r="F286" i="4"/>
  <c r="E286" i="4"/>
  <c r="I286" i="4"/>
  <c r="G286" i="4"/>
  <c r="X255" i="4"/>
  <c r="J266" i="4"/>
  <c r="I266" i="4"/>
  <c r="H266" i="4"/>
  <c r="G266" i="4"/>
  <c r="F266" i="4"/>
  <c r="E266" i="4"/>
  <c r="Q270" i="4"/>
  <c r="S267" i="4"/>
  <c r="W265" i="4"/>
  <c r="J246" i="4"/>
  <c r="H246" i="4"/>
  <c r="I246" i="4"/>
  <c r="F246" i="4"/>
  <c r="G246" i="4"/>
  <c r="E246" i="4"/>
  <c r="W235" i="4"/>
  <c r="S247" i="4"/>
  <c r="Q250" i="4"/>
  <c r="W245" i="4"/>
  <c r="S227" i="4"/>
  <c r="Q230" i="4"/>
  <c r="W225" i="4"/>
  <c r="J226" i="4"/>
  <c r="H226" i="4"/>
  <c r="G226" i="4"/>
  <c r="I226" i="4"/>
  <c r="E226" i="4"/>
  <c r="F226" i="4"/>
  <c r="W205" i="4"/>
  <c r="J206" i="4"/>
  <c r="H206" i="4"/>
  <c r="G206" i="4"/>
  <c r="I206" i="4"/>
  <c r="F206" i="4"/>
  <c r="E206" i="4"/>
  <c r="S207" i="4"/>
  <c r="Q210" i="4"/>
  <c r="W175" i="4"/>
  <c r="J186" i="4"/>
  <c r="G186" i="4"/>
  <c r="I186" i="4"/>
  <c r="H186" i="4"/>
  <c r="F186" i="4"/>
  <c r="E186" i="4"/>
  <c r="W185" i="4"/>
  <c r="Q190" i="4"/>
  <c r="S187" i="4"/>
  <c r="J166" i="4"/>
  <c r="H166" i="4"/>
  <c r="G166" i="4"/>
  <c r="I166" i="4"/>
  <c r="F166" i="4"/>
  <c r="E166" i="4"/>
  <c r="S167" i="4"/>
  <c r="Q170" i="4"/>
  <c r="W155" i="4"/>
  <c r="W165" i="4"/>
  <c r="J146" i="4"/>
  <c r="H146" i="4"/>
  <c r="G146" i="4"/>
  <c r="I146" i="4"/>
  <c r="F146" i="4"/>
  <c r="E146" i="4"/>
  <c r="S147" i="4"/>
  <c r="Q150" i="4"/>
  <c r="G127" i="4"/>
  <c r="F127" i="4"/>
  <c r="E127" i="4"/>
  <c r="J127" i="4"/>
  <c r="H127" i="4"/>
  <c r="I127" i="4"/>
  <c r="Q131" i="4"/>
  <c r="S129" i="4" s="1"/>
  <c r="S128" i="4"/>
  <c r="Y115" i="4"/>
  <c r="W115" i="4"/>
  <c r="X95" i="4"/>
  <c r="W95" i="4"/>
  <c r="W105" i="4"/>
  <c r="S107" i="4"/>
  <c r="Q110" i="4"/>
  <c r="J106" i="4"/>
  <c r="H106" i="4"/>
  <c r="I106" i="4"/>
  <c r="G106" i="4"/>
  <c r="E106" i="4"/>
  <c r="F106" i="4"/>
  <c r="Q90" i="4"/>
  <c r="S87" i="4"/>
  <c r="W75" i="4"/>
  <c r="J86" i="4"/>
  <c r="F86" i="4"/>
  <c r="W86" i="4" s="1"/>
  <c r="V86" i="4" s="1"/>
  <c r="I86" i="4"/>
  <c r="H86" i="4"/>
  <c r="G86" i="4"/>
  <c r="E86" i="4"/>
  <c r="X55" i="4"/>
  <c r="S67" i="4"/>
  <c r="Q70" i="4"/>
  <c r="W65" i="4"/>
  <c r="J66" i="4"/>
  <c r="H66" i="4"/>
  <c r="I66" i="4"/>
  <c r="G66" i="4"/>
  <c r="F66" i="4"/>
  <c r="E66" i="4"/>
  <c r="X35" i="4"/>
  <c r="S47" i="4"/>
  <c r="Q50" i="4"/>
  <c r="W45" i="4"/>
  <c r="J46" i="4"/>
  <c r="H46" i="4"/>
  <c r="G46" i="4"/>
  <c r="I46" i="4"/>
  <c r="F46" i="4"/>
  <c r="E46" i="4"/>
  <c r="N7" i="6"/>
  <c r="B6" i="4"/>
  <c r="B7" i="4"/>
  <c r="B8" i="4"/>
  <c r="B9" i="4"/>
  <c r="B10" i="4"/>
  <c r="B11" i="4"/>
  <c r="B12" i="4"/>
  <c r="B5" i="4"/>
  <c r="O6" i="6"/>
  <c r="W1235" i="4" l="1"/>
  <c r="Y315" i="4"/>
  <c r="X1515" i="4"/>
  <c r="W1815" i="4"/>
  <c r="W66" i="4"/>
  <c r="V66" i="4" s="1"/>
  <c r="W306" i="4"/>
  <c r="V306" i="4" s="1"/>
  <c r="W526" i="4"/>
  <c r="V526" i="4" s="1"/>
  <c r="X515" i="4"/>
  <c r="W1135" i="4"/>
  <c r="W1786" i="4"/>
  <c r="V1786" i="4" s="1"/>
  <c r="Y335" i="4"/>
  <c r="Y1535" i="4"/>
  <c r="X675" i="4"/>
  <c r="X395" i="4"/>
  <c r="W935" i="4"/>
  <c r="Y255" i="4"/>
  <c r="Y1575" i="4"/>
  <c r="W1315" i="4"/>
  <c r="Y1875" i="4"/>
  <c r="W1806" i="4"/>
  <c r="V1806" i="4" s="1"/>
  <c r="X195" i="4"/>
  <c r="Y1135" i="4"/>
  <c r="W315" i="4"/>
  <c r="W906" i="4"/>
  <c r="V906" i="4" s="1"/>
  <c r="X1575" i="4"/>
  <c r="X155" i="4"/>
  <c r="W1075" i="4"/>
  <c r="Y175" i="4"/>
  <c r="W1855" i="4"/>
  <c r="W1066" i="4"/>
  <c r="V1066" i="4" s="1"/>
  <c r="W1926" i="4"/>
  <c r="V1926" i="4" s="1"/>
  <c r="X375" i="4"/>
  <c r="X1455" i="4"/>
  <c r="W1266" i="4"/>
  <c r="V1266" i="4" s="1"/>
  <c r="W1706" i="4"/>
  <c r="V1706" i="4" s="1"/>
  <c r="X1975" i="4"/>
  <c r="X1835" i="4"/>
  <c r="W1355" i="4"/>
  <c r="X435" i="4"/>
  <c r="W1055" i="4"/>
  <c r="W615" i="4"/>
  <c r="W246" i="4"/>
  <c r="V246" i="4" s="1"/>
  <c r="W506" i="4"/>
  <c r="V506" i="4" s="1"/>
  <c r="W106" i="4"/>
  <c r="V106" i="4" s="1"/>
  <c r="W166" i="4"/>
  <c r="V166" i="4" s="1"/>
  <c r="W986" i="4"/>
  <c r="V986" i="4" s="1"/>
  <c r="W1166" i="4"/>
  <c r="V1166" i="4" s="1"/>
  <c r="W1426" i="4"/>
  <c r="V1426" i="4" s="1"/>
  <c r="W1446" i="4"/>
  <c r="V1446" i="4" s="1"/>
  <c r="W1526" i="4"/>
  <c r="V1526" i="4" s="1"/>
  <c r="W1606" i="4"/>
  <c r="V1606" i="4" s="1"/>
  <c r="X1915" i="4"/>
  <c r="W715" i="4"/>
  <c r="Y1615" i="4"/>
  <c r="X1055" i="4"/>
  <c r="W2006" i="4"/>
  <c r="V2006" i="4" s="1"/>
  <c r="G2007" i="4"/>
  <c r="F2007" i="4"/>
  <c r="W2007" i="4" s="1"/>
  <c r="V2007" i="4" s="1"/>
  <c r="E2007" i="4"/>
  <c r="J2007" i="4"/>
  <c r="I2007" i="4"/>
  <c r="H2007" i="4"/>
  <c r="Q2011" i="4"/>
  <c r="S2009" i="4" s="1"/>
  <c r="S2008" i="4"/>
  <c r="W1986" i="4"/>
  <c r="V1986" i="4" s="1"/>
  <c r="G1987" i="4"/>
  <c r="J1987" i="4"/>
  <c r="F1987" i="4"/>
  <c r="E1987" i="4"/>
  <c r="I1987" i="4"/>
  <c r="H1987" i="4"/>
  <c r="S1988" i="4"/>
  <c r="Q1991" i="4"/>
  <c r="S1989" i="4" s="1"/>
  <c r="W1967" i="4"/>
  <c r="V1967" i="4" s="1"/>
  <c r="H1969" i="4"/>
  <c r="E1969" i="4"/>
  <c r="G1969" i="4"/>
  <c r="F1969" i="4"/>
  <c r="J1969" i="4"/>
  <c r="I1969" i="4"/>
  <c r="H1968" i="4"/>
  <c r="G1968" i="4"/>
  <c r="J1968" i="4"/>
  <c r="I1968" i="4"/>
  <c r="F1968" i="4"/>
  <c r="E1968" i="4"/>
  <c r="W1946" i="4"/>
  <c r="V1946" i="4" s="1"/>
  <c r="G1947" i="4"/>
  <c r="H1947" i="4"/>
  <c r="F1947" i="4"/>
  <c r="E1947" i="4"/>
  <c r="J1947" i="4"/>
  <c r="I1947" i="4"/>
  <c r="S1948" i="4"/>
  <c r="Q1951" i="4"/>
  <c r="S1949" i="4" s="1"/>
  <c r="Q1931" i="4"/>
  <c r="S1929" i="4" s="1"/>
  <c r="S1928" i="4"/>
  <c r="G1927" i="4"/>
  <c r="F1927" i="4"/>
  <c r="E1927" i="4"/>
  <c r="J1927" i="4"/>
  <c r="I1927" i="4"/>
  <c r="H1927" i="4"/>
  <c r="W1906" i="4"/>
  <c r="V1906" i="4" s="1"/>
  <c r="G1907" i="4"/>
  <c r="J1907" i="4"/>
  <c r="F1907" i="4"/>
  <c r="E1907" i="4"/>
  <c r="I1907" i="4"/>
  <c r="H1907" i="4"/>
  <c r="Q1911" i="4"/>
  <c r="S1909" i="4" s="1"/>
  <c r="S1908" i="4"/>
  <c r="G1887" i="4"/>
  <c r="F1887" i="4"/>
  <c r="E1887" i="4"/>
  <c r="I1887" i="4"/>
  <c r="H1887" i="4"/>
  <c r="J1887" i="4"/>
  <c r="Q1891" i="4"/>
  <c r="S1889" i="4" s="1"/>
  <c r="S1888" i="4"/>
  <c r="G1867" i="4"/>
  <c r="H1867" i="4"/>
  <c r="F1867" i="4"/>
  <c r="E1867" i="4"/>
  <c r="I1867" i="4"/>
  <c r="J1867" i="4"/>
  <c r="W1866" i="4"/>
  <c r="V1866" i="4" s="1"/>
  <c r="S1868" i="4"/>
  <c r="Q1871" i="4"/>
  <c r="S1869" i="4" s="1"/>
  <c r="W1846" i="4"/>
  <c r="V1846" i="4" s="1"/>
  <c r="S1848" i="4"/>
  <c r="Q1851" i="4"/>
  <c r="S1849" i="4" s="1"/>
  <c r="G1847" i="4"/>
  <c r="J1847" i="4"/>
  <c r="I1847" i="4"/>
  <c r="H1847" i="4"/>
  <c r="F1847" i="4"/>
  <c r="E1847" i="4"/>
  <c r="S1828" i="4"/>
  <c r="Q1831" i="4"/>
  <c r="S1829" i="4" s="1"/>
  <c r="W1826" i="4"/>
  <c r="V1826" i="4" s="1"/>
  <c r="G1827" i="4"/>
  <c r="F1827" i="4"/>
  <c r="E1827" i="4"/>
  <c r="H1827" i="4"/>
  <c r="J1827" i="4"/>
  <c r="I1827" i="4"/>
  <c r="G1807" i="4"/>
  <c r="I1807" i="4"/>
  <c r="F1807" i="4"/>
  <c r="E1807" i="4"/>
  <c r="J1807" i="4"/>
  <c r="H1807" i="4"/>
  <c r="Q1811" i="4"/>
  <c r="S1809" i="4" s="1"/>
  <c r="S1808" i="4"/>
  <c r="Q1791" i="4"/>
  <c r="S1789" i="4" s="1"/>
  <c r="S1788" i="4"/>
  <c r="G1787" i="4"/>
  <c r="F1787" i="4"/>
  <c r="E1787" i="4"/>
  <c r="J1787" i="4"/>
  <c r="I1787" i="4"/>
  <c r="H1787" i="4"/>
  <c r="G1767" i="4"/>
  <c r="F1767" i="4"/>
  <c r="E1767" i="4"/>
  <c r="I1767" i="4"/>
  <c r="H1767" i="4"/>
  <c r="J1767" i="4"/>
  <c r="W1766" i="4"/>
  <c r="V1766" i="4" s="1"/>
  <c r="Q1771" i="4"/>
  <c r="S1769" i="4" s="1"/>
  <c r="S1768" i="4"/>
  <c r="W1746" i="4"/>
  <c r="V1746" i="4" s="1"/>
  <c r="G1747" i="4"/>
  <c r="F1747" i="4"/>
  <c r="E1747" i="4"/>
  <c r="J1747" i="4"/>
  <c r="I1747" i="4"/>
  <c r="H1747" i="4"/>
  <c r="Q1751" i="4"/>
  <c r="S1749" i="4" s="1"/>
  <c r="S1748" i="4"/>
  <c r="W1727" i="4"/>
  <c r="V1727" i="4" s="1"/>
  <c r="H1728" i="4"/>
  <c r="G1728" i="4"/>
  <c r="F1728" i="4"/>
  <c r="J1728" i="4"/>
  <c r="I1728" i="4"/>
  <c r="E1728" i="4"/>
  <c r="H1729" i="4"/>
  <c r="E1729" i="4"/>
  <c r="J1729" i="4"/>
  <c r="G1729" i="4"/>
  <c r="F1729" i="4"/>
  <c r="W1729" i="4" s="1"/>
  <c r="V1729" i="4" s="1"/>
  <c r="I1729" i="4"/>
  <c r="G1707" i="4"/>
  <c r="F1707" i="4"/>
  <c r="E1707" i="4"/>
  <c r="J1707" i="4"/>
  <c r="I1707" i="4"/>
  <c r="H1707" i="4"/>
  <c r="Q1711" i="4"/>
  <c r="S1709" i="4" s="1"/>
  <c r="S1708" i="4"/>
  <c r="W1686" i="4"/>
  <c r="V1686" i="4" s="1"/>
  <c r="Q1691" i="4"/>
  <c r="S1689" i="4" s="1"/>
  <c r="S1688" i="4"/>
  <c r="G1687" i="4"/>
  <c r="F1687" i="4"/>
  <c r="E1687" i="4"/>
  <c r="I1687" i="4"/>
  <c r="H1687" i="4"/>
  <c r="J1687" i="4"/>
  <c r="W1666" i="4"/>
  <c r="V1666" i="4" s="1"/>
  <c r="G1667" i="4"/>
  <c r="J1667" i="4"/>
  <c r="H1667" i="4"/>
  <c r="F1667" i="4"/>
  <c r="E1667" i="4"/>
  <c r="I1667" i="4"/>
  <c r="S1668" i="4"/>
  <c r="Q1671" i="4"/>
  <c r="S1669" i="4" s="1"/>
  <c r="G1647" i="4"/>
  <c r="J1647" i="4"/>
  <c r="F1647" i="4"/>
  <c r="E1647" i="4"/>
  <c r="I1647" i="4"/>
  <c r="H1647" i="4"/>
  <c r="W1646" i="4"/>
  <c r="V1646" i="4" s="1"/>
  <c r="S1648" i="4"/>
  <c r="Q1651" i="4"/>
  <c r="S1649" i="4" s="1"/>
  <c r="W1626" i="4"/>
  <c r="V1626" i="4" s="1"/>
  <c r="G1627" i="4"/>
  <c r="H1627" i="4"/>
  <c r="F1627" i="4"/>
  <c r="E1627" i="4"/>
  <c r="J1627" i="4"/>
  <c r="I1627" i="4"/>
  <c r="Q1631" i="4"/>
  <c r="S1629" i="4" s="1"/>
  <c r="S1628" i="4"/>
  <c r="G1607" i="4"/>
  <c r="I1607" i="4"/>
  <c r="F1607" i="4"/>
  <c r="E1607" i="4"/>
  <c r="J1607" i="4"/>
  <c r="H1607" i="4"/>
  <c r="Q1611" i="4"/>
  <c r="S1609" i="4" s="1"/>
  <c r="S1608" i="4"/>
  <c r="W1586" i="4"/>
  <c r="V1586" i="4" s="1"/>
  <c r="G1587" i="4"/>
  <c r="J1587" i="4"/>
  <c r="F1587" i="4"/>
  <c r="E1587" i="4"/>
  <c r="I1587" i="4"/>
  <c r="H1587" i="4"/>
  <c r="Q1591" i="4"/>
  <c r="S1589" i="4" s="1"/>
  <c r="S1588" i="4"/>
  <c r="G1567" i="4"/>
  <c r="F1567" i="4"/>
  <c r="E1567" i="4"/>
  <c r="J1567" i="4"/>
  <c r="I1567" i="4"/>
  <c r="H1567" i="4"/>
  <c r="Q1571" i="4"/>
  <c r="S1569" i="4" s="1"/>
  <c r="S1568" i="4"/>
  <c r="W1566" i="4"/>
  <c r="V1566" i="4" s="1"/>
  <c r="S1548" i="4"/>
  <c r="Q1551" i="4"/>
  <c r="S1549" i="4" s="1"/>
  <c r="W1546" i="4"/>
  <c r="V1546" i="4" s="1"/>
  <c r="G1547" i="4"/>
  <c r="H1547" i="4"/>
  <c r="F1547" i="4"/>
  <c r="W1547" i="4" s="1"/>
  <c r="V1547" i="4" s="1"/>
  <c r="E1547" i="4"/>
  <c r="J1547" i="4"/>
  <c r="I1547" i="4"/>
  <c r="Q1531" i="4"/>
  <c r="S1529" i="4" s="1"/>
  <c r="S1528" i="4"/>
  <c r="G1527" i="4"/>
  <c r="J1527" i="4"/>
  <c r="I1527" i="4"/>
  <c r="F1527" i="4"/>
  <c r="E1527" i="4"/>
  <c r="H1527" i="4"/>
  <c r="G1507" i="4"/>
  <c r="J1507" i="4"/>
  <c r="F1507" i="4"/>
  <c r="E1507" i="4"/>
  <c r="H1507" i="4"/>
  <c r="I1507" i="4"/>
  <c r="S1508" i="4"/>
  <c r="Q1511" i="4"/>
  <c r="S1509" i="4" s="1"/>
  <c r="G1487" i="4"/>
  <c r="F1487" i="4"/>
  <c r="E1487" i="4"/>
  <c r="J1487" i="4"/>
  <c r="I1487" i="4"/>
  <c r="H1487" i="4"/>
  <c r="W1486" i="4"/>
  <c r="V1486" i="4" s="1"/>
  <c r="S1488" i="4"/>
  <c r="Q1491" i="4"/>
  <c r="S1489" i="4" s="1"/>
  <c r="W1466" i="4"/>
  <c r="V1466" i="4" s="1"/>
  <c r="G1467" i="4"/>
  <c r="H1467" i="4"/>
  <c r="F1467" i="4"/>
  <c r="E1467" i="4"/>
  <c r="J1467" i="4"/>
  <c r="I1467" i="4"/>
  <c r="S1468" i="4"/>
  <c r="Q1471" i="4"/>
  <c r="S1469" i="4" s="1"/>
  <c r="Q1451" i="4"/>
  <c r="S1449" i="4" s="1"/>
  <c r="S1448" i="4"/>
  <c r="G1447" i="4"/>
  <c r="F1447" i="4"/>
  <c r="E1447" i="4"/>
  <c r="J1447" i="4"/>
  <c r="I1447" i="4"/>
  <c r="H1447" i="4"/>
  <c r="G1427" i="4"/>
  <c r="J1427" i="4"/>
  <c r="F1427" i="4"/>
  <c r="E1427" i="4"/>
  <c r="H1427" i="4"/>
  <c r="I1427" i="4"/>
  <c r="Q1431" i="4"/>
  <c r="S1429" i="4" s="1"/>
  <c r="S1428" i="4"/>
  <c r="W1406" i="4"/>
  <c r="V1406" i="4" s="1"/>
  <c r="G1407" i="4"/>
  <c r="J1407" i="4"/>
  <c r="F1407" i="4"/>
  <c r="E1407" i="4"/>
  <c r="H1407" i="4"/>
  <c r="I1407" i="4"/>
  <c r="Q1411" i="4"/>
  <c r="S1409" i="4" s="1"/>
  <c r="S1408" i="4"/>
  <c r="Q1391" i="4"/>
  <c r="S1389" i="4" s="1"/>
  <c r="S1388" i="4"/>
  <c r="G1387" i="4"/>
  <c r="F1387" i="4"/>
  <c r="E1387" i="4"/>
  <c r="J1387" i="4"/>
  <c r="I1387" i="4"/>
  <c r="H1387" i="4"/>
  <c r="Q1371" i="4"/>
  <c r="S1369" i="4" s="1"/>
  <c r="S1368" i="4"/>
  <c r="W1366" i="4"/>
  <c r="V1366" i="4" s="1"/>
  <c r="G1367" i="4"/>
  <c r="F1367" i="4"/>
  <c r="E1367" i="4"/>
  <c r="I1367" i="4"/>
  <c r="H1367" i="4"/>
  <c r="J1367" i="4"/>
  <c r="S1348" i="4"/>
  <c r="Q1351" i="4"/>
  <c r="S1349" i="4" s="1"/>
  <c r="G1347" i="4"/>
  <c r="F1347" i="4"/>
  <c r="E1347" i="4"/>
  <c r="J1347" i="4"/>
  <c r="I1347" i="4"/>
  <c r="H1347" i="4"/>
  <c r="G1327" i="4"/>
  <c r="F1327" i="4"/>
  <c r="E1327" i="4"/>
  <c r="J1327" i="4"/>
  <c r="I1327" i="4"/>
  <c r="H1327" i="4"/>
  <c r="W1326" i="4"/>
  <c r="V1326" i="4" s="1"/>
  <c r="Q1331" i="4"/>
  <c r="S1329" i="4" s="1"/>
  <c r="S1328" i="4"/>
  <c r="W1306" i="4"/>
  <c r="V1306" i="4" s="1"/>
  <c r="G1307" i="4"/>
  <c r="F1307" i="4"/>
  <c r="E1307" i="4"/>
  <c r="J1307" i="4"/>
  <c r="I1307" i="4"/>
  <c r="H1307" i="4"/>
  <c r="S1308" i="4"/>
  <c r="Q1311" i="4"/>
  <c r="S1309" i="4" s="1"/>
  <c r="W1286" i="4"/>
  <c r="V1286" i="4" s="1"/>
  <c r="G1287" i="4"/>
  <c r="J1287" i="4"/>
  <c r="F1287" i="4"/>
  <c r="E1287" i="4"/>
  <c r="H1287" i="4"/>
  <c r="I1287" i="4"/>
  <c r="Q1291" i="4"/>
  <c r="S1289" i="4" s="1"/>
  <c r="S1288" i="4"/>
  <c r="G1267" i="4"/>
  <c r="F1267" i="4"/>
  <c r="H1267" i="4"/>
  <c r="E1267" i="4"/>
  <c r="J1267" i="4"/>
  <c r="I1267" i="4"/>
  <c r="S1268" i="4"/>
  <c r="Q1271" i="4"/>
  <c r="S1269" i="4" s="1"/>
  <c r="G1247" i="4"/>
  <c r="H1247" i="4"/>
  <c r="F1247" i="4"/>
  <c r="J1247" i="4"/>
  <c r="I1247" i="4"/>
  <c r="E1247" i="4"/>
  <c r="W1246" i="4"/>
  <c r="V1246" i="4" s="1"/>
  <c r="S1248" i="4"/>
  <c r="Q1251" i="4"/>
  <c r="S1249" i="4" s="1"/>
  <c r="W1226" i="4"/>
  <c r="V1226" i="4" s="1"/>
  <c r="G1227" i="4"/>
  <c r="J1227" i="4"/>
  <c r="H1227" i="4"/>
  <c r="F1227" i="4"/>
  <c r="W1227" i="4" s="1"/>
  <c r="V1227" i="4" s="1"/>
  <c r="I1227" i="4"/>
  <c r="E1227" i="4"/>
  <c r="S1228" i="4"/>
  <c r="Q1231" i="4"/>
  <c r="S1229" i="4" s="1"/>
  <c r="W1206" i="4"/>
  <c r="V1206" i="4" s="1"/>
  <c r="G1207" i="4"/>
  <c r="J1207" i="4"/>
  <c r="F1207" i="4"/>
  <c r="E1207" i="4"/>
  <c r="I1207" i="4"/>
  <c r="H1207" i="4"/>
  <c r="Q1211" i="4"/>
  <c r="S1209" i="4" s="1"/>
  <c r="S1208" i="4"/>
  <c r="W1186" i="4"/>
  <c r="V1186" i="4" s="1"/>
  <c r="G1187" i="4"/>
  <c r="F1187" i="4"/>
  <c r="E1187" i="4"/>
  <c r="I1187" i="4"/>
  <c r="H1187" i="4"/>
  <c r="J1187" i="4"/>
  <c r="Q1191" i="4"/>
  <c r="S1189" i="4" s="1"/>
  <c r="S1188" i="4"/>
  <c r="Q1171" i="4"/>
  <c r="S1169" i="4" s="1"/>
  <c r="S1168" i="4"/>
  <c r="G1167" i="4"/>
  <c r="J1167" i="4"/>
  <c r="F1167" i="4"/>
  <c r="E1167" i="4"/>
  <c r="I1167" i="4"/>
  <c r="H1167" i="4"/>
  <c r="W1146" i="4"/>
  <c r="V1146" i="4" s="1"/>
  <c r="G1147" i="4"/>
  <c r="F1147" i="4"/>
  <c r="E1147" i="4"/>
  <c r="J1147" i="4"/>
  <c r="I1147" i="4"/>
  <c r="H1147" i="4"/>
  <c r="Q1151" i="4"/>
  <c r="S1149" i="4" s="1"/>
  <c r="S1148" i="4"/>
  <c r="G1127" i="4"/>
  <c r="F1127" i="4"/>
  <c r="E1127" i="4"/>
  <c r="I1127" i="4"/>
  <c r="H1127" i="4"/>
  <c r="J1127" i="4"/>
  <c r="W1126" i="4"/>
  <c r="V1126" i="4" s="1"/>
  <c r="Q1131" i="4"/>
  <c r="S1129" i="4" s="1"/>
  <c r="S1128" i="4"/>
  <c r="Q1111" i="4"/>
  <c r="S1109" i="4" s="1"/>
  <c r="S1108" i="4"/>
  <c r="W1106" i="4"/>
  <c r="V1106" i="4" s="1"/>
  <c r="G1107" i="4"/>
  <c r="J1107" i="4"/>
  <c r="F1107" i="4"/>
  <c r="E1107" i="4"/>
  <c r="I1107" i="4"/>
  <c r="H1107" i="4"/>
  <c r="W1086" i="4"/>
  <c r="V1086" i="4" s="1"/>
  <c r="G1087" i="4"/>
  <c r="H1087" i="4"/>
  <c r="F1087" i="4"/>
  <c r="E1087" i="4"/>
  <c r="J1087" i="4"/>
  <c r="I1087" i="4"/>
  <c r="S1088" i="4"/>
  <c r="Q1091" i="4"/>
  <c r="S1089" i="4" s="1"/>
  <c r="S1068" i="4"/>
  <c r="Q1071" i="4"/>
  <c r="S1069" i="4" s="1"/>
  <c r="G1067" i="4"/>
  <c r="H1067" i="4"/>
  <c r="F1067" i="4"/>
  <c r="E1067" i="4"/>
  <c r="J1067" i="4"/>
  <c r="I1067" i="4"/>
  <c r="Q1051" i="4"/>
  <c r="S1049" i="4" s="1"/>
  <c r="S1048" i="4"/>
  <c r="G1047" i="4"/>
  <c r="J1047" i="4"/>
  <c r="F1047" i="4"/>
  <c r="E1047" i="4"/>
  <c r="I1047" i="4"/>
  <c r="H1047" i="4"/>
  <c r="S1028" i="4"/>
  <c r="Q1031" i="4"/>
  <c r="S1029" i="4" s="1"/>
  <c r="W1026" i="4"/>
  <c r="V1026" i="4" s="1"/>
  <c r="G1027" i="4"/>
  <c r="F1027" i="4"/>
  <c r="E1027" i="4"/>
  <c r="H1027" i="4"/>
  <c r="J1027" i="4"/>
  <c r="I1027" i="4"/>
  <c r="W1006" i="4"/>
  <c r="V1006" i="4" s="1"/>
  <c r="G1007" i="4"/>
  <c r="I1007" i="4"/>
  <c r="F1007" i="4"/>
  <c r="J1007" i="4"/>
  <c r="E1007" i="4"/>
  <c r="H1007" i="4"/>
  <c r="Q1011" i="4"/>
  <c r="S1009" i="4" s="1"/>
  <c r="S1008" i="4"/>
  <c r="G987" i="4"/>
  <c r="F987" i="4"/>
  <c r="E987" i="4"/>
  <c r="I987" i="4"/>
  <c r="H987" i="4"/>
  <c r="J987" i="4"/>
  <c r="Q991" i="4"/>
  <c r="S989" i="4" s="1"/>
  <c r="S988" i="4"/>
  <c r="W966" i="4"/>
  <c r="V966" i="4" s="1"/>
  <c r="G967" i="4"/>
  <c r="F967" i="4"/>
  <c r="E967" i="4"/>
  <c r="J967" i="4"/>
  <c r="I967" i="4"/>
  <c r="H967" i="4"/>
  <c r="S968" i="4"/>
  <c r="Q971" i="4"/>
  <c r="S969" i="4" s="1"/>
  <c r="W946" i="4"/>
  <c r="V946" i="4" s="1"/>
  <c r="G947" i="4"/>
  <c r="J947" i="4"/>
  <c r="F947" i="4"/>
  <c r="E947" i="4"/>
  <c r="I947" i="4"/>
  <c r="H947" i="4"/>
  <c r="Q951" i="4"/>
  <c r="S949" i="4" s="1"/>
  <c r="S948" i="4"/>
  <c r="G927" i="4"/>
  <c r="H927" i="4"/>
  <c r="F927" i="4"/>
  <c r="E927" i="4"/>
  <c r="J927" i="4"/>
  <c r="I927" i="4"/>
  <c r="Q931" i="4"/>
  <c r="S929" i="4" s="1"/>
  <c r="S928" i="4"/>
  <c r="Q911" i="4"/>
  <c r="S909" i="4" s="1"/>
  <c r="S908" i="4"/>
  <c r="G907" i="4"/>
  <c r="H907" i="4"/>
  <c r="F907" i="4"/>
  <c r="E907" i="4"/>
  <c r="J907" i="4"/>
  <c r="I907" i="4"/>
  <c r="G887" i="4"/>
  <c r="F887" i="4"/>
  <c r="W887" i="4" s="1"/>
  <c r="V887" i="4" s="1"/>
  <c r="E887" i="4"/>
  <c r="I887" i="4"/>
  <c r="H887" i="4"/>
  <c r="J887" i="4"/>
  <c r="W886" i="4"/>
  <c r="V886" i="4" s="1"/>
  <c r="Q891" i="4"/>
  <c r="S889" i="4" s="1"/>
  <c r="S888" i="4"/>
  <c r="Q871" i="4"/>
  <c r="S869" i="4" s="1"/>
  <c r="S868" i="4"/>
  <c r="G867" i="4"/>
  <c r="E867" i="4"/>
  <c r="F867" i="4"/>
  <c r="J867" i="4"/>
  <c r="I867" i="4"/>
  <c r="H867" i="4"/>
  <c r="W846" i="4"/>
  <c r="V846" i="4" s="1"/>
  <c r="G847" i="4"/>
  <c r="H847" i="4"/>
  <c r="F847" i="4"/>
  <c r="E847" i="4"/>
  <c r="J847" i="4"/>
  <c r="I847" i="4"/>
  <c r="Q851" i="4"/>
  <c r="S849" i="4" s="1"/>
  <c r="S848" i="4"/>
  <c r="W826" i="4"/>
  <c r="V826" i="4" s="1"/>
  <c r="S828" i="4"/>
  <c r="Q831" i="4"/>
  <c r="S829" i="4" s="1"/>
  <c r="G827" i="4"/>
  <c r="E827" i="4"/>
  <c r="F827" i="4"/>
  <c r="W827" i="4" s="1"/>
  <c r="V827" i="4" s="1"/>
  <c r="J827" i="4"/>
  <c r="I827" i="4"/>
  <c r="H827" i="4"/>
  <c r="G807" i="4"/>
  <c r="F807" i="4"/>
  <c r="E807" i="4"/>
  <c r="J807" i="4"/>
  <c r="I807" i="4"/>
  <c r="H807" i="4"/>
  <c r="W806" i="4"/>
  <c r="V806" i="4" s="1"/>
  <c r="Q811" i="4"/>
  <c r="S809" i="4" s="1"/>
  <c r="S808" i="4"/>
  <c r="W786" i="4"/>
  <c r="V786" i="4" s="1"/>
  <c r="Q791" i="4"/>
  <c r="S789" i="4" s="1"/>
  <c r="S788" i="4"/>
  <c r="G787" i="4"/>
  <c r="J787" i="4"/>
  <c r="F787" i="4"/>
  <c r="E787" i="4"/>
  <c r="I787" i="4"/>
  <c r="H787" i="4"/>
  <c r="W766" i="4"/>
  <c r="V766" i="4" s="1"/>
  <c r="Q771" i="4"/>
  <c r="S769" i="4" s="1"/>
  <c r="S768" i="4"/>
  <c r="G767" i="4"/>
  <c r="J767" i="4"/>
  <c r="H767" i="4"/>
  <c r="F767" i="4"/>
  <c r="W767" i="4" s="1"/>
  <c r="V767" i="4" s="1"/>
  <c r="I767" i="4"/>
  <c r="E767" i="4"/>
  <c r="Q751" i="4"/>
  <c r="S749" i="4" s="1"/>
  <c r="S748" i="4"/>
  <c r="W746" i="4"/>
  <c r="V746" i="4" s="1"/>
  <c r="G747" i="4"/>
  <c r="J747" i="4"/>
  <c r="F747" i="4"/>
  <c r="I747" i="4"/>
  <c r="H747" i="4"/>
  <c r="E747" i="4"/>
  <c r="G727" i="4"/>
  <c r="J727" i="4"/>
  <c r="F727" i="4"/>
  <c r="E727" i="4"/>
  <c r="I727" i="4"/>
  <c r="H727" i="4"/>
  <c r="W726" i="4"/>
  <c r="V726" i="4" s="1"/>
  <c r="Q731" i="4"/>
  <c r="S729" i="4" s="1"/>
  <c r="S728" i="4"/>
  <c r="W706" i="4"/>
  <c r="V706" i="4" s="1"/>
  <c r="Q711" i="4"/>
  <c r="S709" i="4" s="1"/>
  <c r="S708" i="4"/>
  <c r="G707" i="4"/>
  <c r="E707" i="4"/>
  <c r="I707" i="4"/>
  <c r="F707" i="4"/>
  <c r="J707" i="4"/>
  <c r="H707" i="4"/>
  <c r="G687" i="4"/>
  <c r="I687" i="4"/>
  <c r="F687" i="4"/>
  <c r="E687" i="4"/>
  <c r="J687" i="4"/>
  <c r="H687" i="4"/>
  <c r="Q691" i="4"/>
  <c r="S689" i="4" s="1"/>
  <c r="S688" i="4"/>
  <c r="W686" i="4"/>
  <c r="V686" i="4" s="1"/>
  <c r="W666" i="4"/>
  <c r="V666" i="4" s="1"/>
  <c r="G667" i="4"/>
  <c r="E667" i="4"/>
  <c r="J667" i="4"/>
  <c r="I667" i="4"/>
  <c r="H667" i="4"/>
  <c r="F667" i="4"/>
  <c r="Q671" i="4"/>
  <c r="S669" i="4" s="1"/>
  <c r="S668" i="4"/>
  <c r="W646" i="4"/>
  <c r="V646" i="4" s="1"/>
  <c r="Q651" i="4"/>
  <c r="S649" i="4" s="1"/>
  <c r="S648" i="4"/>
  <c r="G647" i="4"/>
  <c r="J647" i="4"/>
  <c r="I647" i="4"/>
  <c r="F647" i="4"/>
  <c r="E647" i="4"/>
  <c r="H647" i="4"/>
  <c r="W627" i="4"/>
  <c r="V627" i="4" s="1"/>
  <c r="H628" i="4"/>
  <c r="G628" i="4"/>
  <c r="J628" i="4"/>
  <c r="I628" i="4"/>
  <c r="F628" i="4"/>
  <c r="E628" i="4"/>
  <c r="H629" i="4"/>
  <c r="E629" i="4"/>
  <c r="G629" i="4"/>
  <c r="F629" i="4"/>
  <c r="J629" i="4"/>
  <c r="I629" i="4"/>
  <c r="W606" i="4"/>
  <c r="V606" i="4" s="1"/>
  <c r="S608" i="4"/>
  <c r="Q611" i="4"/>
  <c r="S609" i="4" s="1"/>
  <c r="G607" i="4"/>
  <c r="F607" i="4"/>
  <c r="E607" i="4"/>
  <c r="J607" i="4"/>
  <c r="I607" i="4"/>
  <c r="H607" i="4"/>
  <c r="W586" i="4"/>
  <c r="V586" i="4" s="1"/>
  <c r="S588" i="4"/>
  <c r="Q591" i="4"/>
  <c r="S589" i="4" s="1"/>
  <c r="G587" i="4"/>
  <c r="H587" i="4"/>
  <c r="F587" i="4"/>
  <c r="E587" i="4"/>
  <c r="J587" i="4"/>
  <c r="I587" i="4"/>
  <c r="G567" i="4"/>
  <c r="F567" i="4"/>
  <c r="E567" i="4"/>
  <c r="I567" i="4"/>
  <c r="H567" i="4"/>
  <c r="J567" i="4"/>
  <c r="Q571" i="4"/>
  <c r="S569" i="4" s="1"/>
  <c r="S568" i="4"/>
  <c r="W546" i="4"/>
  <c r="V546" i="4" s="1"/>
  <c r="Q551" i="4"/>
  <c r="S549" i="4" s="1"/>
  <c r="S548" i="4"/>
  <c r="G547" i="4"/>
  <c r="J547" i="4"/>
  <c r="F547" i="4"/>
  <c r="E547" i="4"/>
  <c r="I547" i="4"/>
  <c r="H547" i="4"/>
  <c r="Q531" i="4"/>
  <c r="S529" i="4" s="1"/>
  <c r="S528" i="4"/>
  <c r="G527" i="4"/>
  <c r="E527" i="4"/>
  <c r="J527" i="4"/>
  <c r="F527" i="4"/>
  <c r="W527" i="4" s="1"/>
  <c r="V527" i="4" s="1"/>
  <c r="I527" i="4"/>
  <c r="H527" i="4"/>
  <c r="G507" i="4"/>
  <c r="E507" i="4"/>
  <c r="J507" i="4"/>
  <c r="F507" i="4"/>
  <c r="I507" i="4"/>
  <c r="H507" i="4"/>
  <c r="Q511" i="4"/>
  <c r="S509" i="4" s="1"/>
  <c r="S508" i="4"/>
  <c r="Q491" i="4"/>
  <c r="S489" i="4" s="1"/>
  <c r="S488" i="4"/>
  <c r="W486" i="4"/>
  <c r="V486" i="4" s="1"/>
  <c r="G487" i="4"/>
  <c r="E487" i="4"/>
  <c r="J487" i="4"/>
  <c r="F487" i="4"/>
  <c r="I487" i="4"/>
  <c r="H487" i="4"/>
  <c r="G467" i="4"/>
  <c r="F467" i="4"/>
  <c r="I467" i="4"/>
  <c r="E467" i="4"/>
  <c r="J467" i="4"/>
  <c r="H467" i="4"/>
  <c r="Q471" i="4"/>
  <c r="S469" i="4" s="1"/>
  <c r="S468" i="4"/>
  <c r="W466" i="4"/>
  <c r="V466" i="4" s="1"/>
  <c r="W446" i="4"/>
  <c r="V446" i="4" s="1"/>
  <c r="G447" i="4"/>
  <c r="F447" i="4"/>
  <c r="I447" i="4"/>
  <c r="H447" i="4"/>
  <c r="E447" i="4"/>
  <c r="J447" i="4"/>
  <c r="Q451" i="4"/>
  <c r="S449" i="4" s="1"/>
  <c r="S448" i="4"/>
  <c r="G427" i="4"/>
  <c r="E427" i="4"/>
  <c r="F427" i="4"/>
  <c r="J427" i="4"/>
  <c r="I427" i="4"/>
  <c r="H427" i="4"/>
  <c r="Q431" i="4"/>
  <c r="S429" i="4" s="1"/>
  <c r="S428" i="4"/>
  <c r="W426" i="4"/>
  <c r="V426" i="4" s="1"/>
  <c r="G407" i="4"/>
  <c r="J407" i="4"/>
  <c r="F407" i="4"/>
  <c r="E407" i="4"/>
  <c r="I407" i="4"/>
  <c r="H407" i="4"/>
  <c r="Q411" i="4"/>
  <c r="S409" i="4" s="1"/>
  <c r="S408" i="4"/>
  <c r="Q391" i="4"/>
  <c r="S389" i="4" s="1"/>
  <c r="S388" i="4"/>
  <c r="G387" i="4"/>
  <c r="E387" i="4"/>
  <c r="F387" i="4"/>
  <c r="W387" i="4" s="1"/>
  <c r="V387" i="4" s="1"/>
  <c r="J387" i="4"/>
  <c r="I387" i="4"/>
  <c r="H387" i="4"/>
  <c r="W366" i="4"/>
  <c r="V366" i="4" s="1"/>
  <c r="G367" i="4"/>
  <c r="J367" i="4"/>
  <c r="H367" i="4"/>
  <c r="F367" i="4"/>
  <c r="E367" i="4"/>
  <c r="I367" i="4"/>
  <c r="S368" i="4"/>
  <c r="Q371" i="4"/>
  <c r="S369" i="4" s="1"/>
  <c r="Q351" i="4"/>
  <c r="S349" i="4" s="1"/>
  <c r="S348" i="4"/>
  <c r="W346" i="4"/>
  <c r="V346" i="4" s="1"/>
  <c r="G347" i="4"/>
  <c r="E347" i="4"/>
  <c r="I347" i="4"/>
  <c r="F347" i="4"/>
  <c r="J347" i="4"/>
  <c r="H347" i="4"/>
  <c r="W326" i="4"/>
  <c r="V326" i="4" s="1"/>
  <c r="G327" i="4"/>
  <c r="F327" i="4"/>
  <c r="I327" i="4"/>
  <c r="E327" i="4"/>
  <c r="J327" i="4"/>
  <c r="H327" i="4"/>
  <c r="Q331" i="4"/>
  <c r="S329" i="4" s="1"/>
  <c r="S328" i="4"/>
  <c r="G307" i="4"/>
  <c r="E307" i="4"/>
  <c r="F307" i="4"/>
  <c r="J307" i="4"/>
  <c r="I307" i="4"/>
  <c r="H307" i="4"/>
  <c r="Q311" i="4"/>
  <c r="S309" i="4" s="1"/>
  <c r="S308" i="4"/>
  <c r="W286" i="4"/>
  <c r="V286" i="4" s="1"/>
  <c r="Q291" i="4"/>
  <c r="S289" i="4" s="1"/>
  <c r="S288" i="4"/>
  <c r="G287" i="4"/>
  <c r="E287" i="4"/>
  <c r="J287" i="4"/>
  <c r="I287" i="4"/>
  <c r="F287" i="4"/>
  <c r="H287" i="4"/>
  <c r="W266" i="4"/>
  <c r="V266" i="4" s="1"/>
  <c r="G267" i="4"/>
  <c r="F267" i="4"/>
  <c r="E267" i="4"/>
  <c r="J267" i="4"/>
  <c r="H267" i="4"/>
  <c r="I267" i="4"/>
  <c r="Q271" i="4"/>
  <c r="S269" i="4" s="1"/>
  <c r="S268" i="4"/>
  <c r="Q251" i="4"/>
  <c r="S249" i="4" s="1"/>
  <c r="S248" i="4"/>
  <c r="G247" i="4"/>
  <c r="E247" i="4"/>
  <c r="F247" i="4"/>
  <c r="J247" i="4"/>
  <c r="I247" i="4"/>
  <c r="H247" i="4"/>
  <c r="W226" i="4"/>
  <c r="V226" i="4" s="1"/>
  <c r="Q231" i="4"/>
  <c r="S229" i="4" s="1"/>
  <c r="S228" i="4"/>
  <c r="G227" i="4"/>
  <c r="E227" i="4"/>
  <c r="F227" i="4"/>
  <c r="W227" i="4" s="1"/>
  <c r="V227" i="4" s="1"/>
  <c r="I227" i="4"/>
  <c r="J227" i="4"/>
  <c r="H227" i="4"/>
  <c r="W206" i="4"/>
  <c r="V206" i="4" s="1"/>
  <c r="Q211" i="4"/>
  <c r="S209" i="4" s="1"/>
  <c r="S208" i="4"/>
  <c r="G207" i="4"/>
  <c r="E207" i="4"/>
  <c r="F207" i="4"/>
  <c r="J207" i="4"/>
  <c r="I207" i="4"/>
  <c r="H207" i="4"/>
  <c r="W186" i="4"/>
  <c r="V186" i="4" s="1"/>
  <c r="G187" i="4"/>
  <c r="F187" i="4"/>
  <c r="E187" i="4"/>
  <c r="J187" i="4"/>
  <c r="I187" i="4"/>
  <c r="H187" i="4"/>
  <c r="Q191" i="4"/>
  <c r="S189" i="4" s="1"/>
  <c r="S188" i="4"/>
  <c r="G167" i="4"/>
  <c r="E167" i="4"/>
  <c r="F167" i="4"/>
  <c r="J167" i="4"/>
  <c r="I167" i="4"/>
  <c r="H167" i="4"/>
  <c r="Q171" i="4"/>
  <c r="S169" i="4" s="1"/>
  <c r="S168" i="4"/>
  <c r="W146" i="4"/>
  <c r="V146" i="4" s="1"/>
  <c r="Q151" i="4"/>
  <c r="S149" i="4" s="1"/>
  <c r="S148" i="4"/>
  <c r="G147" i="4"/>
  <c r="E147" i="4"/>
  <c r="F147" i="4"/>
  <c r="J147" i="4"/>
  <c r="I147" i="4"/>
  <c r="H147" i="4"/>
  <c r="H129" i="4"/>
  <c r="E129" i="4"/>
  <c r="G129" i="4"/>
  <c r="F129" i="4"/>
  <c r="J129" i="4"/>
  <c r="I129" i="4"/>
  <c r="W127" i="4"/>
  <c r="V127" i="4" s="1"/>
  <c r="J128" i="4"/>
  <c r="I128" i="4"/>
  <c r="H128" i="4"/>
  <c r="G128" i="4"/>
  <c r="F128" i="4"/>
  <c r="E128" i="4"/>
  <c r="Q111" i="4"/>
  <c r="S109" i="4" s="1"/>
  <c r="S108" i="4"/>
  <c r="G107" i="4"/>
  <c r="E107" i="4"/>
  <c r="F107" i="4"/>
  <c r="W107" i="4" s="1"/>
  <c r="V107" i="4" s="1"/>
  <c r="I107" i="4"/>
  <c r="H107" i="4"/>
  <c r="J107" i="4"/>
  <c r="G87" i="4"/>
  <c r="J87" i="4"/>
  <c r="F87" i="4"/>
  <c r="E87" i="4"/>
  <c r="I87" i="4"/>
  <c r="H87" i="4"/>
  <c r="Q91" i="4"/>
  <c r="S89" i="4" s="1"/>
  <c r="S88" i="4"/>
  <c r="S68" i="4"/>
  <c r="Q71" i="4"/>
  <c r="S69" i="4" s="1"/>
  <c r="G67" i="4"/>
  <c r="E67" i="4"/>
  <c r="F67" i="4"/>
  <c r="H67" i="4"/>
  <c r="J67" i="4"/>
  <c r="I67" i="4"/>
  <c r="W46" i="4"/>
  <c r="V46" i="4" s="1"/>
  <c r="Q51" i="4"/>
  <c r="S49" i="4" s="1"/>
  <c r="S48" i="4"/>
  <c r="G47" i="4"/>
  <c r="E47" i="4"/>
  <c r="F47" i="4"/>
  <c r="W47" i="4" s="1"/>
  <c r="V47" i="4" s="1"/>
  <c r="J47" i="4"/>
  <c r="I47" i="4"/>
  <c r="H47" i="4"/>
  <c r="B6" i="6"/>
  <c r="N8" i="6"/>
  <c r="I6" i="6"/>
  <c r="C6" i="6"/>
  <c r="W967" i="4" l="1"/>
  <c r="V967" i="4" s="1"/>
  <c r="W1527" i="4"/>
  <c r="V1527" i="4" s="1"/>
  <c r="W247" i="4"/>
  <c r="V247" i="4" s="1"/>
  <c r="W307" i="4"/>
  <c r="V307" i="4" s="1"/>
  <c r="W347" i="4"/>
  <c r="V347" i="4" s="1"/>
  <c r="W1407" i="4"/>
  <c r="V1407" i="4" s="1"/>
  <c r="W1787" i="4"/>
  <c r="V1787" i="4" s="1"/>
  <c r="W327" i="4"/>
  <c r="V327" i="4" s="1"/>
  <c r="W507" i="4"/>
  <c r="V507" i="4" s="1"/>
  <c r="W629" i="4"/>
  <c r="V629" i="4" s="1"/>
  <c r="W787" i="4"/>
  <c r="V787" i="4" s="1"/>
  <c r="W1347" i="4"/>
  <c r="V1347" i="4" s="1"/>
  <c r="W1007" i="4"/>
  <c r="V1007" i="4" s="1"/>
  <c r="W67" i="4"/>
  <c r="V67" i="4" s="1"/>
  <c r="W207" i="4"/>
  <c r="V207" i="4" s="1"/>
  <c r="W427" i="4"/>
  <c r="V427" i="4" s="1"/>
  <c r="W547" i="4"/>
  <c r="V547" i="4" s="1"/>
  <c r="W867" i="4"/>
  <c r="V867" i="4" s="1"/>
  <c r="W947" i="4"/>
  <c r="V947" i="4" s="1"/>
  <c r="W1627" i="4"/>
  <c r="V1627" i="4" s="1"/>
  <c r="W128" i="4"/>
  <c r="V128" i="4" s="1"/>
  <c r="W267" i="4"/>
  <c r="V267" i="4" s="1"/>
  <c r="W1207" i="4"/>
  <c r="V1207" i="4" s="1"/>
  <c r="W1287" i="4"/>
  <c r="V1287" i="4" s="1"/>
  <c r="J2008" i="4"/>
  <c r="I2008" i="4"/>
  <c r="H2008" i="4"/>
  <c r="G2008" i="4"/>
  <c r="F2008" i="4"/>
  <c r="E2008" i="4"/>
  <c r="H2009" i="4"/>
  <c r="E2009" i="4"/>
  <c r="G2009" i="4"/>
  <c r="F2009" i="4"/>
  <c r="W2009" i="4" s="1"/>
  <c r="V2009" i="4" s="1"/>
  <c r="J2009" i="4"/>
  <c r="I2009" i="4"/>
  <c r="W1987" i="4"/>
  <c r="V1987" i="4" s="1"/>
  <c r="H1989" i="4"/>
  <c r="E1989" i="4"/>
  <c r="G1989" i="4"/>
  <c r="F1989" i="4"/>
  <c r="W1989" i="4" s="1"/>
  <c r="V1989" i="4" s="1"/>
  <c r="J1989" i="4"/>
  <c r="I1989" i="4"/>
  <c r="H1988" i="4"/>
  <c r="G1988" i="4"/>
  <c r="J1988" i="4"/>
  <c r="I1988" i="4"/>
  <c r="F1988" i="4"/>
  <c r="E1988" i="4"/>
  <c r="W1968" i="4"/>
  <c r="V1968" i="4" s="1"/>
  <c r="W1964" i="4" s="1"/>
  <c r="W1969" i="4"/>
  <c r="V1969" i="4" s="1"/>
  <c r="W1947" i="4"/>
  <c r="V1947" i="4" s="1"/>
  <c r="H1949" i="4"/>
  <c r="I1949" i="4"/>
  <c r="G1949" i="4"/>
  <c r="F1949" i="4"/>
  <c r="E1949" i="4"/>
  <c r="J1949" i="4"/>
  <c r="G1948" i="4"/>
  <c r="J1948" i="4"/>
  <c r="H1948" i="4"/>
  <c r="I1948" i="4"/>
  <c r="F1948" i="4"/>
  <c r="E1948" i="4"/>
  <c r="W1927" i="4"/>
  <c r="V1927" i="4" s="1"/>
  <c r="H1929" i="4"/>
  <c r="E1929" i="4"/>
  <c r="G1929" i="4"/>
  <c r="F1929" i="4"/>
  <c r="J1929" i="4"/>
  <c r="I1929" i="4"/>
  <c r="H1928" i="4"/>
  <c r="J1928" i="4"/>
  <c r="I1928" i="4"/>
  <c r="G1928" i="4"/>
  <c r="F1928" i="4"/>
  <c r="E1928" i="4"/>
  <c r="W1907" i="4"/>
  <c r="V1907" i="4" s="1"/>
  <c r="H1908" i="4"/>
  <c r="G1908" i="4"/>
  <c r="J1908" i="4"/>
  <c r="I1908" i="4"/>
  <c r="F1908" i="4"/>
  <c r="E1908" i="4"/>
  <c r="H1909" i="4"/>
  <c r="E1909" i="4"/>
  <c r="G1909" i="4"/>
  <c r="F1909" i="4"/>
  <c r="J1909" i="4"/>
  <c r="I1909" i="4"/>
  <c r="W1887" i="4"/>
  <c r="V1887" i="4" s="1"/>
  <c r="H1888" i="4"/>
  <c r="J1888" i="4"/>
  <c r="I1888" i="4"/>
  <c r="F1888" i="4"/>
  <c r="E1888" i="4"/>
  <c r="G1888" i="4"/>
  <c r="H1889" i="4"/>
  <c r="E1889" i="4"/>
  <c r="G1889" i="4"/>
  <c r="F1889" i="4"/>
  <c r="W1889" i="4" s="1"/>
  <c r="V1889" i="4" s="1"/>
  <c r="J1889" i="4"/>
  <c r="I1889" i="4"/>
  <c r="H1869" i="4"/>
  <c r="J1869" i="4"/>
  <c r="G1869" i="4"/>
  <c r="F1869" i="4"/>
  <c r="E1869" i="4"/>
  <c r="I1869" i="4"/>
  <c r="W1867" i="4"/>
  <c r="V1867" i="4" s="1"/>
  <c r="F1868" i="4"/>
  <c r="J1868" i="4"/>
  <c r="I1868" i="4"/>
  <c r="H1868" i="4"/>
  <c r="E1868" i="4"/>
  <c r="G1868" i="4"/>
  <c r="H1849" i="4"/>
  <c r="J1849" i="4"/>
  <c r="I1849" i="4"/>
  <c r="G1849" i="4"/>
  <c r="F1849" i="4"/>
  <c r="E1849" i="4"/>
  <c r="G1848" i="4"/>
  <c r="J1848" i="4"/>
  <c r="I1848" i="4"/>
  <c r="H1848" i="4"/>
  <c r="F1848" i="4"/>
  <c r="E1848" i="4"/>
  <c r="W1847" i="4"/>
  <c r="V1847" i="4" s="1"/>
  <c r="W1827" i="4"/>
  <c r="V1827" i="4" s="1"/>
  <c r="H1829" i="4"/>
  <c r="E1829" i="4"/>
  <c r="G1829" i="4"/>
  <c r="F1829" i="4"/>
  <c r="I1829" i="4"/>
  <c r="J1829" i="4"/>
  <c r="E1828" i="4"/>
  <c r="J1828" i="4"/>
  <c r="I1828" i="4"/>
  <c r="H1828" i="4"/>
  <c r="G1828" i="4"/>
  <c r="F1828" i="4"/>
  <c r="H1809" i="4"/>
  <c r="G1809" i="4"/>
  <c r="F1809" i="4"/>
  <c r="E1809" i="4"/>
  <c r="J1809" i="4"/>
  <c r="I1809" i="4"/>
  <c r="W1807" i="4"/>
  <c r="V1807" i="4" s="1"/>
  <c r="E1808" i="4"/>
  <c r="J1808" i="4"/>
  <c r="I1808" i="4"/>
  <c r="H1808" i="4"/>
  <c r="G1808" i="4"/>
  <c r="F1808" i="4"/>
  <c r="H1788" i="4"/>
  <c r="J1788" i="4"/>
  <c r="I1788" i="4"/>
  <c r="G1788" i="4"/>
  <c r="F1788" i="4"/>
  <c r="E1788" i="4"/>
  <c r="H1789" i="4"/>
  <c r="E1789" i="4"/>
  <c r="G1789" i="4"/>
  <c r="F1789" i="4"/>
  <c r="J1789" i="4"/>
  <c r="I1789" i="4"/>
  <c r="H1769" i="4"/>
  <c r="E1769" i="4"/>
  <c r="G1769" i="4"/>
  <c r="F1769" i="4"/>
  <c r="W1769" i="4" s="1"/>
  <c r="V1769" i="4" s="1"/>
  <c r="J1769" i="4"/>
  <c r="I1769" i="4"/>
  <c r="H1768" i="4"/>
  <c r="J1768" i="4"/>
  <c r="I1768" i="4"/>
  <c r="F1768" i="4"/>
  <c r="E1768" i="4"/>
  <c r="G1768" i="4"/>
  <c r="W1767" i="4"/>
  <c r="V1767" i="4" s="1"/>
  <c r="H1748" i="4"/>
  <c r="E1748" i="4"/>
  <c r="J1748" i="4"/>
  <c r="I1748" i="4"/>
  <c r="G1748" i="4"/>
  <c r="F1748" i="4"/>
  <c r="W1747" i="4"/>
  <c r="V1747" i="4" s="1"/>
  <c r="H1749" i="4"/>
  <c r="E1749" i="4"/>
  <c r="I1749" i="4"/>
  <c r="G1749" i="4"/>
  <c r="F1749" i="4"/>
  <c r="J1749" i="4"/>
  <c r="W1728" i="4"/>
  <c r="V1728" i="4" s="1"/>
  <c r="W1724" i="4" s="1"/>
  <c r="W1707" i="4"/>
  <c r="V1707" i="4" s="1"/>
  <c r="H1708" i="4"/>
  <c r="E1708" i="4"/>
  <c r="J1708" i="4"/>
  <c r="I1708" i="4"/>
  <c r="G1708" i="4"/>
  <c r="F1708" i="4"/>
  <c r="W1708" i="4" s="1"/>
  <c r="V1708" i="4" s="1"/>
  <c r="H1709" i="4"/>
  <c r="E1709" i="4"/>
  <c r="G1709" i="4"/>
  <c r="F1709" i="4"/>
  <c r="J1709" i="4"/>
  <c r="I1709" i="4"/>
  <c r="W1687" i="4"/>
  <c r="V1687" i="4" s="1"/>
  <c r="H1689" i="4"/>
  <c r="E1689" i="4"/>
  <c r="G1689" i="4"/>
  <c r="F1689" i="4"/>
  <c r="J1689" i="4"/>
  <c r="I1689" i="4"/>
  <c r="H1688" i="4"/>
  <c r="J1688" i="4"/>
  <c r="I1688" i="4"/>
  <c r="F1688" i="4"/>
  <c r="E1688" i="4"/>
  <c r="G1688" i="4"/>
  <c r="W1667" i="4"/>
  <c r="V1667" i="4" s="1"/>
  <c r="H1669" i="4"/>
  <c r="G1669" i="4"/>
  <c r="F1669" i="4"/>
  <c r="E1669" i="4"/>
  <c r="J1669" i="4"/>
  <c r="I1669" i="4"/>
  <c r="G1668" i="4"/>
  <c r="F1668" i="4"/>
  <c r="J1668" i="4"/>
  <c r="I1668" i="4"/>
  <c r="H1668" i="4"/>
  <c r="E1668" i="4"/>
  <c r="G1648" i="4"/>
  <c r="F1648" i="4"/>
  <c r="J1648" i="4"/>
  <c r="I1648" i="4"/>
  <c r="H1648" i="4"/>
  <c r="E1648" i="4"/>
  <c r="H1649" i="4"/>
  <c r="J1649" i="4"/>
  <c r="G1649" i="4"/>
  <c r="F1649" i="4"/>
  <c r="E1649" i="4"/>
  <c r="I1649" i="4"/>
  <c r="W1647" i="4"/>
  <c r="V1647" i="4" s="1"/>
  <c r="H1628" i="4"/>
  <c r="E1628" i="4"/>
  <c r="J1628" i="4"/>
  <c r="I1628" i="4"/>
  <c r="G1628" i="4"/>
  <c r="F1628" i="4"/>
  <c r="H1629" i="4"/>
  <c r="E1629" i="4"/>
  <c r="I1629" i="4"/>
  <c r="G1629" i="4"/>
  <c r="F1629" i="4"/>
  <c r="W1629" i="4" s="1"/>
  <c r="V1629" i="4" s="1"/>
  <c r="J1629" i="4"/>
  <c r="W1607" i="4"/>
  <c r="V1607" i="4" s="1"/>
  <c r="E1608" i="4"/>
  <c r="J1608" i="4"/>
  <c r="I1608" i="4"/>
  <c r="H1608" i="4"/>
  <c r="G1608" i="4"/>
  <c r="F1608" i="4"/>
  <c r="H1609" i="4"/>
  <c r="J1609" i="4"/>
  <c r="I1609" i="4"/>
  <c r="G1609" i="4"/>
  <c r="F1609" i="4"/>
  <c r="E1609" i="4"/>
  <c r="W1587" i="4"/>
  <c r="V1587" i="4" s="1"/>
  <c r="H1588" i="4"/>
  <c r="G1588" i="4"/>
  <c r="J1588" i="4"/>
  <c r="I1588" i="4"/>
  <c r="F1588" i="4"/>
  <c r="E1588" i="4"/>
  <c r="H1589" i="4"/>
  <c r="E1589" i="4"/>
  <c r="G1589" i="4"/>
  <c r="F1589" i="4"/>
  <c r="W1589" i="4" s="1"/>
  <c r="V1589" i="4" s="1"/>
  <c r="J1589" i="4"/>
  <c r="I1589" i="4"/>
  <c r="H1569" i="4"/>
  <c r="E1569" i="4"/>
  <c r="I1569" i="4"/>
  <c r="G1569" i="4"/>
  <c r="F1569" i="4"/>
  <c r="W1569" i="4" s="1"/>
  <c r="V1569" i="4" s="1"/>
  <c r="J1569" i="4"/>
  <c r="W1567" i="4"/>
  <c r="V1567" i="4" s="1"/>
  <c r="H1568" i="4"/>
  <c r="E1568" i="4"/>
  <c r="J1568" i="4"/>
  <c r="I1568" i="4"/>
  <c r="G1568" i="4"/>
  <c r="F1568" i="4"/>
  <c r="H1549" i="4"/>
  <c r="E1549" i="4"/>
  <c r="I1549" i="4"/>
  <c r="G1549" i="4"/>
  <c r="F1549" i="4"/>
  <c r="J1549" i="4"/>
  <c r="H1548" i="4"/>
  <c r="J1548" i="4"/>
  <c r="I1548" i="4"/>
  <c r="G1548" i="4"/>
  <c r="F1548" i="4"/>
  <c r="E1548" i="4"/>
  <c r="H1529" i="4"/>
  <c r="E1529" i="4"/>
  <c r="J1529" i="4"/>
  <c r="G1529" i="4"/>
  <c r="F1529" i="4"/>
  <c r="I1529" i="4"/>
  <c r="H1528" i="4"/>
  <c r="G1528" i="4"/>
  <c r="F1528" i="4"/>
  <c r="J1528" i="4"/>
  <c r="I1528" i="4"/>
  <c r="E1528" i="4"/>
  <c r="H1508" i="4"/>
  <c r="G1508" i="4"/>
  <c r="J1508" i="4"/>
  <c r="I1508" i="4"/>
  <c r="F1508" i="4"/>
  <c r="E1508" i="4"/>
  <c r="W1507" i="4"/>
  <c r="V1507" i="4" s="1"/>
  <c r="H1509" i="4"/>
  <c r="E1509" i="4"/>
  <c r="G1509" i="4"/>
  <c r="F1509" i="4"/>
  <c r="J1509" i="4"/>
  <c r="I1509" i="4"/>
  <c r="H1489" i="4"/>
  <c r="E1489" i="4"/>
  <c r="G1489" i="4"/>
  <c r="F1489" i="4"/>
  <c r="W1489" i="4" s="1"/>
  <c r="V1489" i="4" s="1"/>
  <c r="J1489" i="4"/>
  <c r="I1489" i="4"/>
  <c r="W1487" i="4"/>
  <c r="V1487" i="4" s="1"/>
  <c r="J1488" i="4"/>
  <c r="H1488" i="4"/>
  <c r="I1488" i="4"/>
  <c r="G1488" i="4"/>
  <c r="F1488" i="4"/>
  <c r="E1488" i="4"/>
  <c r="W1467" i="4"/>
  <c r="V1467" i="4" s="1"/>
  <c r="H1469" i="4"/>
  <c r="E1469" i="4"/>
  <c r="G1469" i="4"/>
  <c r="F1469" i="4"/>
  <c r="W1469" i="4" s="1"/>
  <c r="V1469" i="4" s="1"/>
  <c r="J1469" i="4"/>
  <c r="I1469" i="4"/>
  <c r="H1468" i="4"/>
  <c r="J1468" i="4"/>
  <c r="I1468" i="4"/>
  <c r="G1468" i="4"/>
  <c r="F1468" i="4"/>
  <c r="E1468" i="4"/>
  <c r="W1447" i="4"/>
  <c r="V1447" i="4" s="1"/>
  <c r="H1448" i="4"/>
  <c r="J1448" i="4"/>
  <c r="I1448" i="4"/>
  <c r="G1448" i="4"/>
  <c r="F1448" i="4"/>
  <c r="E1448" i="4"/>
  <c r="H1449" i="4"/>
  <c r="G1449" i="4"/>
  <c r="F1449" i="4"/>
  <c r="E1449" i="4"/>
  <c r="J1449" i="4"/>
  <c r="I1449" i="4"/>
  <c r="H1429" i="4"/>
  <c r="E1429" i="4"/>
  <c r="G1429" i="4"/>
  <c r="F1429" i="4"/>
  <c r="J1429" i="4"/>
  <c r="I1429" i="4"/>
  <c r="W1427" i="4"/>
  <c r="V1427" i="4" s="1"/>
  <c r="H1428" i="4"/>
  <c r="G1428" i="4"/>
  <c r="J1428" i="4"/>
  <c r="I1428" i="4"/>
  <c r="F1428" i="4"/>
  <c r="E1428" i="4"/>
  <c r="H1408" i="4"/>
  <c r="G1408" i="4"/>
  <c r="J1408" i="4"/>
  <c r="I1408" i="4"/>
  <c r="F1408" i="4"/>
  <c r="E1408" i="4"/>
  <c r="H1409" i="4"/>
  <c r="E1409" i="4"/>
  <c r="G1409" i="4"/>
  <c r="F1409" i="4"/>
  <c r="W1409" i="4" s="1"/>
  <c r="V1409" i="4" s="1"/>
  <c r="J1409" i="4"/>
  <c r="I1409" i="4"/>
  <c r="W1387" i="4"/>
  <c r="V1387" i="4" s="1"/>
  <c r="J1388" i="4"/>
  <c r="H1388" i="4"/>
  <c r="I1388" i="4"/>
  <c r="G1388" i="4"/>
  <c r="F1388" i="4"/>
  <c r="E1388" i="4"/>
  <c r="H1389" i="4"/>
  <c r="G1389" i="4"/>
  <c r="E1389" i="4"/>
  <c r="F1389" i="4"/>
  <c r="J1389" i="4"/>
  <c r="I1389" i="4"/>
  <c r="W1367" i="4"/>
  <c r="V1367" i="4" s="1"/>
  <c r="H1368" i="4"/>
  <c r="J1368" i="4"/>
  <c r="I1368" i="4"/>
  <c r="F1368" i="4"/>
  <c r="E1368" i="4"/>
  <c r="G1368" i="4"/>
  <c r="H1369" i="4"/>
  <c r="E1369" i="4"/>
  <c r="G1369" i="4"/>
  <c r="F1369" i="4"/>
  <c r="W1369" i="4" s="1"/>
  <c r="V1369" i="4" s="1"/>
  <c r="J1369" i="4"/>
  <c r="I1369" i="4"/>
  <c r="H1349" i="4"/>
  <c r="I1349" i="4"/>
  <c r="G1349" i="4"/>
  <c r="F1349" i="4"/>
  <c r="E1349" i="4"/>
  <c r="J1349" i="4"/>
  <c r="E1348" i="4"/>
  <c r="J1348" i="4"/>
  <c r="I1348" i="4"/>
  <c r="H1348" i="4"/>
  <c r="G1348" i="4"/>
  <c r="F1348" i="4"/>
  <c r="W1327" i="4"/>
  <c r="V1327" i="4" s="1"/>
  <c r="H1328" i="4"/>
  <c r="E1328" i="4"/>
  <c r="J1328" i="4"/>
  <c r="I1328" i="4"/>
  <c r="G1328" i="4"/>
  <c r="F1328" i="4"/>
  <c r="H1329" i="4"/>
  <c r="E1329" i="4"/>
  <c r="G1329" i="4"/>
  <c r="F1329" i="4"/>
  <c r="J1329" i="4"/>
  <c r="I1329" i="4"/>
  <c r="W1307" i="4"/>
  <c r="V1307" i="4" s="1"/>
  <c r="H1309" i="4"/>
  <c r="I1309" i="4"/>
  <c r="G1309" i="4"/>
  <c r="E1309" i="4"/>
  <c r="F1309" i="4"/>
  <c r="J1309" i="4"/>
  <c r="H1308" i="4"/>
  <c r="E1308" i="4"/>
  <c r="J1308" i="4"/>
  <c r="I1308" i="4"/>
  <c r="G1308" i="4"/>
  <c r="F1308" i="4"/>
  <c r="W1308" i="4" s="1"/>
  <c r="V1308" i="4" s="1"/>
  <c r="H1288" i="4"/>
  <c r="G1288" i="4"/>
  <c r="J1288" i="4"/>
  <c r="I1288" i="4"/>
  <c r="F1288" i="4"/>
  <c r="E1288" i="4"/>
  <c r="H1289" i="4"/>
  <c r="E1289" i="4"/>
  <c r="G1289" i="4"/>
  <c r="F1289" i="4"/>
  <c r="J1289" i="4"/>
  <c r="I1289" i="4"/>
  <c r="H1268" i="4"/>
  <c r="J1268" i="4"/>
  <c r="I1268" i="4"/>
  <c r="G1268" i="4"/>
  <c r="F1268" i="4"/>
  <c r="E1268" i="4"/>
  <c r="W1267" i="4"/>
  <c r="V1267" i="4" s="1"/>
  <c r="H1269" i="4"/>
  <c r="E1269" i="4"/>
  <c r="G1269" i="4"/>
  <c r="F1269" i="4"/>
  <c r="W1269" i="4" s="1"/>
  <c r="V1269" i="4" s="1"/>
  <c r="J1269" i="4"/>
  <c r="I1269" i="4"/>
  <c r="W1247" i="4"/>
  <c r="V1247" i="4" s="1"/>
  <c r="H1248" i="4"/>
  <c r="F1248" i="4"/>
  <c r="J1248" i="4"/>
  <c r="G1248" i="4"/>
  <c r="I1248" i="4"/>
  <c r="E1248" i="4"/>
  <c r="H1249" i="4"/>
  <c r="E1249" i="4"/>
  <c r="G1249" i="4"/>
  <c r="J1249" i="4"/>
  <c r="F1249" i="4"/>
  <c r="W1249" i="4" s="1"/>
  <c r="V1249" i="4" s="1"/>
  <c r="I1249" i="4"/>
  <c r="H1229" i="4"/>
  <c r="G1229" i="4"/>
  <c r="J1229" i="4"/>
  <c r="F1229" i="4"/>
  <c r="E1229" i="4"/>
  <c r="I1229" i="4"/>
  <c r="F1228" i="4"/>
  <c r="J1228" i="4"/>
  <c r="G1228" i="4"/>
  <c r="I1228" i="4"/>
  <c r="H1228" i="4"/>
  <c r="E1228" i="4"/>
  <c r="H1208" i="4"/>
  <c r="G1208" i="4"/>
  <c r="J1208" i="4"/>
  <c r="I1208" i="4"/>
  <c r="F1208" i="4"/>
  <c r="E1208" i="4"/>
  <c r="H1209" i="4"/>
  <c r="E1209" i="4"/>
  <c r="G1209" i="4"/>
  <c r="F1209" i="4"/>
  <c r="W1209" i="4" s="1"/>
  <c r="V1209" i="4" s="1"/>
  <c r="J1209" i="4"/>
  <c r="I1209" i="4"/>
  <c r="W1187" i="4"/>
  <c r="V1187" i="4" s="1"/>
  <c r="H1188" i="4"/>
  <c r="J1188" i="4"/>
  <c r="I1188" i="4"/>
  <c r="F1188" i="4"/>
  <c r="E1188" i="4"/>
  <c r="G1188" i="4"/>
  <c r="H1189" i="4"/>
  <c r="E1189" i="4"/>
  <c r="G1189" i="4"/>
  <c r="F1189" i="4"/>
  <c r="J1189" i="4"/>
  <c r="I1189" i="4"/>
  <c r="W1167" i="4"/>
  <c r="V1167" i="4" s="1"/>
  <c r="H1168" i="4"/>
  <c r="J1168" i="4"/>
  <c r="I1168" i="4"/>
  <c r="F1168" i="4"/>
  <c r="E1168" i="4"/>
  <c r="G1168" i="4"/>
  <c r="H1169" i="4"/>
  <c r="E1169" i="4"/>
  <c r="G1169" i="4"/>
  <c r="F1169" i="4"/>
  <c r="W1169" i="4" s="1"/>
  <c r="V1169" i="4" s="1"/>
  <c r="J1169" i="4"/>
  <c r="I1169" i="4"/>
  <c r="W1147" i="4"/>
  <c r="V1147" i="4" s="1"/>
  <c r="H1148" i="4"/>
  <c r="J1148" i="4"/>
  <c r="I1148" i="4"/>
  <c r="G1148" i="4"/>
  <c r="F1148" i="4"/>
  <c r="E1148" i="4"/>
  <c r="H1149" i="4"/>
  <c r="G1149" i="4"/>
  <c r="F1149" i="4"/>
  <c r="E1149" i="4"/>
  <c r="J1149" i="4"/>
  <c r="I1149" i="4"/>
  <c r="H1128" i="4"/>
  <c r="J1128" i="4"/>
  <c r="I1128" i="4"/>
  <c r="F1128" i="4"/>
  <c r="E1128" i="4"/>
  <c r="G1128" i="4"/>
  <c r="W1127" i="4"/>
  <c r="V1127" i="4" s="1"/>
  <c r="H1129" i="4"/>
  <c r="E1129" i="4"/>
  <c r="G1129" i="4"/>
  <c r="F1129" i="4"/>
  <c r="J1129" i="4"/>
  <c r="I1129" i="4"/>
  <c r="W1107" i="4"/>
  <c r="V1107" i="4" s="1"/>
  <c r="J1108" i="4"/>
  <c r="I1108" i="4"/>
  <c r="H1108" i="4"/>
  <c r="F1108" i="4"/>
  <c r="E1108" i="4"/>
  <c r="G1108" i="4"/>
  <c r="H1109" i="4"/>
  <c r="E1109" i="4"/>
  <c r="G1109" i="4"/>
  <c r="F1109" i="4"/>
  <c r="J1109" i="4"/>
  <c r="I1109" i="4"/>
  <c r="W1087" i="4"/>
  <c r="V1087" i="4" s="1"/>
  <c r="H1089" i="4"/>
  <c r="I1089" i="4"/>
  <c r="G1089" i="4"/>
  <c r="E1089" i="4"/>
  <c r="F1089" i="4"/>
  <c r="J1089" i="4"/>
  <c r="J1088" i="4"/>
  <c r="E1088" i="4"/>
  <c r="I1088" i="4"/>
  <c r="H1088" i="4"/>
  <c r="G1088" i="4"/>
  <c r="F1088" i="4"/>
  <c r="W1088" i="4" s="1"/>
  <c r="V1088" i="4" s="1"/>
  <c r="W1067" i="4"/>
  <c r="V1067" i="4" s="1"/>
  <c r="H1069" i="4"/>
  <c r="E1069" i="4"/>
  <c r="I1069" i="4"/>
  <c r="G1069" i="4"/>
  <c r="F1069" i="4"/>
  <c r="J1069" i="4"/>
  <c r="H1068" i="4"/>
  <c r="J1068" i="4"/>
  <c r="I1068" i="4"/>
  <c r="E1068" i="4"/>
  <c r="G1068" i="4"/>
  <c r="F1068" i="4"/>
  <c r="W1047" i="4"/>
  <c r="V1047" i="4" s="1"/>
  <c r="I1048" i="4"/>
  <c r="H1048" i="4"/>
  <c r="G1048" i="4"/>
  <c r="J1048" i="4"/>
  <c r="E1048" i="4"/>
  <c r="F1048" i="4"/>
  <c r="H1049" i="4"/>
  <c r="E1049" i="4"/>
  <c r="G1049" i="4"/>
  <c r="F1049" i="4"/>
  <c r="I1049" i="4"/>
  <c r="J1049" i="4"/>
  <c r="W1027" i="4"/>
  <c r="V1027" i="4" s="1"/>
  <c r="H1029" i="4"/>
  <c r="G1029" i="4"/>
  <c r="E1029" i="4"/>
  <c r="F1029" i="4"/>
  <c r="I1029" i="4"/>
  <c r="J1029" i="4"/>
  <c r="E1028" i="4"/>
  <c r="J1028" i="4"/>
  <c r="H1028" i="4"/>
  <c r="I1028" i="4"/>
  <c r="G1028" i="4"/>
  <c r="F1028" i="4"/>
  <c r="W1028" i="4" s="1"/>
  <c r="V1028" i="4" s="1"/>
  <c r="H1008" i="4"/>
  <c r="E1008" i="4"/>
  <c r="J1008" i="4"/>
  <c r="G1008" i="4"/>
  <c r="F1008" i="4"/>
  <c r="I1008" i="4"/>
  <c r="H1009" i="4"/>
  <c r="J1009" i="4"/>
  <c r="G1009" i="4"/>
  <c r="F1009" i="4"/>
  <c r="E1009" i="4"/>
  <c r="I1009" i="4"/>
  <c r="H988" i="4"/>
  <c r="G988" i="4"/>
  <c r="J988" i="4"/>
  <c r="I988" i="4"/>
  <c r="F988" i="4"/>
  <c r="E988" i="4"/>
  <c r="W987" i="4"/>
  <c r="V987" i="4" s="1"/>
  <c r="H989" i="4"/>
  <c r="E989" i="4"/>
  <c r="G989" i="4"/>
  <c r="F989" i="4"/>
  <c r="J989" i="4"/>
  <c r="I989" i="4"/>
  <c r="H969" i="4"/>
  <c r="G969" i="4"/>
  <c r="F969" i="4"/>
  <c r="E969" i="4"/>
  <c r="J969" i="4"/>
  <c r="I969" i="4"/>
  <c r="J968" i="4"/>
  <c r="I968" i="4"/>
  <c r="H968" i="4"/>
  <c r="G968" i="4"/>
  <c r="F968" i="4"/>
  <c r="E968" i="4"/>
  <c r="H948" i="4"/>
  <c r="G948" i="4"/>
  <c r="J948" i="4"/>
  <c r="I948" i="4"/>
  <c r="F948" i="4"/>
  <c r="E948" i="4"/>
  <c r="H949" i="4"/>
  <c r="E949" i="4"/>
  <c r="G949" i="4"/>
  <c r="F949" i="4"/>
  <c r="W949" i="4" s="1"/>
  <c r="V949" i="4" s="1"/>
  <c r="J949" i="4"/>
  <c r="I949" i="4"/>
  <c r="W927" i="4"/>
  <c r="V927" i="4" s="1"/>
  <c r="H928" i="4"/>
  <c r="E928" i="4"/>
  <c r="J928" i="4"/>
  <c r="I928" i="4"/>
  <c r="G928" i="4"/>
  <c r="F928" i="4"/>
  <c r="W928" i="4" s="1"/>
  <c r="V928" i="4" s="1"/>
  <c r="H929" i="4"/>
  <c r="F929" i="4"/>
  <c r="E929" i="4"/>
  <c r="I929" i="4"/>
  <c r="G929" i="4"/>
  <c r="J929" i="4"/>
  <c r="W907" i="4"/>
  <c r="V907" i="4" s="1"/>
  <c r="I908" i="4"/>
  <c r="H908" i="4"/>
  <c r="J908" i="4"/>
  <c r="G908" i="4"/>
  <c r="F908" i="4"/>
  <c r="E908" i="4"/>
  <c r="H909" i="4"/>
  <c r="F909" i="4"/>
  <c r="E909" i="4"/>
  <c r="G909" i="4"/>
  <c r="J909" i="4"/>
  <c r="I909" i="4"/>
  <c r="J888" i="4"/>
  <c r="I888" i="4"/>
  <c r="H888" i="4"/>
  <c r="F888" i="4"/>
  <c r="E888" i="4"/>
  <c r="G888" i="4"/>
  <c r="H889" i="4"/>
  <c r="E889" i="4"/>
  <c r="G889" i="4"/>
  <c r="F889" i="4"/>
  <c r="W889" i="4" s="1"/>
  <c r="V889" i="4" s="1"/>
  <c r="J889" i="4"/>
  <c r="I889" i="4"/>
  <c r="H868" i="4"/>
  <c r="E868" i="4"/>
  <c r="J868" i="4"/>
  <c r="I868" i="4"/>
  <c r="G868" i="4"/>
  <c r="F868" i="4"/>
  <c r="H869" i="4"/>
  <c r="E869" i="4"/>
  <c r="I869" i="4"/>
  <c r="G869" i="4"/>
  <c r="F869" i="4"/>
  <c r="W869" i="4" s="1"/>
  <c r="V869" i="4" s="1"/>
  <c r="J869" i="4"/>
  <c r="H848" i="4"/>
  <c r="J848" i="4"/>
  <c r="I848" i="4"/>
  <c r="G848" i="4"/>
  <c r="F848" i="4"/>
  <c r="E848" i="4"/>
  <c r="W847" i="4"/>
  <c r="V847" i="4" s="1"/>
  <c r="H849" i="4"/>
  <c r="E849" i="4"/>
  <c r="G849" i="4"/>
  <c r="F849" i="4"/>
  <c r="W849" i="4" s="1"/>
  <c r="V849" i="4" s="1"/>
  <c r="J849" i="4"/>
  <c r="I849" i="4"/>
  <c r="H829" i="4"/>
  <c r="F829" i="4"/>
  <c r="E829" i="4"/>
  <c r="G829" i="4"/>
  <c r="I829" i="4"/>
  <c r="J829" i="4"/>
  <c r="I828" i="4"/>
  <c r="H828" i="4"/>
  <c r="E828" i="4"/>
  <c r="J828" i="4"/>
  <c r="G828" i="4"/>
  <c r="F828" i="4"/>
  <c r="W828" i="4" s="1"/>
  <c r="V828" i="4" s="1"/>
  <c r="H808" i="4"/>
  <c r="J808" i="4"/>
  <c r="I808" i="4"/>
  <c r="G808" i="4"/>
  <c r="F808" i="4"/>
  <c r="E808" i="4"/>
  <c r="W807" i="4"/>
  <c r="V807" i="4" s="1"/>
  <c r="H809" i="4"/>
  <c r="E809" i="4"/>
  <c r="G809" i="4"/>
  <c r="F809" i="4"/>
  <c r="J809" i="4"/>
  <c r="I809" i="4"/>
  <c r="H788" i="4"/>
  <c r="J788" i="4"/>
  <c r="I788" i="4"/>
  <c r="F788" i="4"/>
  <c r="E788" i="4"/>
  <c r="G788" i="4"/>
  <c r="H789" i="4"/>
  <c r="E789" i="4"/>
  <c r="G789" i="4"/>
  <c r="F789" i="4"/>
  <c r="W789" i="4" s="1"/>
  <c r="V789" i="4" s="1"/>
  <c r="J789" i="4"/>
  <c r="I789" i="4"/>
  <c r="G768" i="4"/>
  <c r="E768" i="4"/>
  <c r="J768" i="4"/>
  <c r="I768" i="4"/>
  <c r="H768" i="4"/>
  <c r="F768" i="4"/>
  <c r="W768" i="4" s="1"/>
  <c r="V768" i="4" s="1"/>
  <c r="H769" i="4"/>
  <c r="F769" i="4"/>
  <c r="I769" i="4"/>
  <c r="G769" i="4"/>
  <c r="J769" i="4"/>
  <c r="E769" i="4"/>
  <c r="W747" i="4"/>
  <c r="V747" i="4" s="1"/>
  <c r="I748" i="4"/>
  <c r="G748" i="4"/>
  <c r="F748" i="4"/>
  <c r="E748" i="4"/>
  <c r="J748" i="4"/>
  <c r="H748" i="4"/>
  <c r="H749" i="4"/>
  <c r="J749" i="4"/>
  <c r="I749" i="4"/>
  <c r="G749" i="4"/>
  <c r="F749" i="4"/>
  <c r="W749" i="4" s="1"/>
  <c r="V749" i="4" s="1"/>
  <c r="E749" i="4"/>
  <c r="W727" i="4"/>
  <c r="V727" i="4" s="1"/>
  <c r="H728" i="4"/>
  <c r="G728" i="4"/>
  <c r="J728" i="4"/>
  <c r="I728" i="4"/>
  <c r="F728" i="4"/>
  <c r="W728" i="4" s="1"/>
  <c r="V728" i="4" s="1"/>
  <c r="E728" i="4"/>
  <c r="H729" i="4"/>
  <c r="E729" i="4"/>
  <c r="G729" i="4"/>
  <c r="F729" i="4"/>
  <c r="J729" i="4"/>
  <c r="I729" i="4"/>
  <c r="I708" i="4"/>
  <c r="F708" i="4"/>
  <c r="J708" i="4"/>
  <c r="H708" i="4"/>
  <c r="G708" i="4"/>
  <c r="E708" i="4"/>
  <c r="H709" i="4"/>
  <c r="F709" i="4"/>
  <c r="J709" i="4"/>
  <c r="G709" i="4"/>
  <c r="E709" i="4"/>
  <c r="I709" i="4"/>
  <c r="W707" i="4"/>
  <c r="V707" i="4" s="1"/>
  <c r="H689" i="4"/>
  <c r="G689" i="4"/>
  <c r="F689" i="4"/>
  <c r="E689" i="4"/>
  <c r="J689" i="4"/>
  <c r="I689" i="4"/>
  <c r="W687" i="4"/>
  <c r="V687" i="4" s="1"/>
  <c r="H688" i="4"/>
  <c r="J688" i="4"/>
  <c r="I688" i="4"/>
  <c r="G688" i="4"/>
  <c r="F688" i="4"/>
  <c r="E688" i="4"/>
  <c r="I668" i="4"/>
  <c r="G668" i="4"/>
  <c r="J668" i="4"/>
  <c r="F668" i="4"/>
  <c r="H668" i="4"/>
  <c r="E668" i="4"/>
  <c r="H669" i="4"/>
  <c r="J669" i="4"/>
  <c r="G669" i="4"/>
  <c r="F669" i="4"/>
  <c r="E669" i="4"/>
  <c r="I669" i="4"/>
  <c r="W667" i="4"/>
  <c r="V667" i="4" s="1"/>
  <c r="G648" i="4"/>
  <c r="J648" i="4"/>
  <c r="I648" i="4"/>
  <c r="F648" i="4"/>
  <c r="E648" i="4"/>
  <c r="H648" i="4"/>
  <c r="H649" i="4"/>
  <c r="J649" i="4"/>
  <c r="G649" i="4"/>
  <c r="F649" i="4"/>
  <c r="E649" i="4"/>
  <c r="I649" i="4"/>
  <c r="W647" i="4"/>
  <c r="V647" i="4" s="1"/>
  <c r="W628" i="4"/>
  <c r="V628" i="4" s="1"/>
  <c r="W624" i="4" s="1"/>
  <c r="W607" i="4"/>
  <c r="V607" i="4" s="1"/>
  <c r="H609" i="4"/>
  <c r="I609" i="4"/>
  <c r="G609" i="4"/>
  <c r="E609" i="4"/>
  <c r="F609" i="4"/>
  <c r="W609" i="4" s="1"/>
  <c r="V609" i="4" s="1"/>
  <c r="J609" i="4"/>
  <c r="J608" i="4"/>
  <c r="H608" i="4"/>
  <c r="E608" i="4"/>
  <c r="I608" i="4"/>
  <c r="G608" i="4"/>
  <c r="F608" i="4"/>
  <c r="W608" i="4" s="1"/>
  <c r="V608" i="4" s="1"/>
  <c r="W587" i="4"/>
  <c r="V587" i="4" s="1"/>
  <c r="H589" i="4"/>
  <c r="G589" i="4"/>
  <c r="F589" i="4"/>
  <c r="J589" i="4"/>
  <c r="E589" i="4"/>
  <c r="I589" i="4"/>
  <c r="J588" i="4"/>
  <c r="I588" i="4"/>
  <c r="F588" i="4"/>
  <c r="H588" i="4"/>
  <c r="G588" i="4"/>
  <c r="E588" i="4"/>
  <c r="W567" i="4"/>
  <c r="V567" i="4" s="1"/>
  <c r="I568" i="4"/>
  <c r="H568" i="4"/>
  <c r="G568" i="4"/>
  <c r="J568" i="4"/>
  <c r="F568" i="4"/>
  <c r="E568" i="4"/>
  <c r="H569" i="4"/>
  <c r="E569" i="4"/>
  <c r="G569" i="4"/>
  <c r="F569" i="4"/>
  <c r="J569" i="4"/>
  <c r="I569" i="4"/>
  <c r="H549" i="4"/>
  <c r="F549" i="4"/>
  <c r="E549" i="4"/>
  <c r="G549" i="4"/>
  <c r="J549" i="4"/>
  <c r="I549" i="4"/>
  <c r="H548" i="4"/>
  <c r="G548" i="4"/>
  <c r="J548" i="4"/>
  <c r="I548" i="4"/>
  <c r="F548" i="4"/>
  <c r="E548" i="4"/>
  <c r="I528" i="4"/>
  <c r="H528" i="4"/>
  <c r="G528" i="4"/>
  <c r="J528" i="4"/>
  <c r="F528" i="4"/>
  <c r="E528" i="4"/>
  <c r="H529" i="4"/>
  <c r="F529" i="4"/>
  <c r="E529" i="4"/>
  <c r="G529" i="4"/>
  <c r="J529" i="4"/>
  <c r="I529" i="4"/>
  <c r="I508" i="4"/>
  <c r="H508" i="4"/>
  <c r="G508" i="4"/>
  <c r="J508" i="4"/>
  <c r="F508" i="4"/>
  <c r="E508" i="4"/>
  <c r="H509" i="4"/>
  <c r="F509" i="4"/>
  <c r="E509" i="4"/>
  <c r="G509" i="4"/>
  <c r="J509" i="4"/>
  <c r="I509" i="4"/>
  <c r="I488" i="4"/>
  <c r="H488" i="4"/>
  <c r="G488" i="4"/>
  <c r="J488" i="4"/>
  <c r="F488" i="4"/>
  <c r="E488" i="4"/>
  <c r="W487" i="4"/>
  <c r="V487" i="4" s="1"/>
  <c r="H489" i="4"/>
  <c r="F489" i="4"/>
  <c r="E489" i="4"/>
  <c r="J489" i="4"/>
  <c r="G489" i="4"/>
  <c r="I489" i="4"/>
  <c r="H469" i="4"/>
  <c r="G469" i="4"/>
  <c r="J469" i="4"/>
  <c r="F469" i="4"/>
  <c r="E469" i="4"/>
  <c r="I469" i="4"/>
  <c r="W467" i="4"/>
  <c r="V467" i="4" s="1"/>
  <c r="J468" i="4"/>
  <c r="E468" i="4"/>
  <c r="I468" i="4"/>
  <c r="H468" i="4"/>
  <c r="G468" i="4"/>
  <c r="F468" i="4"/>
  <c r="W447" i="4"/>
  <c r="V447" i="4" s="1"/>
  <c r="F448" i="4"/>
  <c r="E448" i="4"/>
  <c r="J448" i="4"/>
  <c r="H448" i="4"/>
  <c r="I448" i="4"/>
  <c r="G448" i="4"/>
  <c r="H449" i="4"/>
  <c r="J449" i="4"/>
  <c r="G449" i="4"/>
  <c r="F449" i="4"/>
  <c r="E449" i="4"/>
  <c r="I449" i="4"/>
  <c r="H429" i="4"/>
  <c r="F429" i="4"/>
  <c r="E429" i="4"/>
  <c r="J429" i="4"/>
  <c r="G429" i="4"/>
  <c r="I429" i="4"/>
  <c r="I428" i="4"/>
  <c r="H428" i="4"/>
  <c r="F428" i="4"/>
  <c r="J428" i="4"/>
  <c r="G428" i="4"/>
  <c r="E428" i="4"/>
  <c r="W407" i="4"/>
  <c r="V407" i="4" s="1"/>
  <c r="I408" i="4"/>
  <c r="H408" i="4"/>
  <c r="G408" i="4"/>
  <c r="J408" i="4"/>
  <c r="F408" i="4"/>
  <c r="W408" i="4" s="1"/>
  <c r="V408" i="4" s="1"/>
  <c r="E408" i="4"/>
  <c r="H409" i="4"/>
  <c r="E409" i="4"/>
  <c r="G409" i="4"/>
  <c r="F409" i="4"/>
  <c r="J409" i="4"/>
  <c r="I409" i="4"/>
  <c r="I388" i="4"/>
  <c r="E388" i="4"/>
  <c r="J388" i="4"/>
  <c r="H388" i="4"/>
  <c r="G388" i="4"/>
  <c r="F388" i="4"/>
  <c r="W388" i="4" s="1"/>
  <c r="V388" i="4" s="1"/>
  <c r="H389" i="4"/>
  <c r="I389" i="4"/>
  <c r="G389" i="4"/>
  <c r="F389" i="4"/>
  <c r="E389" i="4"/>
  <c r="J389" i="4"/>
  <c r="W367" i="4"/>
  <c r="V367" i="4" s="1"/>
  <c r="H369" i="4"/>
  <c r="J369" i="4"/>
  <c r="G369" i="4"/>
  <c r="F369" i="4"/>
  <c r="I369" i="4"/>
  <c r="E369" i="4"/>
  <c r="F368" i="4"/>
  <c r="J368" i="4"/>
  <c r="G368" i="4"/>
  <c r="I368" i="4"/>
  <c r="E368" i="4"/>
  <c r="H368" i="4"/>
  <c r="I348" i="4"/>
  <c r="H348" i="4"/>
  <c r="F348" i="4"/>
  <c r="J348" i="4"/>
  <c r="G348" i="4"/>
  <c r="E348" i="4"/>
  <c r="H349" i="4"/>
  <c r="F349" i="4"/>
  <c r="E349" i="4"/>
  <c r="J349" i="4"/>
  <c r="G349" i="4"/>
  <c r="I349" i="4"/>
  <c r="H328" i="4"/>
  <c r="F328" i="4"/>
  <c r="E328" i="4"/>
  <c r="J328" i="4"/>
  <c r="I328" i="4"/>
  <c r="G328" i="4"/>
  <c r="H329" i="4"/>
  <c r="J329" i="4"/>
  <c r="I329" i="4"/>
  <c r="G329" i="4"/>
  <c r="E329" i="4"/>
  <c r="F329" i="4"/>
  <c r="W329" i="4" s="1"/>
  <c r="V329" i="4" s="1"/>
  <c r="I308" i="4"/>
  <c r="H308" i="4"/>
  <c r="J308" i="4"/>
  <c r="G308" i="4"/>
  <c r="F308" i="4"/>
  <c r="E308" i="4"/>
  <c r="H309" i="4"/>
  <c r="F309" i="4"/>
  <c r="E309" i="4"/>
  <c r="G309" i="4"/>
  <c r="J309" i="4"/>
  <c r="I309" i="4"/>
  <c r="I288" i="4"/>
  <c r="G288" i="4"/>
  <c r="J288" i="4"/>
  <c r="F288" i="4"/>
  <c r="E288" i="4"/>
  <c r="H288" i="4"/>
  <c r="H289" i="4"/>
  <c r="J289" i="4"/>
  <c r="G289" i="4"/>
  <c r="I289" i="4"/>
  <c r="F289" i="4"/>
  <c r="E289" i="4"/>
  <c r="W287" i="4"/>
  <c r="V287" i="4" s="1"/>
  <c r="J268" i="4"/>
  <c r="I268" i="4"/>
  <c r="H268" i="4"/>
  <c r="G268" i="4"/>
  <c r="F268" i="4"/>
  <c r="E268" i="4"/>
  <c r="H269" i="4"/>
  <c r="G269" i="4"/>
  <c r="F269" i="4"/>
  <c r="E269" i="4"/>
  <c r="J269" i="4"/>
  <c r="I269" i="4"/>
  <c r="I248" i="4"/>
  <c r="H248" i="4"/>
  <c r="J248" i="4"/>
  <c r="G248" i="4"/>
  <c r="F248" i="4"/>
  <c r="E248" i="4"/>
  <c r="H249" i="4"/>
  <c r="F249" i="4"/>
  <c r="E249" i="4"/>
  <c r="G249" i="4"/>
  <c r="J249" i="4"/>
  <c r="I249" i="4"/>
  <c r="I228" i="4"/>
  <c r="H228" i="4"/>
  <c r="J228" i="4"/>
  <c r="G228" i="4"/>
  <c r="F228" i="4"/>
  <c r="E228" i="4"/>
  <c r="H229" i="4"/>
  <c r="F229" i="4"/>
  <c r="E229" i="4"/>
  <c r="G229" i="4"/>
  <c r="J229" i="4"/>
  <c r="I229" i="4"/>
  <c r="I208" i="4"/>
  <c r="H208" i="4"/>
  <c r="J208" i="4"/>
  <c r="G208" i="4"/>
  <c r="E208" i="4"/>
  <c r="F208" i="4"/>
  <c r="W208" i="4" s="1"/>
  <c r="V208" i="4" s="1"/>
  <c r="H209" i="4"/>
  <c r="F209" i="4"/>
  <c r="E209" i="4"/>
  <c r="G209" i="4"/>
  <c r="J209" i="4"/>
  <c r="I209" i="4"/>
  <c r="W187" i="4"/>
  <c r="V187" i="4" s="1"/>
  <c r="H188" i="4"/>
  <c r="J188" i="4"/>
  <c r="I188" i="4"/>
  <c r="G188" i="4"/>
  <c r="F188" i="4"/>
  <c r="W188" i="4" s="1"/>
  <c r="V188" i="4" s="1"/>
  <c r="E188" i="4"/>
  <c r="H189" i="4"/>
  <c r="G189" i="4"/>
  <c r="F189" i="4"/>
  <c r="E189" i="4"/>
  <c r="J189" i="4"/>
  <c r="I189" i="4"/>
  <c r="W167" i="4"/>
  <c r="V167" i="4" s="1"/>
  <c r="I168" i="4"/>
  <c r="H168" i="4"/>
  <c r="J168" i="4"/>
  <c r="G168" i="4"/>
  <c r="F168" i="4"/>
  <c r="E168" i="4"/>
  <c r="H169" i="4"/>
  <c r="F169" i="4"/>
  <c r="E169" i="4"/>
  <c r="G169" i="4"/>
  <c r="J169" i="4"/>
  <c r="I169" i="4"/>
  <c r="W147" i="4"/>
  <c r="V147" i="4" s="1"/>
  <c r="I148" i="4"/>
  <c r="H148" i="4"/>
  <c r="J148" i="4"/>
  <c r="G148" i="4"/>
  <c r="E148" i="4"/>
  <c r="F148" i="4"/>
  <c r="H149" i="4"/>
  <c r="F149" i="4"/>
  <c r="E149" i="4"/>
  <c r="G149" i="4"/>
  <c r="J149" i="4"/>
  <c r="I149" i="4"/>
  <c r="W129" i="4"/>
  <c r="V129" i="4" s="1"/>
  <c r="I108" i="4"/>
  <c r="H108" i="4"/>
  <c r="J108" i="4"/>
  <c r="F108" i="4"/>
  <c r="G108" i="4"/>
  <c r="E108" i="4"/>
  <c r="H109" i="4"/>
  <c r="F109" i="4"/>
  <c r="E109" i="4"/>
  <c r="G109" i="4"/>
  <c r="J109" i="4"/>
  <c r="I109" i="4"/>
  <c r="W87" i="4"/>
  <c r="V87" i="4" s="1"/>
  <c r="J88" i="4"/>
  <c r="I88" i="4"/>
  <c r="H88" i="4"/>
  <c r="G88" i="4"/>
  <c r="E88" i="4"/>
  <c r="F88" i="4"/>
  <c r="W88" i="4" s="1"/>
  <c r="V88" i="4" s="1"/>
  <c r="H89" i="4"/>
  <c r="G89" i="4"/>
  <c r="F89" i="4"/>
  <c r="E89" i="4"/>
  <c r="J89" i="4"/>
  <c r="I89" i="4"/>
  <c r="H69" i="4"/>
  <c r="F69" i="4"/>
  <c r="E69" i="4"/>
  <c r="G69" i="4"/>
  <c r="J69" i="4"/>
  <c r="I69" i="4"/>
  <c r="I68" i="4"/>
  <c r="H68" i="4"/>
  <c r="J68" i="4"/>
  <c r="F68" i="4"/>
  <c r="G68" i="4"/>
  <c r="E68" i="4"/>
  <c r="I48" i="4"/>
  <c r="H48" i="4"/>
  <c r="J48" i="4"/>
  <c r="G48" i="4"/>
  <c r="F48" i="4"/>
  <c r="E48" i="4"/>
  <c r="H49" i="4"/>
  <c r="F49" i="4"/>
  <c r="E49" i="4"/>
  <c r="G49" i="4"/>
  <c r="J49" i="4"/>
  <c r="I49" i="4"/>
  <c r="N9" i="6"/>
  <c r="W508" i="4" l="1"/>
  <c r="V508" i="4" s="1"/>
  <c r="W689" i="4"/>
  <c r="V689" i="4" s="1"/>
  <c r="W1649" i="4"/>
  <c r="V1649" i="4" s="1"/>
  <c r="W1988" i="4"/>
  <c r="V1988" i="4" s="1"/>
  <c r="W1984" i="4" s="1"/>
  <c r="W108" i="4"/>
  <c r="V108" i="4" s="1"/>
  <c r="W409" i="4"/>
  <c r="V409" i="4" s="1"/>
  <c r="W1049" i="4"/>
  <c r="V1049" i="4" s="1"/>
  <c r="W1148" i="4"/>
  <c r="V1148" i="4" s="1"/>
  <c r="W1168" i="4"/>
  <c r="V1168" i="4" s="1"/>
  <c r="W1164" i="4" s="1"/>
  <c r="W1189" i="4"/>
  <c r="V1189" i="4" s="1"/>
  <c r="W1289" i="4"/>
  <c r="V1289" i="4" s="1"/>
  <c r="W1368" i="4"/>
  <c r="V1368" i="4" s="1"/>
  <c r="W1389" i="4"/>
  <c r="V1389" i="4" s="1"/>
  <c r="W1509" i="4"/>
  <c r="V1509" i="4" s="1"/>
  <c r="W1528" i="4"/>
  <c r="V1528" i="4" s="1"/>
  <c r="W1524" i="4" s="1"/>
  <c r="W1568" i="4"/>
  <c r="V1568" i="4" s="1"/>
  <c r="W1564" i="4" s="1"/>
  <c r="W1748" i="4"/>
  <c r="V1748" i="4" s="1"/>
  <c r="W1789" i="4"/>
  <c r="V1789" i="4" s="1"/>
  <c r="W1888" i="4"/>
  <c r="V1888" i="4" s="1"/>
  <c r="W1909" i="4"/>
  <c r="V1909" i="4" s="1"/>
  <c r="W189" i="4"/>
  <c r="V189" i="4" s="1"/>
  <c r="W184" i="4"/>
  <c r="W468" i="4"/>
  <c r="V468" i="4" s="1"/>
  <c r="W464" i="4" s="1"/>
  <c r="W569" i="4"/>
  <c r="V569" i="4" s="1"/>
  <c r="W1349" i="4"/>
  <c r="V1349" i="4" s="1"/>
  <c r="W1549" i="4"/>
  <c r="V1549" i="4" s="1"/>
  <c r="W1709" i="4"/>
  <c r="V1709" i="4" s="1"/>
  <c r="W1828" i="4"/>
  <c r="V1828" i="4" s="1"/>
  <c r="W1824" i="4" s="1"/>
  <c r="W1869" i="4"/>
  <c r="V1869" i="4" s="1"/>
  <c r="W469" i="4"/>
  <c r="V469" i="4" s="1"/>
  <c r="W729" i="4"/>
  <c r="V729" i="4" s="1"/>
  <c r="W724" i="4" s="1"/>
  <c r="W988" i="4"/>
  <c r="V988" i="4" s="1"/>
  <c r="W984" i="4" s="1"/>
  <c r="W1089" i="4"/>
  <c r="V1089" i="4" s="1"/>
  <c r="W1084" i="4" s="1"/>
  <c r="W1108" i="4"/>
  <c r="V1108" i="4" s="1"/>
  <c r="W1104" i="4" s="1"/>
  <c r="W1229" i="4"/>
  <c r="V1229" i="4" s="1"/>
  <c r="W1309" i="4"/>
  <c r="V1309" i="4" s="1"/>
  <c r="W1304" i="4" s="1"/>
  <c r="W1808" i="4"/>
  <c r="V1808" i="4" s="1"/>
  <c r="W48" i="4"/>
  <c r="V48" i="4" s="1"/>
  <c r="W124" i="4"/>
  <c r="W148" i="4"/>
  <c r="V148" i="4" s="1"/>
  <c r="W809" i="4"/>
  <c r="V809" i="4" s="1"/>
  <c r="W868" i="4"/>
  <c r="V868" i="4" s="1"/>
  <c r="W864" i="4" s="1"/>
  <c r="W989" i="4"/>
  <c r="V989" i="4" s="1"/>
  <c r="W1048" i="4"/>
  <c r="V1048" i="4" s="1"/>
  <c r="W1068" i="4"/>
  <c r="V1068" i="4" s="1"/>
  <c r="W1069" i="4"/>
  <c r="V1069" i="4" s="1"/>
  <c r="W1109" i="4"/>
  <c r="V1109" i="4" s="1"/>
  <c r="W1429" i="4"/>
  <c r="V1429" i="4" s="1"/>
  <c r="W1449" i="4"/>
  <c r="V1449" i="4" s="1"/>
  <c r="W1608" i="4"/>
  <c r="V1608" i="4" s="1"/>
  <c r="W1628" i="4"/>
  <c r="V1628" i="4" s="1"/>
  <c r="W1624" i="4" s="1"/>
  <c r="W1669" i="4"/>
  <c r="V1669" i="4" s="1"/>
  <c r="W1948" i="4"/>
  <c r="V1948" i="4" s="1"/>
  <c r="W1944" i="4" s="1"/>
  <c r="W1949" i="4"/>
  <c r="V1949" i="4" s="1"/>
  <c r="W2008" i="4"/>
  <c r="V2008" i="4" s="1"/>
  <c r="W2004" i="4" s="1"/>
  <c r="W1928" i="4"/>
  <c r="V1928" i="4" s="1"/>
  <c r="W1924" i="4" s="1"/>
  <c r="W1929" i="4"/>
  <c r="V1929" i="4" s="1"/>
  <c r="W1908" i="4"/>
  <c r="V1908" i="4" s="1"/>
  <c r="W1904" i="4" s="1"/>
  <c r="W1884" i="4"/>
  <c r="W1868" i="4"/>
  <c r="V1868" i="4" s="1"/>
  <c r="W1864" i="4" s="1"/>
  <c r="W1849" i="4"/>
  <c r="V1849" i="4" s="1"/>
  <c r="W1848" i="4"/>
  <c r="V1848" i="4" s="1"/>
  <c r="W1844" i="4" s="1"/>
  <c r="W1829" i="4"/>
  <c r="V1829" i="4" s="1"/>
  <c r="W1809" i="4"/>
  <c r="V1809" i="4" s="1"/>
  <c r="W1804" i="4" s="1"/>
  <c r="W1788" i="4"/>
  <c r="V1788" i="4" s="1"/>
  <c r="W1784" i="4" s="1"/>
  <c r="W1768" i="4"/>
  <c r="V1768" i="4" s="1"/>
  <c r="W1764" i="4" s="1"/>
  <c r="W1749" i="4"/>
  <c r="V1749" i="4" s="1"/>
  <c r="W1744" i="4" s="1"/>
  <c r="W1704" i="4"/>
  <c r="W1689" i="4"/>
  <c r="V1689" i="4" s="1"/>
  <c r="W1688" i="4"/>
  <c r="V1688" i="4" s="1"/>
  <c r="W1668" i="4"/>
  <c r="V1668" i="4" s="1"/>
  <c r="W1664" i="4" s="1"/>
  <c r="W1648" i="4"/>
  <c r="V1648" i="4" s="1"/>
  <c r="W1609" i="4"/>
  <c r="V1609" i="4" s="1"/>
  <c r="W1604" i="4" s="1"/>
  <c r="W1588" i="4"/>
  <c r="V1588" i="4" s="1"/>
  <c r="W1584" i="4" s="1"/>
  <c r="W1548" i="4"/>
  <c r="V1548" i="4" s="1"/>
  <c r="W1544" i="4" s="1"/>
  <c r="W1529" i="4"/>
  <c r="V1529" i="4" s="1"/>
  <c r="W1508" i="4"/>
  <c r="V1508" i="4" s="1"/>
  <c r="W1504" i="4" s="1"/>
  <c r="W1488" i="4"/>
  <c r="V1488" i="4" s="1"/>
  <c r="W1484" i="4" s="1"/>
  <c r="W1468" i="4"/>
  <c r="V1468" i="4" s="1"/>
  <c r="W1464" i="4" s="1"/>
  <c r="W1448" i="4"/>
  <c r="V1448" i="4" s="1"/>
  <c r="W1444" i="4" s="1"/>
  <c r="W1428" i="4"/>
  <c r="V1428" i="4" s="1"/>
  <c r="W1408" i="4"/>
  <c r="V1408" i="4" s="1"/>
  <c r="W1404" i="4" s="1"/>
  <c r="W1388" i="4"/>
  <c r="V1388" i="4" s="1"/>
  <c r="W1384" i="4" s="1"/>
  <c r="W1364" i="4"/>
  <c r="W1348" i="4"/>
  <c r="V1348" i="4" s="1"/>
  <c r="W1344" i="4" s="1"/>
  <c r="W1329" i="4"/>
  <c r="V1329" i="4" s="1"/>
  <c r="W1328" i="4"/>
  <c r="V1328" i="4" s="1"/>
  <c r="W1324" i="4" s="1"/>
  <c r="W1288" i="4"/>
  <c r="V1288" i="4" s="1"/>
  <c r="W1268" i="4"/>
  <c r="V1268" i="4" s="1"/>
  <c r="W1264" i="4"/>
  <c r="W1248" i="4"/>
  <c r="V1248" i="4" s="1"/>
  <c r="W1244" i="4" s="1"/>
  <c r="W1228" i="4"/>
  <c r="V1228" i="4" s="1"/>
  <c r="W1224" i="4" s="1"/>
  <c r="W1208" i="4"/>
  <c r="V1208" i="4" s="1"/>
  <c r="W1204" i="4" s="1"/>
  <c r="W1188" i="4"/>
  <c r="V1188" i="4" s="1"/>
  <c r="W1184" i="4" s="1"/>
  <c r="W1149" i="4"/>
  <c r="V1149" i="4" s="1"/>
  <c r="W1129" i="4"/>
  <c r="V1129" i="4" s="1"/>
  <c r="W1128" i="4"/>
  <c r="V1128" i="4" s="1"/>
  <c r="W1124" i="4" s="1"/>
  <c r="W1064" i="4"/>
  <c r="W1044" i="4"/>
  <c r="W1029" i="4"/>
  <c r="V1029" i="4" s="1"/>
  <c r="W1024" i="4" s="1"/>
  <c r="W1008" i="4"/>
  <c r="V1008" i="4" s="1"/>
  <c r="W1009" i="4"/>
  <c r="V1009" i="4" s="1"/>
  <c r="W968" i="4"/>
  <c r="V968" i="4" s="1"/>
  <c r="W969" i="4"/>
  <c r="V969" i="4" s="1"/>
  <c r="W948" i="4"/>
  <c r="V948" i="4" s="1"/>
  <c r="W944" i="4" s="1"/>
  <c r="W929" i="4"/>
  <c r="V929" i="4" s="1"/>
  <c r="W924" i="4"/>
  <c r="W908" i="4"/>
  <c r="V908" i="4" s="1"/>
  <c r="W909" i="4"/>
  <c r="V909" i="4" s="1"/>
  <c r="W904" i="4"/>
  <c r="W888" i="4"/>
  <c r="V888" i="4" s="1"/>
  <c r="W884" i="4" s="1"/>
  <c r="W848" i="4"/>
  <c r="V848" i="4" s="1"/>
  <c r="W844" i="4" s="1"/>
  <c r="W829" i="4"/>
  <c r="V829" i="4" s="1"/>
  <c r="W824" i="4" s="1"/>
  <c r="W808" i="4"/>
  <c r="V808" i="4" s="1"/>
  <c r="W788" i="4"/>
  <c r="V788" i="4" s="1"/>
  <c r="W784" i="4" s="1"/>
  <c r="W769" i="4"/>
  <c r="V769" i="4" s="1"/>
  <c r="W764" i="4" s="1"/>
  <c r="W748" i="4"/>
  <c r="V748" i="4" s="1"/>
  <c r="W744" i="4" s="1"/>
  <c r="W708" i="4"/>
  <c r="V708" i="4" s="1"/>
  <c r="W704" i="4" s="1"/>
  <c r="W709" i="4"/>
  <c r="V709" i="4" s="1"/>
  <c r="W688" i="4"/>
  <c r="V688" i="4" s="1"/>
  <c r="W684" i="4" s="1"/>
  <c r="W668" i="4"/>
  <c r="V668" i="4" s="1"/>
  <c r="W669" i="4"/>
  <c r="V669" i="4" s="1"/>
  <c r="W648" i="4"/>
  <c r="V648" i="4" s="1"/>
  <c r="W644" i="4" s="1"/>
  <c r="W649" i="4"/>
  <c r="V649" i="4" s="1"/>
  <c r="W604" i="4"/>
  <c r="W589" i="4"/>
  <c r="V589" i="4" s="1"/>
  <c r="W588" i="4"/>
  <c r="V588" i="4" s="1"/>
  <c r="W584" i="4" s="1"/>
  <c r="W568" i="4"/>
  <c r="V568" i="4" s="1"/>
  <c r="W548" i="4"/>
  <c r="V548" i="4" s="1"/>
  <c r="W549" i="4"/>
  <c r="V549" i="4" s="1"/>
  <c r="W528" i="4"/>
  <c r="V528" i="4" s="1"/>
  <c r="W529" i="4"/>
  <c r="V529" i="4" s="1"/>
  <c r="W509" i="4"/>
  <c r="V509" i="4" s="1"/>
  <c r="W504" i="4" s="1"/>
  <c r="W488" i="4"/>
  <c r="V488" i="4" s="1"/>
  <c r="W489" i="4"/>
  <c r="V489" i="4" s="1"/>
  <c r="W449" i="4"/>
  <c r="V449" i="4" s="1"/>
  <c r="W448" i="4"/>
  <c r="V448" i="4" s="1"/>
  <c r="W444" i="4" s="1"/>
  <c r="W428" i="4"/>
  <c r="V428" i="4" s="1"/>
  <c r="W429" i="4"/>
  <c r="V429" i="4" s="1"/>
  <c r="W404" i="4"/>
  <c r="W389" i="4"/>
  <c r="V389" i="4" s="1"/>
  <c r="W384" i="4" s="1"/>
  <c r="W369" i="4"/>
  <c r="V369" i="4" s="1"/>
  <c r="W368" i="4"/>
  <c r="V368" i="4" s="1"/>
  <c r="W364" i="4" s="1"/>
  <c r="W348" i="4"/>
  <c r="V348" i="4" s="1"/>
  <c r="W344" i="4" s="1"/>
  <c r="W349" i="4"/>
  <c r="V349" i="4" s="1"/>
  <c r="W328" i="4"/>
  <c r="V328" i="4" s="1"/>
  <c r="W324" i="4" s="1"/>
  <c r="W308" i="4"/>
  <c r="V308" i="4" s="1"/>
  <c r="W309" i="4"/>
  <c r="V309" i="4" s="1"/>
  <c r="W289" i="4"/>
  <c r="V289" i="4" s="1"/>
  <c r="W288" i="4"/>
  <c r="V288" i="4" s="1"/>
  <c r="W284" i="4" s="1"/>
  <c r="W269" i="4"/>
  <c r="V269" i="4" s="1"/>
  <c r="W268" i="4"/>
  <c r="V268" i="4" s="1"/>
  <c r="W248" i="4"/>
  <c r="V248" i="4" s="1"/>
  <c r="W249" i="4"/>
  <c r="V249" i="4" s="1"/>
  <c r="W228" i="4"/>
  <c r="V228" i="4" s="1"/>
  <c r="W229" i="4"/>
  <c r="V229" i="4" s="1"/>
  <c r="W209" i="4"/>
  <c r="V209" i="4" s="1"/>
  <c r="W204" i="4" s="1"/>
  <c r="W168" i="4"/>
  <c r="V168" i="4" s="1"/>
  <c r="W164" i="4" s="1"/>
  <c r="W169" i="4"/>
  <c r="V169" i="4" s="1"/>
  <c r="W149" i="4"/>
  <c r="V149" i="4" s="1"/>
  <c r="W144" i="4" s="1"/>
  <c r="W109" i="4"/>
  <c r="V109" i="4" s="1"/>
  <c r="W104" i="4" s="1"/>
  <c r="W89" i="4"/>
  <c r="V89" i="4" s="1"/>
  <c r="W84" i="4"/>
  <c r="W69" i="4"/>
  <c r="V69" i="4" s="1"/>
  <c r="W68" i="4"/>
  <c r="V68" i="4" s="1"/>
  <c r="W49" i="4"/>
  <c r="V49" i="4" s="1"/>
  <c r="W44" i="4" s="1"/>
  <c r="N10" i="6"/>
  <c r="N11" i="6" s="1"/>
  <c r="Q16" i="4"/>
  <c r="O7" i="6"/>
  <c r="W564" i="4" l="1"/>
  <c r="W664" i="4"/>
  <c r="W1004" i="4"/>
  <c r="W1144" i="4"/>
  <c r="W484" i="4"/>
  <c r="W804" i="4"/>
  <c r="W1284" i="4"/>
  <c r="W1684" i="4"/>
  <c r="W1644" i="4"/>
  <c r="W304" i="4"/>
  <c r="W1424" i="4"/>
  <c r="W964" i="4"/>
  <c r="W544" i="4"/>
  <c r="W524" i="4"/>
  <c r="W424" i="4"/>
  <c r="W264" i="4"/>
  <c r="W244" i="4"/>
  <c r="W224" i="4"/>
  <c r="W64" i="4"/>
  <c r="B7" i="6"/>
  <c r="N12" i="6"/>
  <c r="Q17" i="4"/>
  <c r="A7" i="6"/>
  <c r="C7" i="6"/>
  <c r="I7" i="6"/>
  <c r="E7" i="6"/>
  <c r="E6" i="6"/>
  <c r="N13" i="6" l="1"/>
  <c r="Q18" i="4"/>
  <c r="Q19" i="4" s="1"/>
  <c r="Q20" i="4" s="1"/>
  <c r="S22" i="4"/>
  <c r="S18" i="4"/>
  <c r="S23" i="4"/>
  <c r="S16" i="4"/>
  <c r="S17" i="4"/>
  <c r="S19" i="4"/>
  <c r="S20" i="4"/>
  <c r="S21" i="4"/>
  <c r="S15" i="4"/>
  <c r="A5" i="4"/>
  <c r="A6" i="4"/>
  <c r="A7" i="4"/>
  <c r="A8" i="4"/>
  <c r="A9" i="4"/>
  <c r="A10" i="4"/>
  <c r="A11" i="4"/>
  <c r="A12" i="4"/>
  <c r="O8" i="6"/>
  <c r="O5" i="6"/>
  <c r="V5" i="8"/>
  <c r="B8" i="6" l="1"/>
  <c r="B5" i="8"/>
  <c r="B5" i="6"/>
  <c r="N14" i="6"/>
  <c r="C19" i="4"/>
  <c r="C18" i="4"/>
  <c r="C17" i="4"/>
  <c r="C16" i="4"/>
  <c r="C20" i="4"/>
  <c r="C15" i="4"/>
  <c r="J17" i="4"/>
  <c r="K17" i="4"/>
  <c r="M17" i="4"/>
  <c r="N17" i="4"/>
  <c r="E17" i="4"/>
  <c r="L17" i="4"/>
  <c r="F17" i="4"/>
  <c r="U17" i="4" s="1"/>
  <c r="G17" i="4"/>
  <c r="H17" i="4"/>
  <c r="O17" i="4"/>
  <c r="I17" i="4"/>
  <c r="I19" i="4"/>
  <c r="J19" i="4"/>
  <c r="K19" i="4"/>
  <c r="E19" i="4"/>
  <c r="F19" i="4"/>
  <c r="U19" i="4" s="1"/>
  <c r="L19" i="4"/>
  <c r="M19" i="4"/>
  <c r="G19" i="4"/>
  <c r="N19" i="4"/>
  <c r="H19" i="4"/>
  <c r="O19" i="4"/>
  <c r="H21" i="4"/>
  <c r="O21" i="4"/>
  <c r="I21" i="4"/>
  <c r="K21" i="4"/>
  <c r="L21" i="4"/>
  <c r="J21" i="4"/>
  <c r="E21" i="4"/>
  <c r="F21" i="4"/>
  <c r="M21" i="4"/>
  <c r="N21" i="4"/>
  <c r="G21" i="4"/>
  <c r="O16" i="4"/>
  <c r="K16" i="4"/>
  <c r="Y16" i="4" s="1"/>
  <c r="J16" i="4"/>
  <c r="I16" i="4"/>
  <c r="H16" i="4"/>
  <c r="G23" i="4"/>
  <c r="N23" i="4"/>
  <c r="H23" i="4"/>
  <c r="O23" i="4"/>
  <c r="I23" i="4"/>
  <c r="J23" i="4"/>
  <c r="E23" i="4"/>
  <c r="L23" i="4"/>
  <c r="M23" i="4"/>
  <c r="K23" i="4"/>
  <c r="F23" i="4"/>
  <c r="U23" i="4" s="1"/>
  <c r="F18" i="4"/>
  <c r="U18" i="4" s="1"/>
  <c r="M18" i="4"/>
  <c r="G18" i="4"/>
  <c r="N18" i="4"/>
  <c r="H18" i="4"/>
  <c r="O18" i="4"/>
  <c r="I18" i="4"/>
  <c r="J18" i="4"/>
  <c r="K18" i="4"/>
  <c r="E18" i="4"/>
  <c r="L18" i="4"/>
  <c r="K22" i="4"/>
  <c r="E22" i="4"/>
  <c r="L22" i="4"/>
  <c r="F22" i="4"/>
  <c r="U22" i="4" s="1"/>
  <c r="N22" i="4"/>
  <c r="O22" i="4"/>
  <c r="I22" i="4"/>
  <c r="M22" i="4"/>
  <c r="G22" i="4"/>
  <c r="H22" i="4"/>
  <c r="J22" i="4"/>
  <c r="E20" i="4"/>
  <c r="L20" i="4"/>
  <c r="F20" i="4"/>
  <c r="U20" i="4" s="1"/>
  <c r="M20" i="4"/>
  <c r="N20" i="4"/>
  <c r="H20" i="4"/>
  <c r="I20" i="4"/>
  <c r="G20" i="4"/>
  <c r="O20" i="4"/>
  <c r="J20" i="4"/>
  <c r="K20" i="4"/>
  <c r="E16" i="4"/>
  <c r="F16" i="4"/>
  <c r="M16" i="4"/>
  <c r="W16" i="4" s="1"/>
  <c r="L16" i="4"/>
  <c r="N16" i="4"/>
  <c r="G16" i="4"/>
  <c r="Q21" i="4"/>
  <c r="C21" i="4" s="1"/>
  <c r="BF2" i="2"/>
  <c r="E8" i="6"/>
  <c r="O9" i="6"/>
  <c r="C8" i="6"/>
  <c r="H8" i="6"/>
  <c r="I8" i="6"/>
  <c r="A8" i="6"/>
  <c r="H7" i="6"/>
  <c r="G5" i="8"/>
  <c r="D5" i="8"/>
  <c r="C5" i="6"/>
  <c r="E5" i="6"/>
  <c r="BS4" i="2"/>
  <c r="F5" i="8"/>
  <c r="O5" i="8"/>
  <c r="N5" i="8"/>
  <c r="P5" i="8"/>
  <c r="I5" i="6"/>
  <c r="C5" i="8"/>
  <c r="BM3" i="2"/>
  <c r="D9" i="6" l="1"/>
  <c r="F9" i="6"/>
  <c r="E9" i="6"/>
  <c r="B9" i="6"/>
  <c r="G9" i="6"/>
  <c r="C9" i="6"/>
  <c r="J9" i="6"/>
  <c r="H9" i="6"/>
  <c r="I9" i="6"/>
  <c r="Y23" i="4"/>
  <c r="Y18" i="4"/>
  <c r="Y17" i="4"/>
  <c r="Y19" i="4"/>
  <c r="Y20" i="4"/>
  <c r="Y22" i="4"/>
  <c r="Y21" i="4"/>
  <c r="W17" i="4"/>
  <c r="N15" i="6"/>
  <c r="W21" i="4"/>
  <c r="W18" i="4"/>
  <c r="W20" i="4"/>
  <c r="W22" i="4"/>
  <c r="W23" i="4"/>
  <c r="W19" i="4"/>
  <c r="X16" i="4"/>
  <c r="U16" i="4"/>
  <c r="Q22" i="4"/>
  <c r="C22" i="4" s="1"/>
  <c r="U21" i="4"/>
  <c r="BF3" i="2"/>
  <c r="H5" i="8"/>
  <c r="O10" i="6"/>
  <c r="A9" i="6"/>
  <c r="D8" i="6"/>
  <c r="D6" i="6"/>
  <c r="H6" i="6"/>
  <c r="D7" i="6"/>
  <c r="BJ7" i="2"/>
  <c r="BP8" i="2"/>
  <c r="BJ9" i="2"/>
  <c r="BJ5" i="2"/>
  <c r="BP5" i="2"/>
  <c r="BP6" i="2"/>
  <c r="BS1" i="2"/>
  <c r="BM8" i="2"/>
  <c r="BJ6" i="2"/>
  <c r="BM5" i="2"/>
  <c r="H5" i="6"/>
  <c r="BP7" i="2"/>
  <c r="BM6" i="2"/>
  <c r="BS2" i="2"/>
  <c r="BP2" i="2"/>
  <c r="BJ1" i="2"/>
  <c r="BM7" i="2"/>
  <c r="BM2" i="2"/>
  <c r="BJ2" i="2"/>
  <c r="BM1" i="2"/>
  <c r="BJ4" i="2"/>
  <c r="BP4" i="2"/>
  <c r="BJ8" i="2"/>
  <c r="BS3" i="2"/>
  <c r="L5" i="8"/>
  <c r="BP9" i="2"/>
  <c r="BP3" i="2"/>
  <c r="BP1" i="2"/>
  <c r="BM4" i="2"/>
  <c r="BF4" i="2" a="1"/>
  <c r="BM9" i="2"/>
  <c r="BJ3" i="2"/>
  <c r="B10" i="6" l="1"/>
  <c r="Y15" i="4"/>
  <c r="W15" i="4"/>
  <c r="N16" i="6"/>
  <c r="X15" i="4"/>
  <c r="U24" i="4"/>
  <c r="C26" i="4" s="1"/>
  <c r="BF4" i="2"/>
  <c r="Q23" i="4"/>
  <c r="C23" i="4" s="1"/>
  <c r="Q24" i="4"/>
  <c r="C24" i="4" s="1"/>
  <c r="I5" i="8"/>
  <c r="A5" i="6"/>
  <c r="A5" i="8"/>
  <c r="F8" i="6"/>
  <c r="A10" i="6"/>
  <c r="O11" i="6"/>
  <c r="G8" i="6"/>
  <c r="F6" i="6"/>
  <c r="F7" i="6"/>
  <c r="G6" i="6"/>
  <c r="G7" i="6"/>
  <c r="G5" i="6"/>
  <c r="A6" i="6"/>
  <c r="F5" i="6"/>
  <c r="E5" i="8"/>
  <c r="J5" i="8"/>
  <c r="M5" i="8"/>
  <c r="D5" i="6"/>
  <c r="K5" i="8"/>
  <c r="H11" i="6" l="1"/>
  <c r="C11" i="6"/>
  <c r="B11" i="6"/>
  <c r="F11" i="6"/>
  <c r="J11" i="6"/>
  <c r="I11" i="6"/>
  <c r="E11" i="6"/>
  <c r="G11" i="6"/>
  <c r="D11" i="6"/>
  <c r="N17" i="6"/>
  <c r="Q25" i="4"/>
  <c r="A11" i="6"/>
  <c r="J7" i="6"/>
  <c r="O12" i="6"/>
  <c r="C12" i="6" l="1"/>
  <c r="B12" i="6"/>
  <c r="G12" i="6"/>
  <c r="E12" i="6"/>
  <c r="H12" i="6"/>
  <c r="I12" i="6"/>
  <c r="D12" i="6"/>
  <c r="F12" i="6"/>
  <c r="J12" i="6"/>
  <c r="N18" i="6"/>
  <c r="Q26" i="4"/>
  <c r="A12" i="6"/>
  <c r="O13" i="6"/>
  <c r="B13" i="6" l="1"/>
  <c r="H13" i="6"/>
  <c r="G13" i="6"/>
  <c r="J13" i="6"/>
  <c r="I13" i="6"/>
  <c r="C13" i="6"/>
  <c r="D13" i="6"/>
  <c r="F13" i="6"/>
  <c r="E13" i="6"/>
  <c r="N19" i="6"/>
  <c r="Q27" i="4"/>
  <c r="O14" i="6"/>
  <c r="A13" i="6"/>
  <c r="J8" i="6"/>
  <c r="J6" i="6"/>
  <c r="I14" i="6" l="1"/>
  <c r="H14" i="6"/>
  <c r="F14" i="6"/>
  <c r="G14" i="6"/>
  <c r="C14" i="6"/>
  <c r="B14" i="6"/>
  <c r="D14" i="6"/>
  <c r="E14" i="6"/>
  <c r="J14" i="6"/>
  <c r="N20" i="6"/>
  <c r="Q28" i="4"/>
  <c r="S25" i="4"/>
  <c r="A14" i="6"/>
  <c r="O15" i="6"/>
  <c r="B15" i="6" l="1"/>
  <c r="N21" i="6"/>
  <c r="G25" i="4"/>
  <c r="I25" i="4"/>
  <c r="H25" i="4"/>
  <c r="F25" i="4"/>
  <c r="E25" i="4"/>
  <c r="J25" i="4"/>
  <c r="Q29" i="4"/>
  <c r="S26" i="4"/>
  <c r="A15" i="6"/>
  <c r="O16" i="6"/>
  <c r="H16" i="6" l="1"/>
  <c r="C16" i="6"/>
  <c r="J16" i="6"/>
  <c r="D16" i="6"/>
  <c r="B16" i="6"/>
  <c r="I16" i="6"/>
  <c r="G16" i="6"/>
  <c r="F16" i="6"/>
  <c r="E16" i="6"/>
  <c r="N22" i="6"/>
  <c r="W25" i="4"/>
  <c r="J26" i="4"/>
  <c r="E26" i="4"/>
  <c r="F26" i="4"/>
  <c r="G26" i="4"/>
  <c r="H26" i="4"/>
  <c r="I26" i="4"/>
  <c r="Q30" i="4"/>
  <c r="S27" i="4"/>
  <c r="A16" i="6"/>
  <c r="O17" i="6"/>
  <c r="C17" i="6" l="1"/>
  <c r="H17" i="6"/>
  <c r="J17" i="6"/>
  <c r="E17" i="6"/>
  <c r="B17" i="6"/>
  <c r="F17" i="6"/>
  <c r="G17" i="6"/>
  <c r="I17" i="6"/>
  <c r="D17" i="6"/>
  <c r="N23" i="6"/>
  <c r="W26" i="4"/>
  <c r="V26" i="4" s="1"/>
  <c r="E27" i="4"/>
  <c r="G27" i="4"/>
  <c r="F27" i="4"/>
  <c r="H27" i="4"/>
  <c r="I27" i="4"/>
  <c r="J27" i="4"/>
  <c r="Q31" i="4"/>
  <c r="S28" i="4"/>
  <c r="A17" i="6"/>
  <c r="O18" i="6"/>
  <c r="H18" i="6" l="1"/>
  <c r="G18" i="6"/>
  <c r="I18" i="6"/>
  <c r="F18" i="6"/>
  <c r="C18" i="6"/>
  <c r="B18" i="6"/>
  <c r="J18" i="6"/>
  <c r="E18" i="6"/>
  <c r="D18" i="6"/>
  <c r="N24" i="6"/>
  <c r="W27" i="4"/>
  <c r="V27" i="4" s="1"/>
  <c r="E28" i="4"/>
  <c r="H28" i="4"/>
  <c r="F28" i="4"/>
  <c r="G28" i="4"/>
  <c r="I28" i="4"/>
  <c r="J28" i="4"/>
  <c r="S29" i="4"/>
  <c r="O19" i="6"/>
  <c r="A18" i="6"/>
  <c r="I19" i="6" l="1"/>
  <c r="G19" i="6"/>
  <c r="E19" i="6"/>
  <c r="J19" i="6"/>
  <c r="D19" i="6"/>
  <c r="C19" i="6"/>
  <c r="B19" i="6"/>
  <c r="F19" i="6"/>
  <c r="H19" i="6"/>
  <c r="N25" i="6"/>
  <c r="W28" i="4"/>
  <c r="V28" i="4" s="1"/>
  <c r="F29" i="4"/>
  <c r="G29" i="4"/>
  <c r="H29" i="4"/>
  <c r="I29" i="4"/>
  <c r="J29" i="4"/>
  <c r="E29" i="4"/>
  <c r="S30" i="4"/>
  <c r="O20" i="6"/>
  <c r="A19" i="6"/>
  <c r="B20" i="6" l="1"/>
  <c r="N26" i="6"/>
  <c r="W29" i="4"/>
  <c r="V29" i="4" s="1"/>
  <c r="G30" i="4"/>
  <c r="J30" i="4"/>
  <c r="H30" i="4"/>
  <c r="I30" i="4"/>
  <c r="E30" i="4"/>
  <c r="F30" i="4"/>
  <c r="S32" i="4"/>
  <c r="S31" i="4"/>
  <c r="A20" i="6"/>
  <c r="O21" i="6"/>
  <c r="C21" i="6" l="1"/>
  <c r="J21" i="6"/>
  <c r="B21" i="6"/>
  <c r="D21" i="6"/>
  <c r="H21" i="6"/>
  <c r="E21" i="6"/>
  <c r="I21" i="6"/>
  <c r="G21" i="6"/>
  <c r="F21" i="6"/>
  <c r="N27" i="6"/>
  <c r="W30" i="4"/>
  <c r="V30" i="4" s="1"/>
  <c r="I32" i="4"/>
  <c r="J32" i="4"/>
  <c r="E32" i="4"/>
  <c r="F32" i="4"/>
  <c r="G32" i="4"/>
  <c r="H32" i="4"/>
  <c r="H31" i="4"/>
  <c r="I31" i="4"/>
  <c r="E31" i="4"/>
  <c r="J31" i="4"/>
  <c r="F31" i="4"/>
  <c r="G31" i="4"/>
  <c r="A21" i="6"/>
  <c r="O22" i="6"/>
  <c r="D22" i="6" l="1"/>
  <c r="J22" i="6"/>
  <c r="H22" i="6"/>
  <c r="E22" i="6"/>
  <c r="C22" i="6"/>
  <c r="G22" i="6"/>
  <c r="F22" i="6"/>
  <c r="B22" i="6"/>
  <c r="I22" i="6"/>
  <c r="N28" i="6"/>
  <c r="W31" i="4"/>
  <c r="V31" i="4" s="1"/>
  <c r="W24" i="4" s="1"/>
  <c r="W32" i="4"/>
  <c r="V32" i="4" s="1"/>
  <c r="O23" i="6"/>
  <c r="A22" i="6"/>
  <c r="J5" i="6"/>
  <c r="Q5" i="8"/>
  <c r="C23" i="6" l="1"/>
  <c r="I23" i="6"/>
  <c r="J23" i="6"/>
  <c r="H23" i="6"/>
  <c r="D23" i="6"/>
  <c r="F23" i="6"/>
  <c r="E23" i="6"/>
  <c r="B23" i="6"/>
  <c r="G23" i="6"/>
  <c r="N29" i="6"/>
  <c r="A23" i="6"/>
  <c r="O24" i="6"/>
  <c r="D24" i="6" l="1"/>
  <c r="I24" i="6"/>
  <c r="J24" i="6"/>
  <c r="B24" i="6"/>
  <c r="E24" i="6"/>
  <c r="C24" i="6"/>
  <c r="H24" i="6"/>
  <c r="G24" i="6"/>
  <c r="F24" i="6"/>
  <c r="N30" i="6"/>
  <c r="O25" i="6"/>
  <c r="A24" i="6"/>
  <c r="B25" i="6" l="1"/>
  <c r="N31" i="6"/>
  <c r="O26" i="6"/>
  <c r="A25" i="6"/>
  <c r="C26" i="6" l="1"/>
  <c r="D26" i="6"/>
  <c r="G26" i="6"/>
  <c r="I26" i="6"/>
  <c r="F26" i="6"/>
  <c r="E26" i="6"/>
  <c r="B26" i="6"/>
  <c r="J26" i="6"/>
  <c r="H26" i="6"/>
  <c r="N32" i="6"/>
  <c r="A26" i="6"/>
  <c r="O27" i="6"/>
  <c r="H27" i="6" l="1"/>
  <c r="B27" i="6"/>
  <c r="D27" i="6"/>
  <c r="J27" i="6"/>
  <c r="G27" i="6"/>
  <c r="E27" i="6"/>
  <c r="C27" i="6"/>
  <c r="I27" i="6"/>
  <c r="F27" i="6"/>
  <c r="N33" i="6"/>
  <c r="O28" i="6"/>
  <c r="A27" i="6"/>
  <c r="F28" i="6" l="1"/>
  <c r="B28" i="6"/>
  <c r="H28" i="6"/>
  <c r="D28" i="6"/>
  <c r="E28" i="6"/>
  <c r="C28" i="6"/>
  <c r="I28" i="6"/>
  <c r="G28" i="6"/>
  <c r="J28" i="6"/>
  <c r="N34" i="6"/>
  <c r="A28" i="6"/>
  <c r="O29" i="6"/>
  <c r="E29" i="6" l="1"/>
  <c r="I29" i="6"/>
  <c r="D29" i="6"/>
  <c r="J29" i="6"/>
  <c r="H29" i="6"/>
  <c r="B29" i="6"/>
  <c r="F29" i="6"/>
  <c r="C29" i="6"/>
  <c r="G29" i="6"/>
  <c r="N35" i="6"/>
  <c r="A29" i="6"/>
  <c r="O30" i="6"/>
  <c r="B30" i="6" l="1"/>
  <c r="N36" i="6"/>
  <c r="A30" i="6"/>
  <c r="O31" i="6"/>
  <c r="F31" i="6" l="1"/>
  <c r="B31" i="6"/>
  <c r="I31" i="6"/>
  <c r="H31" i="6"/>
  <c r="C31" i="6"/>
  <c r="J31" i="6"/>
  <c r="D31" i="6"/>
  <c r="G31" i="6"/>
  <c r="E31" i="6"/>
  <c r="N37" i="6"/>
  <c r="A31" i="6"/>
  <c r="O32" i="6"/>
  <c r="I32" i="6" l="1"/>
  <c r="F32" i="6"/>
  <c r="H32" i="6"/>
  <c r="B32" i="6"/>
  <c r="D32" i="6"/>
  <c r="C32" i="6"/>
  <c r="J32" i="6"/>
  <c r="E32" i="6"/>
  <c r="G32" i="6"/>
  <c r="N38" i="6"/>
  <c r="A32" i="6"/>
  <c r="O33" i="6"/>
  <c r="H33" i="6" l="1"/>
  <c r="C33" i="6"/>
  <c r="E33" i="6"/>
  <c r="J33" i="6"/>
  <c r="I33" i="6"/>
  <c r="B33" i="6"/>
  <c r="F33" i="6"/>
  <c r="D33" i="6"/>
  <c r="G33" i="6"/>
  <c r="N39" i="6"/>
  <c r="A33" i="6"/>
  <c r="O34" i="6"/>
  <c r="I34" i="6" l="1"/>
  <c r="C34" i="6"/>
  <c r="F34" i="6"/>
  <c r="D34" i="6"/>
  <c r="J34" i="6"/>
  <c r="G34" i="6"/>
  <c r="B34" i="6"/>
  <c r="E34" i="6"/>
  <c r="H34" i="6"/>
  <c r="N40" i="6"/>
  <c r="O35" i="6"/>
  <c r="A34" i="6"/>
  <c r="B35" i="6" l="1"/>
  <c r="N41" i="6"/>
  <c r="A35" i="6"/>
  <c r="O36" i="6"/>
  <c r="G36" i="6" l="1"/>
  <c r="H36" i="6"/>
  <c r="E36" i="6"/>
  <c r="C36" i="6"/>
  <c r="B36" i="6"/>
  <c r="I36" i="6"/>
  <c r="D36" i="6"/>
  <c r="F36" i="6"/>
  <c r="J36" i="6"/>
  <c r="N42" i="6"/>
  <c r="O37" i="6"/>
  <c r="A36" i="6"/>
  <c r="H37" i="6" l="1"/>
  <c r="G37" i="6"/>
  <c r="F37" i="6"/>
  <c r="I37" i="6"/>
  <c r="J37" i="6"/>
  <c r="B37" i="6"/>
  <c r="C37" i="6"/>
  <c r="D37" i="6"/>
  <c r="E37" i="6"/>
  <c r="N43" i="6"/>
  <c r="O38" i="6"/>
  <c r="A37" i="6"/>
  <c r="D38" i="6" l="1"/>
  <c r="F38" i="6"/>
  <c r="I38" i="6"/>
  <c r="H38" i="6"/>
  <c r="E38" i="6"/>
  <c r="J38" i="6"/>
  <c r="B38" i="6"/>
  <c r="G38" i="6"/>
  <c r="C38" i="6"/>
  <c r="N44" i="6"/>
  <c r="O39" i="6"/>
  <c r="A38" i="6"/>
  <c r="D39" i="6" l="1"/>
  <c r="E39" i="6"/>
  <c r="H39" i="6"/>
  <c r="F39" i="6"/>
  <c r="G39" i="6"/>
  <c r="I39" i="6"/>
  <c r="J39" i="6"/>
  <c r="B39" i="6"/>
  <c r="C39" i="6"/>
  <c r="N45" i="6"/>
  <c r="A39" i="6"/>
  <c r="O40" i="6"/>
  <c r="J40" i="6" l="1"/>
  <c r="D40" i="6"/>
  <c r="E40" i="6"/>
  <c r="F40" i="6"/>
  <c r="B40" i="6"/>
  <c r="G40" i="6"/>
  <c r="H40" i="6"/>
  <c r="C40" i="6"/>
  <c r="I40" i="6"/>
  <c r="N46" i="6"/>
  <c r="A40" i="6"/>
  <c r="O41" i="6"/>
  <c r="E41" i="6" l="1"/>
  <c r="H41" i="6"/>
  <c r="I41" i="6"/>
  <c r="B41" i="6"/>
  <c r="J41" i="6"/>
  <c r="D41" i="6"/>
  <c r="C41" i="6"/>
  <c r="G41" i="6"/>
  <c r="F41" i="6"/>
  <c r="N47" i="6"/>
  <c r="A41" i="6"/>
  <c r="O42" i="6"/>
  <c r="D42" i="6" l="1"/>
  <c r="H42" i="6"/>
  <c r="E42" i="6"/>
  <c r="G42" i="6"/>
  <c r="J42" i="6"/>
  <c r="C42" i="6"/>
  <c r="B42" i="6"/>
  <c r="I42" i="6"/>
  <c r="F42" i="6"/>
  <c r="N48" i="6"/>
  <c r="O43" i="6"/>
  <c r="A42" i="6"/>
  <c r="B43" i="6" l="1"/>
  <c r="N49" i="6"/>
  <c r="O44" i="6"/>
  <c r="A43" i="6"/>
  <c r="H44" i="6" l="1"/>
  <c r="B44" i="6"/>
  <c r="C44" i="6"/>
  <c r="F44" i="6"/>
  <c r="J44" i="6"/>
  <c r="D44" i="6"/>
  <c r="I44" i="6"/>
  <c r="G44" i="6"/>
  <c r="E44" i="6"/>
  <c r="N50" i="6"/>
  <c r="A44" i="6"/>
  <c r="O45" i="6"/>
  <c r="E45" i="6" l="1"/>
  <c r="G45" i="6"/>
  <c r="J45" i="6"/>
  <c r="B45" i="6"/>
  <c r="H45" i="6"/>
  <c r="D45" i="6"/>
  <c r="C45" i="6"/>
  <c r="I45" i="6"/>
  <c r="F45" i="6"/>
  <c r="N51" i="6"/>
  <c r="A45" i="6"/>
  <c r="O46" i="6"/>
  <c r="G46" i="6" l="1"/>
  <c r="D46" i="6"/>
  <c r="F46" i="6"/>
  <c r="E46" i="6"/>
  <c r="C46" i="6"/>
  <c r="I46" i="6"/>
  <c r="B46" i="6"/>
  <c r="H46" i="6"/>
  <c r="J46" i="6"/>
  <c r="N52" i="6"/>
  <c r="A46" i="6"/>
  <c r="O47" i="6"/>
  <c r="D47" i="6" l="1"/>
  <c r="G47" i="6"/>
  <c r="H47" i="6"/>
  <c r="F47" i="6"/>
  <c r="J47" i="6"/>
  <c r="C47" i="6"/>
  <c r="B47" i="6"/>
  <c r="E47" i="6"/>
  <c r="I47" i="6"/>
  <c r="N53" i="6"/>
  <c r="O48" i="6"/>
  <c r="A47" i="6"/>
  <c r="B48" i="6" l="1"/>
  <c r="N54" i="6"/>
  <c r="O49" i="6"/>
  <c r="A48" i="6"/>
  <c r="C49" i="6" l="1"/>
  <c r="G49" i="6"/>
  <c r="E49" i="6"/>
  <c r="D49" i="6"/>
  <c r="I49" i="6"/>
  <c r="J49" i="6"/>
  <c r="F49" i="6"/>
  <c r="H49" i="6"/>
  <c r="B49" i="6"/>
  <c r="N55" i="6"/>
  <c r="O50" i="6"/>
  <c r="A49" i="6"/>
  <c r="H50" i="6" l="1"/>
  <c r="C50" i="6"/>
  <c r="I50" i="6"/>
  <c r="B50" i="6"/>
  <c r="D50" i="6"/>
  <c r="J50" i="6"/>
  <c r="E50" i="6"/>
  <c r="F50" i="6"/>
  <c r="G50" i="6"/>
  <c r="N56" i="6"/>
  <c r="O51" i="6"/>
  <c r="A50" i="6"/>
  <c r="C51" i="6" l="1"/>
  <c r="H51" i="6"/>
  <c r="J51" i="6"/>
  <c r="D51" i="6"/>
  <c r="F51" i="6"/>
  <c r="E51" i="6"/>
  <c r="G51" i="6"/>
  <c r="I51" i="6"/>
  <c r="B51" i="6"/>
  <c r="N57" i="6"/>
  <c r="O52" i="6"/>
  <c r="A51" i="6"/>
  <c r="F52" i="6" l="1"/>
  <c r="J52" i="6"/>
  <c r="B52" i="6"/>
  <c r="E52" i="6"/>
  <c r="D52" i="6"/>
  <c r="I52" i="6"/>
  <c r="G52" i="6"/>
  <c r="H52" i="6"/>
  <c r="C52" i="6"/>
  <c r="N58" i="6"/>
  <c r="O53" i="6"/>
  <c r="A52" i="6"/>
  <c r="B53" i="6" l="1"/>
  <c r="N59" i="6"/>
  <c r="O54" i="6"/>
  <c r="A53" i="6"/>
  <c r="F54" i="6" l="1"/>
  <c r="G54" i="6"/>
  <c r="H54" i="6"/>
  <c r="I54" i="6"/>
  <c r="D54" i="6"/>
  <c r="E54" i="6"/>
  <c r="C54" i="6"/>
  <c r="J54" i="6"/>
  <c r="B54" i="6"/>
  <c r="N60" i="6"/>
  <c r="O55" i="6"/>
  <c r="A54" i="6"/>
  <c r="E55" i="6" l="1"/>
  <c r="C55" i="6"/>
  <c r="F55" i="6"/>
  <c r="H55" i="6"/>
  <c r="G55" i="6"/>
  <c r="J55" i="6"/>
  <c r="B55" i="6"/>
  <c r="D55" i="6"/>
  <c r="I55" i="6"/>
  <c r="N61" i="6"/>
  <c r="A55" i="6"/>
  <c r="O56" i="6"/>
  <c r="G56" i="6" l="1"/>
  <c r="H56" i="6"/>
  <c r="I56" i="6"/>
  <c r="B56" i="6"/>
  <c r="E56" i="6"/>
  <c r="F56" i="6"/>
  <c r="C56" i="6"/>
  <c r="J56" i="6"/>
  <c r="D56" i="6"/>
  <c r="N62" i="6"/>
  <c r="A56" i="6"/>
  <c r="O57" i="6"/>
  <c r="C57" i="6" l="1"/>
  <c r="E57" i="6"/>
  <c r="D57" i="6"/>
  <c r="H57" i="6"/>
  <c r="F57" i="6"/>
  <c r="J57" i="6"/>
  <c r="B57" i="6"/>
  <c r="G57" i="6"/>
  <c r="I57" i="6"/>
  <c r="N63" i="6"/>
  <c r="O58" i="6"/>
  <c r="A57" i="6"/>
  <c r="B58" i="6" l="1"/>
  <c r="N64" i="6"/>
  <c r="A58" i="6"/>
  <c r="O59" i="6"/>
  <c r="G59" i="6" l="1"/>
  <c r="F59" i="6"/>
  <c r="B59" i="6"/>
  <c r="H59" i="6"/>
  <c r="E59" i="6"/>
  <c r="J59" i="6"/>
  <c r="D59" i="6"/>
  <c r="I59" i="6"/>
  <c r="C59" i="6"/>
  <c r="N65" i="6"/>
  <c r="A59" i="6"/>
  <c r="O60" i="6"/>
  <c r="E60" i="6" l="1"/>
  <c r="G60" i="6"/>
  <c r="B60" i="6"/>
  <c r="C60" i="6"/>
  <c r="H60" i="6"/>
  <c r="F60" i="6"/>
  <c r="J60" i="6"/>
  <c r="I60" i="6"/>
  <c r="D60" i="6"/>
  <c r="N66" i="6"/>
  <c r="A60" i="6"/>
  <c r="O61" i="6"/>
  <c r="D61" i="6" l="1"/>
  <c r="H61" i="6"/>
  <c r="G61" i="6"/>
  <c r="F61" i="6"/>
  <c r="J61" i="6"/>
  <c r="B61" i="6"/>
  <c r="I61" i="6"/>
  <c r="C61" i="6"/>
  <c r="E61" i="6"/>
  <c r="N67" i="6"/>
  <c r="A61" i="6"/>
  <c r="O62" i="6"/>
  <c r="J62" i="6" l="1"/>
  <c r="F62" i="6"/>
  <c r="B62" i="6"/>
  <c r="D62" i="6"/>
  <c r="H62" i="6"/>
  <c r="C62" i="6"/>
  <c r="E62" i="6"/>
  <c r="G62" i="6"/>
  <c r="I62" i="6"/>
  <c r="N68" i="6"/>
  <c r="O63" i="6"/>
  <c r="A62" i="6"/>
  <c r="B63" i="6" l="1"/>
  <c r="N69" i="6"/>
  <c r="A63" i="6"/>
  <c r="O64" i="6"/>
  <c r="D64" i="6" l="1"/>
  <c r="G64" i="6"/>
  <c r="C64" i="6"/>
  <c r="B64" i="6"/>
  <c r="F64" i="6"/>
  <c r="I64" i="6"/>
  <c r="H64" i="6"/>
  <c r="E64" i="6"/>
  <c r="J64" i="6"/>
  <c r="N70" i="6"/>
  <c r="A64" i="6"/>
  <c r="O65" i="6"/>
  <c r="H65" i="6" l="1"/>
  <c r="B65" i="6"/>
  <c r="I65" i="6"/>
  <c r="F65" i="6"/>
  <c r="G65" i="6"/>
  <c r="J65" i="6"/>
  <c r="C65" i="6"/>
  <c r="D65" i="6"/>
  <c r="E65" i="6"/>
  <c r="N71" i="6"/>
  <c r="A65" i="6"/>
  <c r="O66" i="6"/>
  <c r="G66" i="6" l="1"/>
  <c r="C66" i="6"/>
  <c r="I66" i="6"/>
  <c r="D66" i="6"/>
  <c r="H66" i="6"/>
  <c r="B66" i="6"/>
  <c r="J66" i="6"/>
  <c r="E66" i="6"/>
  <c r="F66" i="6"/>
  <c r="N72" i="6"/>
  <c r="A66" i="6"/>
  <c r="O67" i="6"/>
  <c r="J67" i="6" l="1"/>
  <c r="E67" i="6"/>
  <c r="I67" i="6"/>
  <c r="B67" i="6"/>
  <c r="F67" i="6"/>
  <c r="G67" i="6"/>
  <c r="H67" i="6"/>
  <c r="C67" i="6"/>
  <c r="D67" i="6"/>
  <c r="N73" i="6"/>
  <c r="O68" i="6"/>
  <c r="A67" i="6"/>
  <c r="B68" i="6" l="1"/>
  <c r="N74" i="6"/>
  <c r="O69" i="6"/>
  <c r="A68" i="6"/>
  <c r="J69" i="6" l="1"/>
  <c r="B69" i="6"/>
  <c r="D69" i="6"/>
  <c r="F69" i="6"/>
  <c r="I69" i="6"/>
  <c r="E69" i="6"/>
  <c r="H69" i="6"/>
  <c r="G69" i="6"/>
  <c r="C69" i="6"/>
  <c r="N75" i="6"/>
  <c r="O70" i="6"/>
  <c r="A69" i="6"/>
  <c r="H70" i="6" l="1"/>
  <c r="B70" i="6"/>
  <c r="D70" i="6"/>
  <c r="I70" i="6"/>
  <c r="E70" i="6"/>
  <c r="J70" i="6"/>
  <c r="G70" i="6"/>
  <c r="F70" i="6"/>
  <c r="C70" i="6"/>
  <c r="N76" i="6"/>
  <c r="A70" i="6"/>
  <c r="O71" i="6"/>
  <c r="D71" i="6" l="1"/>
  <c r="G71" i="6"/>
  <c r="F71" i="6"/>
  <c r="B71" i="6"/>
  <c r="I71" i="6"/>
  <c r="C71" i="6"/>
  <c r="E71" i="6"/>
  <c r="J71" i="6"/>
  <c r="H71" i="6"/>
  <c r="N77" i="6"/>
  <c r="A71" i="6"/>
  <c r="O72" i="6"/>
  <c r="B72" i="6" l="1"/>
  <c r="D72" i="6"/>
  <c r="H72" i="6"/>
  <c r="C72" i="6"/>
  <c r="G72" i="6"/>
  <c r="E72" i="6"/>
  <c r="F72" i="6"/>
  <c r="J72" i="6"/>
  <c r="I72" i="6"/>
  <c r="N78" i="6"/>
  <c r="O73" i="6"/>
  <c r="A72" i="6"/>
  <c r="E73" i="6" l="1"/>
  <c r="D73" i="6"/>
  <c r="C73" i="6"/>
  <c r="B73" i="6"/>
  <c r="I73" i="6"/>
  <c r="H73" i="6"/>
  <c r="J73" i="6"/>
  <c r="F73" i="6"/>
  <c r="G73" i="6"/>
  <c r="N79" i="6"/>
  <c r="O74" i="6"/>
  <c r="A73" i="6"/>
  <c r="E74" i="6" l="1"/>
  <c r="C74" i="6"/>
  <c r="H74" i="6"/>
  <c r="J74" i="6"/>
  <c r="I74" i="6"/>
  <c r="B74" i="6"/>
  <c r="G74" i="6"/>
  <c r="D74" i="6"/>
  <c r="F74" i="6"/>
  <c r="N80" i="6"/>
  <c r="A74" i="6"/>
  <c r="O75" i="6"/>
  <c r="I75" i="6" l="1"/>
  <c r="C75" i="6"/>
  <c r="D75" i="6"/>
  <c r="E75" i="6"/>
  <c r="F75" i="6"/>
  <c r="H75" i="6"/>
  <c r="B75" i="6"/>
  <c r="J75" i="6"/>
  <c r="G75" i="6"/>
  <c r="N81" i="6"/>
  <c r="O76" i="6"/>
  <c r="A75" i="6"/>
  <c r="B76" i="6" l="1"/>
  <c r="N82" i="6"/>
  <c r="A76" i="6"/>
  <c r="O77" i="6"/>
  <c r="F77" i="6" l="1"/>
  <c r="I77" i="6"/>
  <c r="G77" i="6"/>
  <c r="B77" i="6"/>
  <c r="C77" i="6"/>
  <c r="H77" i="6"/>
  <c r="E77" i="6"/>
  <c r="D77" i="6"/>
  <c r="J77" i="6"/>
  <c r="N83" i="6"/>
  <c r="A77" i="6"/>
  <c r="O78" i="6"/>
  <c r="I78" i="6" l="1"/>
  <c r="C78" i="6"/>
  <c r="D78" i="6"/>
  <c r="G78" i="6"/>
  <c r="E78" i="6"/>
  <c r="B78" i="6"/>
  <c r="J78" i="6"/>
  <c r="H78" i="6"/>
  <c r="F78" i="6"/>
  <c r="N84" i="6"/>
  <c r="A78" i="6"/>
  <c r="O79" i="6"/>
  <c r="G79" i="6" l="1"/>
  <c r="I79" i="6"/>
  <c r="F79" i="6"/>
  <c r="B79" i="6"/>
  <c r="C79" i="6"/>
  <c r="H79" i="6"/>
  <c r="E79" i="6"/>
  <c r="J79" i="6"/>
  <c r="D79" i="6"/>
  <c r="N85" i="6"/>
  <c r="O80" i="6"/>
  <c r="A79" i="6"/>
  <c r="H80" i="6" l="1"/>
  <c r="E80" i="6"/>
  <c r="G80" i="6"/>
  <c r="C80" i="6"/>
  <c r="F80" i="6"/>
  <c r="B80" i="6"/>
  <c r="J80" i="6"/>
  <c r="I80" i="6"/>
  <c r="D80" i="6"/>
  <c r="N86" i="6"/>
  <c r="O81" i="6"/>
  <c r="A80" i="6"/>
  <c r="B81" i="6" l="1"/>
  <c r="N87" i="6"/>
  <c r="A81" i="6"/>
  <c r="O82" i="6"/>
  <c r="H82" i="6" l="1"/>
  <c r="B82" i="6"/>
  <c r="D82" i="6"/>
  <c r="J82" i="6"/>
  <c r="F82" i="6"/>
  <c r="E82" i="6"/>
  <c r="G82" i="6"/>
  <c r="C82" i="6"/>
  <c r="I82" i="6"/>
  <c r="N88" i="6"/>
  <c r="O83" i="6"/>
  <c r="A82" i="6"/>
  <c r="I83" i="6" l="1"/>
  <c r="H83" i="6"/>
  <c r="F83" i="6"/>
  <c r="J83" i="6"/>
  <c r="G83" i="6"/>
  <c r="E83" i="6"/>
  <c r="B83" i="6"/>
  <c r="C83" i="6"/>
  <c r="D83" i="6"/>
  <c r="N89" i="6"/>
  <c r="O84" i="6"/>
  <c r="A83" i="6"/>
  <c r="D84" i="6" l="1"/>
  <c r="B84" i="6"/>
  <c r="I84" i="6"/>
  <c r="G84" i="6"/>
  <c r="J84" i="6"/>
  <c r="F84" i="6"/>
  <c r="H84" i="6"/>
  <c r="C84" i="6"/>
  <c r="E84" i="6"/>
  <c r="N90" i="6"/>
  <c r="A84" i="6"/>
  <c r="O85" i="6"/>
  <c r="I85" i="6" l="1"/>
  <c r="B85" i="6"/>
  <c r="J85" i="6"/>
  <c r="G85" i="6"/>
  <c r="F85" i="6"/>
  <c r="C85" i="6"/>
  <c r="D85" i="6"/>
  <c r="H85" i="6"/>
  <c r="E85" i="6"/>
  <c r="N91" i="6"/>
  <c r="A85" i="6"/>
  <c r="O86" i="6"/>
  <c r="B86" i="6" l="1"/>
  <c r="N92" i="6"/>
  <c r="A86" i="6"/>
  <c r="O87" i="6"/>
  <c r="I87" i="6" l="1"/>
  <c r="B87" i="6"/>
  <c r="J87" i="6"/>
  <c r="D87" i="6"/>
  <c r="F87" i="6"/>
  <c r="E87" i="6"/>
  <c r="C87" i="6"/>
  <c r="G87" i="6"/>
  <c r="H87" i="6"/>
  <c r="N93" i="6"/>
  <c r="A87" i="6"/>
  <c r="O88" i="6"/>
  <c r="C88" i="6" l="1"/>
  <c r="G88" i="6"/>
  <c r="H88" i="6"/>
  <c r="J88" i="6"/>
  <c r="E88" i="6"/>
  <c r="B88" i="6"/>
  <c r="D88" i="6"/>
  <c r="I88" i="6"/>
  <c r="F88" i="6"/>
  <c r="N94" i="6"/>
  <c r="O89" i="6"/>
  <c r="A88" i="6"/>
  <c r="D89" i="6" l="1"/>
  <c r="C89" i="6"/>
  <c r="H89" i="6"/>
  <c r="I89" i="6"/>
  <c r="J89" i="6"/>
  <c r="E89" i="6"/>
  <c r="B89" i="6"/>
  <c r="G89" i="6"/>
  <c r="F89" i="6"/>
  <c r="N95" i="6"/>
  <c r="O90" i="6"/>
  <c r="A89" i="6"/>
  <c r="J90" i="6" l="1"/>
  <c r="C90" i="6"/>
  <c r="B90" i="6"/>
  <c r="D90" i="6"/>
  <c r="E90" i="6"/>
  <c r="G90" i="6"/>
  <c r="F90" i="6"/>
  <c r="I90" i="6"/>
  <c r="H90" i="6"/>
  <c r="N96" i="6"/>
  <c r="A90" i="6"/>
  <c r="O91" i="6"/>
  <c r="B91" i="6" l="1"/>
  <c r="N97" i="6"/>
  <c r="A91" i="6"/>
  <c r="O92" i="6"/>
  <c r="C92" i="6" l="1"/>
  <c r="I92" i="6"/>
  <c r="H92" i="6"/>
  <c r="B92" i="6"/>
  <c r="E92" i="6"/>
  <c r="J92" i="6"/>
  <c r="G92" i="6"/>
  <c r="D92" i="6"/>
  <c r="F92" i="6"/>
  <c r="N98" i="6"/>
  <c r="O93" i="6"/>
  <c r="A92" i="6"/>
  <c r="B93" i="6" l="1"/>
  <c r="F93" i="6"/>
  <c r="J93" i="6"/>
  <c r="I93" i="6"/>
  <c r="H93" i="6"/>
  <c r="E93" i="6"/>
  <c r="G93" i="6"/>
  <c r="C93" i="6"/>
  <c r="D93" i="6"/>
  <c r="N99" i="6"/>
  <c r="A93" i="6"/>
  <c r="O94" i="6"/>
  <c r="J94" i="6" l="1"/>
  <c r="D94" i="6"/>
  <c r="H94" i="6"/>
  <c r="E94" i="6"/>
  <c r="G94" i="6"/>
  <c r="B94" i="6"/>
  <c r="I94" i="6"/>
  <c r="C94" i="6"/>
  <c r="F94" i="6"/>
  <c r="N100" i="6"/>
  <c r="A94" i="6"/>
  <c r="O95" i="6"/>
  <c r="D95" i="6" l="1"/>
  <c r="J95" i="6"/>
  <c r="F95" i="6"/>
  <c r="B95" i="6"/>
  <c r="C95" i="6"/>
  <c r="E95" i="6"/>
  <c r="I95" i="6"/>
  <c r="G95" i="6"/>
  <c r="H95" i="6"/>
  <c r="N101" i="6"/>
  <c r="A95" i="6"/>
  <c r="O96" i="6"/>
  <c r="B96" i="6" l="1"/>
  <c r="N102" i="6"/>
  <c r="O97" i="6"/>
  <c r="A96" i="6"/>
  <c r="I97" i="6" l="1"/>
  <c r="C97" i="6"/>
  <c r="D97" i="6"/>
  <c r="H97" i="6"/>
  <c r="J97" i="6"/>
  <c r="B97" i="6"/>
  <c r="E97" i="6"/>
  <c r="F97" i="6"/>
  <c r="G97" i="6"/>
  <c r="N103" i="6"/>
  <c r="A97" i="6"/>
  <c r="O98" i="6"/>
  <c r="F98" i="6" l="1"/>
  <c r="H98" i="6"/>
  <c r="G98" i="6"/>
  <c r="I98" i="6"/>
  <c r="B98" i="6"/>
  <c r="C98" i="6"/>
  <c r="E98" i="6"/>
  <c r="D98" i="6"/>
  <c r="J98" i="6"/>
  <c r="N104" i="6"/>
  <c r="O99" i="6"/>
  <c r="A98" i="6"/>
  <c r="H99" i="6" l="1"/>
  <c r="E99" i="6"/>
  <c r="J99" i="6"/>
  <c r="F99" i="6"/>
  <c r="I99" i="6"/>
  <c r="C99" i="6"/>
  <c r="D99" i="6"/>
  <c r="G99" i="6"/>
  <c r="B99" i="6"/>
  <c r="O100" i="6"/>
  <c r="A99" i="6"/>
  <c r="J100" i="6" l="1"/>
  <c r="H100" i="6"/>
  <c r="E100" i="6"/>
  <c r="I100" i="6"/>
  <c r="D100" i="6"/>
  <c r="C100" i="6"/>
  <c r="B100" i="6"/>
  <c r="G100" i="6"/>
  <c r="F100" i="6"/>
  <c r="U6" i="8"/>
  <c r="O101" i="6"/>
  <c r="A100" i="6"/>
  <c r="A6" i="8"/>
  <c r="V6" i="8"/>
  <c r="B101" i="6" l="1"/>
  <c r="U7" i="8"/>
  <c r="B6" i="8"/>
  <c r="U8" i="8"/>
  <c r="O102" i="6"/>
  <c r="A101" i="6"/>
  <c r="V7" i="8"/>
  <c r="A7" i="8"/>
  <c r="A8" i="8"/>
  <c r="K7" i="8"/>
  <c r="M6" i="8"/>
  <c r="H6" i="8"/>
  <c r="O7" i="8"/>
  <c r="N6" i="8"/>
  <c r="N7" i="8"/>
  <c r="O6" i="8"/>
  <c r="Q6" i="8"/>
  <c r="F6" i="8"/>
  <c r="I6" i="8"/>
  <c r="K6" i="8"/>
  <c r="J7" i="8"/>
  <c r="P6" i="8"/>
  <c r="E6" i="8"/>
  <c r="G6" i="8"/>
  <c r="I7" i="8"/>
  <c r="D7" i="8"/>
  <c r="J6" i="8"/>
  <c r="L7" i="8"/>
  <c r="H7" i="8"/>
  <c r="F7" i="8"/>
  <c r="D6" i="8"/>
  <c r="C6" i="8"/>
  <c r="P7" i="8"/>
  <c r="E7" i="8"/>
  <c r="Q7" i="8"/>
  <c r="G7" i="8"/>
  <c r="L6" i="8"/>
  <c r="C7" i="8"/>
  <c r="M7" i="8"/>
  <c r="V8" i="8"/>
  <c r="C102" i="6" l="1"/>
  <c r="G102" i="6"/>
  <c r="I102" i="6"/>
  <c r="J102" i="6"/>
  <c r="H102" i="6"/>
  <c r="E102" i="6"/>
  <c r="B102" i="6"/>
  <c r="D102" i="6"/>
  <c r="F102" i="6"/>
  <c r="B7" i="8"/>
  <c r="B8" i="8"/>
  <c r="U9" i="8"/>
  <c r="O104" i="6"/>
  <c r="A102" i="6"/>
  <c r="P8" i="8"/>
  <c r="O8" i="8"/>
  <c r="H8" i="8"/>
  <c r="K8" i="8"/>
  <c r="C8" i="8"/>
  <c r="O103" i="6"/>
  <c r="G8" i="8"/>
  <c r="F8" i="8"/>
  <c r="D8" i="8"/>
  <c r="L8" i="8"/>
  <c r="Q8" i="8"/>
  <c r="J8" i="8"/>
  <c r="E8" i="8"/>
  <c r="N8" i="8"/>
  <c r="M8" i="8"/>
  <c r="I8" i="8"/>
  <c r="A9" i="8"/>
  <c r="V9" i="8"/>
  <c r="B103" i="6" l="1"/>
  <c r="H103" i="6"/>
  <c r="C103" i="6"/>
  <c r="E103" i="6"/>
  <c r="F103" i="6"/>
  <c r="D103" i="6"/>
  <c r="I103" i="6"/>
  <c r="J103" i="6"/>
  <c r="G103" i="6"/>
  <c r="E104" i="6"/>
  <c r="I104" i="6"/>
  <c r="F104" i="6"/>
  <c r="G104" i="6"/>
  <c r="H104" i="6"/>
  <c r="D104" i="6"/>
  <c r="B104" i="6"/>
  <c r="J104" i="6"/>
  <c r="C104" i="6"/>
  <c r="F9" i="8"/>
  <c r="M9" i="8"/>
  <c r="H9" i="8"/>
  <c r="P9" i="8"/>
  <c r="I9" i="8"/>
  <c r="Q9" i="8"/>
  <c r="J9" i="8"/>
  <c r="K9" i="8"/>
  <c r="B9" i="8"/>
  <c r="L9" i="8"/>
  <c r="D9" i="8"/>
  <c r="O9" i="8"/>
  <c r="G9" i="8"/>
  <c r="N9" i="8"/>
  <c r="C9" i="8"/>
  <c r="E9" i="8"/>
  <c r="U10" i="8"/>
  <c r="A104" i="6"/>
  <c r="A103" i="6"/>
  <c r="A10" i="8"/>
  <c r="V10" i="8"/>
  <c r="C10" i="8" l="1"/>
  <c r="J10" i="8"/>
  <c r="Q10" i="8"/>
  <c r="G10" i="8"/>
  <c r="O10" i="8"/>
  <c r="H10" i="8"/>
  <c r="P10" i="8"/>
  <c r="D10" i="8"/>
  <c r="N10" i="8"/>
  <c r="E10" i="8"/>
  <c r="F10" i="8"/>
  <c r="K10" i="8"/>
  <c r="I10" i="8"/>
  <c r="L10" i="8"/>
  <c r="M10" i="8"/>
  <c r="B10" i="8"/>
  <c r="U11" i="8"/>
  <c r="A11" i="8"/>
  <c r="V11" i="8"/>
  <c r="G11" i="8" l="1"/>
  <c r="N11" i="8"/>
  <c r="F11" i="8"/>
  <c r="O11" i="8"/>
  <c r="H11" i="8"/>
  <c r="P11" i="8"/>
  <c r="J11" i="8"/>
  <c r="K11" i="8"/>
  <c r="B11" i="8"/>
  <c r="L11" i="8"/>
  <c r="D11" i="8"/>
  <c r="Q11" i="8"/>
  <c r="C11" i="8"/>
  <c r="E11" i="8"/>
  <c r="I11" i="8"/>
  <c r="M11" i="8"/>
  <c r="U12" i="8"/>
  <c r="A12" i="8"/>
  <c r="V12" i="8"/>
  <c r="D12" i="8" l="1"/>
  <c r="K12" i="8"/>
  <c r="F12" i="8"/>
  <c r="N12" i="8"/>
  <c r="G12" i="8"/>
  <c r="O12" i="8"/>
  <c r="C12" i="8"/>
  <c r="P12" i="8"/>
  <c r="E12" i="8"/>
  <c r="Q12" i="8"/>
  <c r="H12" i="8"/>
  <c r="J12" i="8"/>
  <c r="L12" i="8"/>
  <c r="M12" i="8"/>
  <c r="B12" i="8"/>
  <c r="I12" i="8"/>
  <c r="U13" i="8"/>
  <c r="A13" i="8"/>
  <c r="V13" i="8"/>
  <c r="H13" i="8" l="1"/>
  <c r="O13" i="8"/>
  <c r="E13" i="8"/>
  <c r="M13" i="8"/>
  <c r="F13" i="8"/>
  <c r="N13" i="8"/>
  <c r="J13" i="8"/>
  <c r="K13" i="8"/>
  <c r="B13" i="8"/>
  <c r="L13" i="8"/>
  <c r="D13" i="8"/>
  <c r="Q13" i="8"/>
  <c r="C13" i="8"/>
  <c r="I13" i="8"/>
  <c r="G13" i="8"/>
  <c r="P13" i="8"/>
  <c r="U14" i="8"/>
  <c r="A14" i="8"/>
  <c r="V14" i="8"/>
  <c r="E14" i="8" l="1"/>
  <c r="L14" i="8"/>
  <c r="D14" i="8"/>
  <c r="M14" i="8"/>
  <c r="F14" i="8"/>
  <c r="N14" i="8"/>
  <c r="C14" i="8"/>
  <c r="P14" i="8"/>
  <c r="G14" i="8"/>
  <c r="Q14" i="8"/>
  <c r="H14" i="8"/>
  <c r="J14" i="8"/>
  <c r="B14" i="8"/>
  <c r="I14" i="8"/>
  <c r="K14" i="8"/>
  <c r="O14" i="8"/>
  <c r="U15" i="8"/>
  <c r="A15" i="8"/>
  <c r="V15" i="8"/>
  <c r="B15" i="8" l="1"/>
  <c r="I15" i="8"/>
  <c r="P15" i="8"/>
  <c r="D15" i="8"/>
  <c r="L15" i="8"/>
  <c r="E15" i="8"/>
  <c r="M15" i="8"/>
  <c r="J15" i="8"/>
  <c r="K15" i="8"/>
  <c r="N15" i="8"/>
  <c r="F15" i="8"/>
  <c r="Q15" i="8"/>
  <c r="O15" i="8"/>
  <c r="C15" i="8"/>
  <c r="G15" i="8"/>
  <c r="H15" i="8"/>
  <c r="U16" i="8"/>
  <c r="A16" i="8"/>
  <c r="V16" i="8"/>
  <c r="F16" i="8" l="1"/>
  <c r="M16" i="8"/>
  <c r="C16" i="8"/>
  <c r="K16" i="8"/>
  <c r="D16" i="8"/>
  <c r="L16" i="8"/>
  <c r="E16" i="8"/>
  <c r="P16" i="8"/>
  <c r="G16" i="8"/>
  <c r="Q16" i="8"/>
  <c r="H16" i="8"/>
  <c r="J16" i="8"/>
  <c r="B16" i="8"/>
  <c r="N16" i="8"/>
  <c r="I16" i="8"/>
  <c r="O16" i="8"/>
  <c r="U17" i="8"/>
  <c r="A17" i="8"/>
  <c r="V17" i="8"/>
  <c r="C17" i="8" l="1"/>
  <c r="J17" i="8"/>
  <c r="Q17" i="8"/>
  <c r="B17" i="8"/>
  <c r="K17" i="8"/>
  <c r="D17" i="8"/>
  <c r="L17" i="8"/>
  <c r="I17" i="8"/>
  <c r="M17" i="8"/>
  <c r="N17" i="8"/>
  <c r="F17" i="8"/>
  <c r="P17" i="8"/>
  <c r="G17" i="8"/>
  <c r="H17" i="8"/>
  <c r="O17" i="8"/>
  <c r="E17" i="8"/>
  <c r="U18" i="8"/>
  <c r="A18" i="8"/>
  <c r="V18" i="8"/>
  <c r="G18" i="8" l="1"/>
  <c r="N18" i="8"/>
  <c r="B18" i="8"/>
  <c r="J18" i="8"/>
  <c r="C18" i="8"/>
  <c r="E18" i="8"/>
  <c r="O18" i="8"/>
  <c r="F18" i="8"/>
  <c r="P18" i="8"/>
  <c r="H18" i="8"/>
  <c r="Q18" i="8"/>
  <c r="K18" i="8"/>
  <c r="M18" i="8"/>
  <c r="D18" i="8"/>
  <c r="I18" i="8"/>
  <c r="L18" i="8"/>
  <c r="U19" i="8"/>
  <c r="A19" i="8"/>
  <c r="V19" i="8"/>
  <c r="D19" i="8" l="1"/>
  <c r="K19" i="8"/>
  <c r="I19" i="8"/>
  <c r="Q19" i="8"/>
  <c r="G19" i="8"/>
  <c r="P19" i="8"/>
  <c r="H19" i="8"/>
  <c r="C19" i="8"/>
  <c r="M19" i="8"/>
  <c r="O19" i="8"/>
  <c r="B19" i="8"/>
  <c r="E19" i="8"/>
  <c r="J19" i="8"/>
  <c r="F19" i="8"/>
  <c r="L19" i="8"/>
  <c r="N19" i="8"/>
  <c r="U20" i="8"/>
  <c r="A20" i="8"/>
  <c r="V20" i="8"/>
  <c r="H20" i="8" l="1"/>
  <c r="O20" i="8"/>
  <c r="I20" i="8"/>
  <c r="Q20" i="8"/>
  <c r="J20" i="8"/>
  <c r="B20" i="8"/>
  <c r="K20" i="8"/>
  <c r="E20" i="8"/>
  <c r="N20" i="8"/>
  <c r="P20" i="8"/>
  <c r="C20" i="8"/>
  <c r="D20" i="8"/>
  <c r="G20" i="8"/>
  <c r="L20" i="8"/>
  <c r="M20" i="8"/>
  <c r="F20" i="8"/>
  <c r="U21" i="8"/>
  <c r="A21" i="8"/>
  <c r="V21" i="8"/>
  <c r="E21" i="8" l="1"/>
  <c r="L21" i="8"/>
  <c r="H21" i="8"/>
  <c r="P21" i="8"/>
  <c r="B21" i="8"/>
  <c r="K21" i="8"/>
  <c r="C21" i="8"/>
  <c r="M21" i="8"/>
  <c r="G21" i="8"/>
  <c r="Q21" i="8"/>
  <c r="O21" i="8"/>
  <c r="D21" i="8"/>
  <c r="I21" i="8"/>
  <c r="J21" i="8"/>
  <c r="F21" i="8"/>
  <c r="N21" i="8"/>
  <c r="U22" i="8"/>
  <c r="A22" i="8"/>
  <c r="V22" i="8"/>
  <c r="B22" i="8" l="1"/>
  <c r="I22" i="8"/>
  <c r="P22" i="8"/>
  <c r="G22" i="8"/>
  <c r="O22" i="8"/>
  <c r="D22" i="8"/>
  <c r="M22" i="8"/>
  <c r="E22" i="8"/>
  <c r="N22" i="8"/>
  <c r="J22" i="8"/>
  <c r="Q22" i="8"/>
  <c r="C22" i="8"/>
  <c r="H22" i="8"/>
  <c r="L22" i="8"/>
  <c r="F22" i="8"/>
  <c r="K22" i="8"/>
  <c r="U23" i="8"/>
  <c r="A23" i="8"/>
  <c r="V23" i="8"/>
  <c r="F23" i="8" l="1"/>
  <c r="M23" i="8"/>
  <c r="G23" i="8"/>
  <c r="O23" i="8"/>
  <c r="E23" i="8"/>
  <c r="P23" i="8"/>
  <c r="H23" i="8"/>
  <c r="Q23" i="8"/>
  <c r="B23" i="8"/>
  <c r="K23" i="8"/>
  <c r="N23" i="8"/>
  <c r="C23" i="8"/>
  <c r="I23" i="8"/>
  <c r="L23" i="8"/>
  <c r="D23" i="8"/>
  <c r="J23" i="8"/>
  <c r="U24" i="8"/>
  <c r="A24" i="8"/>
  <c r="V24" i="8"/>
  <c r="C24" i="8" l="1"/>
  <c r="J24" i="8"/>
  <c r="Q24" i="8"/>
  <c r="F24" i="8"/>
  <c r="N24" i="8"/>
  <c r="H24" i="8"/>
  <c r="I24" i="8"/>
  <c r="D24" i="8"/>
  <c r="M24" i="8"/>
  <c r="O24" i="8"/>
  <c r="P24" i="8"/>
  <c r="B24" i="8"/>
  <c r="G24" i="8"/>
  <c r="E24" i="8"/>
  <c r="K24" i="8"/>
  <c r="L24" i="8"/>
  <c r="U25" i="8"/>
  <c r="A25" i="8"/>
  <c r="V25" i="8"/>
  <c r="G25" i="8" l="1"/>
  <c r="N25" i="8"/>
  <c r="E25" i="8"/>
  <c r="M25" i="8"/>
  <c r="J25" i="8"/>
  <c r="B25" i="8"/>
  <c r="K25" i="8"/>
  <c r="F25" i="8"/>
  <c r="P25" i="8"/>
  <c r="O25" i="8"/>
  <c r="Q25" i="8"/>
  <c r="C25" i="8"/>
  <c r="H25" i="8"/>
  <c r="D25" i="8"/>
  <c r="I25" i="8"/>
  <c r="L25" i="8"/>
  <c r="U26" i="8"/>
  <c r="A26" i="8"/>
  <c r="V26" i="8"/>
  <c r="D26" i="8" l="1"/>
  <c r="K26" i="8"/>
  <c r="E26" i="8"/>
  <c r="M26" i="8"/>
  <c r="B26" i="8"/>
  <c r="L26" i="8"/>
  <c r="C26" i="8"/>
  <c r="N26" i="8"/>
  <c r="H26" i="8"/>
  <c r="Q26" i="8"/>
  <c r="O26" i="8"/>
  <c r="P26" i="8"/>
  <c r="G26" i="8"/>
  <c r="F26" i="8"/>
  <c r="I26" i="8"/>
  <c r="J26" i="8"/>
  <c r="U27" i="8"/>
  <c r="A27" i="8"/>
  <c r="V27" i="8"/>
  <c r="H27" i="8" l="1"/>
  <c r="O27" i="8"/>
  <c r="D27" i="8"/>
  <c r="L27" i="8"/>
  <c r="E27" i="8"/>
  <c r="N27" i="8"/>
  <c r="F27" i="8"/>
  <c r="P27" i="8"/>
  <c r="J27" i="8"/>
  <c r="M27" i="8"/>
  <c r="Q27" i="8"/>
  <c r="B27" i="8"/>
  <c r="G27" i="8"/>
  <c r="I27" i="8"/>
  <c r="K27" i="8"/>
  <c r="C27" i="8"/>
  <c r="U28" i="8"/>
  <c r="A28" i="8"/>
  <c r="V28" i="8"/>
  <c r="E28" i="8" l="1"/>
  <c r="L28" i="8"/>
  <c r="C28" i="8"/>
  <c r="K28" i="8"/>
  <c r="G28" i="8"/>
  <c r="P28" i="8"/>
  <c r="H28" i="8"/>
  <c r="Q28" i="8"/>
  <c r="B28" i="8"/>
  <c r="M28" i="8"/>
  <c r="N28" i="8"/>
  <c r="O28" i="8"/>
  <c r="F28" i="8"/>
  <c r="I28" i="8"/>
  <c r="D28" i="8"/>
  <c r="J28" i="8"/>
  <c r="U29" i="8"/>
  <c r="A29" i="8"/>
  <c r="V29" i="8"/>
  <c r="B29" i="8" l="1"/>
  <c r="I29" i="8"/>
  <c r="P29" i="8"/>
  <c r="C29" i="8"/>
  <c r="K29" i="8"/>
  <c r="H29" i="8"/>
  <c r="J29" i="8"/>
  <c r="E29" i="8"/>
  <c r="N29" i="8"/>
  <c r="M29" i="8"/>
  <c r="O29" i="8"/>
  <c r="Q29" i="8"/>
  <c r="F29" i="8"/>
  <c r="L29" i="8"/>
  <c r="D29" i="8"/>
  <c r="G29" i="8"/>
  <c r="U30" i="8"/>
  <c r="A30" i="8"/>
  <c r="V30" i="8"/>
  <c r="F30" i="8" l="1"/>
  <c r="M30" i="8"/>
  <c r="B30" i="8"/>
  <c r="J30" i="8"/>
  <c r="K30" i="8"/>
  <c r="C30" i="8"/>
  <c r="L30" i="8"/>
  <c r="G30" i="8"/>
  <c r="P30" i="8"/>
  <c r="N30" i="8"/>
  <c r="O30" i="8"/>
  <c r="Q30" i="8"/>
  <c r="E30" i="8"/>
  <c r="I30" i="8"/>
  <c r="D30" i="8"/>
  <c r="H30" i="8"/>
  <c r="U31" i="8"/>
  <c r="A31" i="8"/>
  <c r="V31" i="8"/>
  <c r="C31" i="8" l="1"/>
  <c r="J31" i="8"/>
  <c r="Q31" i="8"/>
  <c r="I31" i="8"/>
  <c r="D31" i="8"/>
  <c r="M31" i="8"/>
  <c r="E31" i="8"/>
  <c r="N31" i="8"/>
  <c r="H31" i="8"/>
  <c r="L31" i="8"/>
  <c r="O31" i="8"/>
  <c r="P31" i="8"/>
  <c r="F31" i="8"/>
  <c r="B31" i="8"/>
  <c r="G31" i="8"/>
  <c r="K31" i="8"/>
  <c r="U32" i="8"/>
  <c r="A32" i="8"/>
  <c r="V32" i="8"/>
  <c r="G32" i="8" l="1"/>
  <c r="N32" i="8"/>
  <c r="I32" i="8"/>
  <c r="Q32" i="8"/>
  <c r="E32" i="8"/>
  <c r="O32" i="8"/>
  <c r="F32" i="8"/>
  <c r="P32" i="8"/>
  <c r="B32" i="8"/>
  <c r="K32" i="8"/>
  <c r="L32" i="8"/>
  <c r="M32" i="8"/>
  <c r="D32" i="8"/>
  <c r="C32" i="8"/>
  <c r="H32" i="8"/>
  <c r="J32" i="8"/>
  <c r="U33" i="8"/>
  <c r="A33" i="8"/>
  <c r="V33" i="8"/>
  <c r="D33" i="8" l="1"/>
  <c r="K33" i="8"/>
  <c r="H33" i="8"/>
  <c r="P33" i="8"/>
  <c r="G33" i="8"/>
  <c r="Q33" i="8"/>
  <c r="I33" i="8"/>
  <c r="C33" i="8"/>
  <c r="M33" i="8"/>
  <c r="L33" i="8"/>
  <c r="N33" i="8"/>
  <c r="O33" i="8"/>
  <c r="E33" i="8"/>
  <c r="B33" i="8"/>
  <c r="F33" i="8"/>
  <c r="J33" i="8"/>
  <c r="U34" i="8"/>
  <c r="A34" i="8"/>
  <c r="V34" i="8"/>
  <c r="H34" i="8" l="1"/>
  <c r="O34" i="8"/>
  <c r="G34" i="8"/>
  <c r="P34" i="8"/>
  <c r="J34" i="8"/>
  <c r="B34" i="8"/>
  <c r="K34" i="8"/>
  <c r="E34" i="8"/>
  <c r="N34" i="8"/>
  <c r="L34" i="8"/>
  <c r="M34" i="8"/>
  <c r="Q34" i="8"/>
  <c r="D34" i="8"/>
  <c r="F34" i="8"/>
  <c r="I34" i="8"/>
  <c r="C34" i="8"/>
  <c r="U35" i="8"/>
  <c r="A35" i="8"/>
  <c r="V35" i="8"/>
  <c r="E35" i="8" l="1"/>
  <c r="L35" i="8"/>
  <c r="G35" i="8"/>
  <c r="O35" i="8"/>
  <c r="B35" i="8"/>
  <c r="K35" i="8"/>
  <c r="C35" i="8"/>
  <c r="M35" i="8"/>
  <c r="H35" i="8"/>
  <c r="Q35" i="8"/>
  <c r="J35" i="8"/>
  <c r="N35" i="8"/>
  <c r="P35" i="8"/>
  <c r="D35" i="8"/>
  <c r="F35" i="8"/>
  <c r="I35" i="8"/>
  <c r="U36" i="8"/>
  <c r="A36" i="8"/>
  <c r="V36" i="8"/>
  <c r="B36" i="8" l="1"/>
  <c r="I36" i="8"/>
  <c r="P36" i="8"/>
  <c r="F36" i="8"/>
  <c r="N36" i="8"/>
  <c r="D36" i="8"/>
  <c r="M36" i="8"/>
  <c r="E36" i="8"/>
  <c r="O36" i="8"/>
  <c r="J36" i="8"/>
  <c r="K36" i="8"/>
  <c r="L36" i="8"/>
  <c r="Q36" i="8"/>
  <c r="C36" i="8"/>
  <c r="H36" i="8"/>
  <c r="G36" i="8"/>
  <c r="U37" i="8"/>
  <c r="A37" i="8"/>
  <c r="V37" i="8"/>
  <c r="F37" i="8" l="1"/>
  <c r="M37" i="8"/>
  <c r="E37" i="8"/>
  <c r="N37" i="8"/>
  <c r="G37" i="8"/>
  <c r="P37" i="8"/>
  <c r="H37" i="8"/>
  <c r="Q37" i="8"/>
  <c r="B37" i="8"/>
  <c r="K37" i="8"/>
  <c r="J37" i="8"/>
  <c r="L37" i="8"/>
  <c r="O37" i="8"/>
  <c r="C37" i="8"/>
  <c r="D37" i="8"/>
  <c r="I37" i="8"/>
  <c r="U38" i="8"/>
  <c r="A38" i="8"/>
  <c r="V38" i="8"/>
  <c r="C38" i="8" l="1"/>
  <c r="J38" i="8"/>
  <c r="Q38" i="8"/>
  <c r="E38" i="8"/>
  <c r="M38" i="8"/>
  <c r="H38" i="8"/>
  <c r="I38" i="8"/>
  <c r="D38" i="8"/>
  <c r="N38" i="8"/>
  <c r="K38" i="8"/>
  <c r="L38" i="8"/>
  <c r="O38" i="8"/>
  <c r="B38" i="8"/>
  <c r="P38" i="8"/>
  <c r="F38" i="8"/>
  <c r="G38" i="8"/>
  <c r="U39" i="8"/>
  <c r="A39" i="8"/>
  <c r="V39" i="8"/>
  <c r="G39" i="8" l="1"/>
  <c r="N39" i="8"/>
  <c r="D39" i="8"/>
  <c r="L39" i="8"/>
  <c r="J39" i="8"/>
  <c r="B39" i="8"/>
  <c r="K39" i="8"/>
  <c r="H39" i="8"/>
  <c r="I39" i="8"/>
  <c r="M39" i="8"/>
  <c r="C39" i="8"/>
  <c r="P39" i="8"/>
  <c r="O39" i="8"/>
  <c r="E39" i="8"/>
  <c r="F39" i="8"/>
  <c r="Q39" i="8"/>
  <c r="U40" i="8"/>
  <c r="A40" i="8"/>
  <c r="V40" i="8"/>
  <c r="D40" i="8" l="1"/>
  <c r="K40" i="8"/>
  <c r="C40" i="8"/>
  <c r="L40" i="8"/>
  <c r="B40" i="8"/>
  <c r="M40" i="8"/>
  <c r="E40" i="8"/>
  <c r="N40" i="8"/>
  <c r="F40" i="8"/>
  <c r="Q40" i="8"/>
  <c r="G40" i="8"/>
  <c r="H40" i="8"/>
  <c r="J40" i="8"/>
  <c r="O40" i="8"/>
  <c r="P40" i="8"/>
  <c r="I40" i="8"/>
  <c r="U41" i="8"/>
  <c r="A41" i="8"/>
  <c r="V41" i="8"/>
  <c r="H41" i="8" l="1"/>
  <c r="C41" i="8"/>
  <c r="K41" i="8"/>
  <c r="E41" i="8"/>
  <c r="N41" i="8"/>
  <c r="F41" i="8"/>
  <c r="O41" i="8"/>
  <c r="M41" i="8"/>
  <c r="B41" i="8"/>
  <c r="P41" i="8"/>
  <c r="D41" i="8"/>
  <c r="Q41" i="8"/>
  <c r="I41" i="8"/>
  <c r="J41" i="8"/>
  <c r="G41" i="8"/>
  <c r="L41" i="8"/>
  <c r="U42" i="8"/>
  <c r="A42" i="8"/>
  <c r="V42" i="8"/>
  <c r="H42" i="8" l="1"/>
  <c r="O42" i="8"/>
  <c r="E42" i="8"/>
  <c r="M42" i="8"/>
  <c r="F42" i="8"/>
  <c r="N42" i="8"/>
  <c r="I42" i="8"/>
  <c r="J42" i="8"/>
  <c r="K42" i="8"/>
  <c r="C42" i="8"/>
  <c r="P42" i="8"/>
  <c r="G42" i="8"/>
  <c r="L42" i="8"/>
  <c r="Q42" i="8"/>
  <c r="B42" i="8"/>
  <c r="D42" i="8"/>
  <c r="U43" i="8"/>
  <c r="A43" i="8"/>
  <c r="V43" i="8"/>
  <c r="E43" i="8" l="1"/>
  <c r="L43" i="8"/>
  <c r="D43" i="8"/>
  <c r="M43" i="8"/>
  <c r="F43" i="8"/>
  <c r="N43" i="8"/>
  <c r="B43" i="8"/>
  <c r="O43" i="8"/>
  <c r="C43" i="8"/>
  <c r="P43" i="8"/>
  <c r="G43" i="8"/>
  <c r="Q43" i="8"/>
  <c r="I43" i="8"/>
  <c r="H43" i="8"/>
  <c r="J43" i="8"/>
  <c r="K43" i="8"/>
  <c r="U44" i="8"/>
  <c r="A44" i="8"/>
  <c r="V44" i="8"/>
  <c r="B44" i="8" l="1"/>
  <c r="I44" i="8"/>
  <c r="P44" i="8"/>
  <c r="D44" i="8"/>
  <c r="L44" i="8"/>
  <c r="E44" i="8"/>
  <c r="M44" i="8"/>
  <c r="H44" i="8"/>
  <c r="J44" i="8"/>
  <c r="K44" i="8"/>
  <c r="C44" i="8"/>
  <c r="O44" i="8"/>
  <c r="F44" i="8"/>
  <c r="N44" i="8"/>
  <c r="G44" i="8"/>
  <c r="Q44" i="8"/>
  <c r="U45" i="8"/>
  <c r="A45" i="8"/>
  <c r="V45" i="8"/>
  <c r="F45" i="8" l="1"/>
  <c r="M45" i="8"/>
  <c r="C45" i="8"/>
  <c r="K45" i="8"/>
  <c r="D45" i="8"/>
  <c r="L45" i="8"/>
  <c r="B45" i="8"/>
  <c r="O45" i="8"/>
  <c r="E45" i="8"/>
  <c r="P45" i="8"/>
  <c r="G45" i="8"/>
  <c r="Q45" i="8"/>
  <c r="I45" i="8"/>
  <c r="J45" i="8"/>
  <c r="N45" i="8"/>
  <c r="H45" i="8"/>
  <c r="U46" i="8"/>
  <c r="A46" i="8"/>
  <c r="V46" i="8"/>
  <c r="C46" i="8" l="1"/>
  <c r="J46" i="8"/>
  <c r="Q46" i="8"/>
  <c r="B46" i="8"/>
  <c r="K46" i="8"/>
  <c r="D46" i="8"/>
  <c r="L46" i="8"/>
  <c r="H46" i="8"/>
  <c r="I46" i="8"/>
  <c r="M46" i="8"/>
  <c r="E46" i="8"/>
  <c r="O46" i="8"/>
  <c r="F46" i="8"/>
  <c r="G46" i="8"/>
  <c r="N46" i="8"/>
  <c r="P46" i="8"/>
  <c r="U47" i="8"/>
  <c r="A47" i="8"/>
  <c r="V47" i="8"/>
  <c r="G47" i="8" l="1"/>
  <c r="N47" i="8"/>
  <c r="B47" i="8"/>
  <c r="J47" i="8"/>
  <c r="C47" i="8"/>
  <c r="K47" i="8"/>
  <c r="D47" i="8"/>
  <c r="O47" i="8"/>
  <c r="E47" i="8"/>
  <c r="P47" i="8"/>
  <c r="F47" i="8"/>
  <c r="Q47" i="8"/>
  <c r="I47" i="8"/>
  <c r="M47" i="8"/>
  <c r="H47" i="8"/>
  <c r="L47" i="8"/>
  <c r="U48" i="8"/>
  <c r="A48" i="8"/>
  <c r="V48" i="8"/>
  <c r="D48" i="8" l="1"/>
  <c r="K48" i="8"/>
  <c r="I48" i="8"/>
  <c r="Q48" i="8"/>
  <c r="B48" i="8"/>
  <c r="J48" i="8"/>
  <c r="H48" i="8"/>
  <c r="L48" i="8"/>
  <c r="M48" i="8"/>
  <c r="E48" i="8"/>
  <c r="O48" i="8"/>
  <c r="N48" i="8"/>
  <c r="P48" i="8"/>
  <c r="C48" i="8"/>
  <c r="F48" i="8"/>
  <c r="G48" i="8"/>
  <c r="U49" i="8"/>
  <c r="A49" i="8"/>
  <c r="V49" i="8"/>
  <c r="H49" i="8" l="1"/>
  <c r="O49" i="8"/>
  <c r="I49" i="8"/>
  <c r="Q49" i="8"/>
  <c r="B49" i="8"/>
  <c r="J49" i="8"/>
  <c r="D49" i="8"/>
  <c r="N49" i="8"/>
  <c r="E49" i="8"/>
  <c r="P49" i="8"/>
  <c r="F49" i="8"/>
  <c r="K49" i="8"/>
  <c r="G49" i="8"/>
  <c r="C49" i="8"/>
  <c r="L49" i="8"/>
  <c r="M49" i="8"/>
  <c r="U50" i="8"/>
  <c r="A50" i="8"/>
  <c r="V50" i="8"/>
  <c r="E50" i="8" l="1"/>
  <c r="L50" i="8"/>
  <c r="H50" i="8"/>
  <c r="P50" i="8"/>
  <c r="I50" i="8"/>
  <c r="Q50" i="8"/>
  <c r="J50" i="8"/>
  <c r="K50" i="8"/>
  <c r="B50" i="8"/>
  <c r="M50" i="8"/>
  <c r="D50" i="8"/>
  <c r="O50" i="8"/>
  <c r="F50" i="8"/>
  <c r="N50" i="8"/>
  <c r="G50" i="8"/>
  <c r="C50" i="8"/>
  <c r="U51" i="8"/>
  <c r="A51" i="8"/>
  <c r="V51" i="8"/>
  <c r="B51" i="8" l="1"/>
  <c r="I51" i="8"/>
  <c r="P51" i="8"/>
  <c r="G51" i="8"/>
  <c r="O51" i="8"/>
  <c r="H51" i="8"/>
  <c r="Q51" i="8"/>
  <c r="D51" i="8"/>
  <c r="N51" i="8"/>
  <c r="E51" i="8"/>
  <c r="F51" i="8"/>
  <c r="K51" i="8"/>
  <c r="M51" i="8"/>
  <c r="C51" i="8"/>
  <c r="J51" i="8"/>
  <c r="L51" i="8"/>
  <c r="U52" i="8"/>
  <c r="A52" i="8"/>
  <c r="V52" i="8"/>
  <c r="F52" i="8" l="1"/>
  <c r="M52" i="8"/>
  <c r="G52" i="8"/>
  <c r="O52" i="8"/>
  <c r="H52" i="8"/>
  <c r="P52" i="8"/>
  <c r="J52" i="8"/>
  <c r="K52" i="8"/>
  <c r="B52" i="8"/>
  <c r="L52" i="8"/>
  <c r="D52" i="8"/>
  <c r="Q52" i="8"/>
  <c r="I52" i="8"/>
  <c r="C52" i="8"/>
  <c r="E52" i="8"/>
  <c r="N52" i="8"/>
  <c r="U53" i="8"/>
  <c r="A53" i="8"/>
  <c r="V53" i="8"/>
  <c r="C53" i="8" l="1"/>
  <c r="J53" i="8"/>
  <c r="Q53" i="8"/>
  <c r="F53" i="8"/>
  <c r="N53" i="8"/>
  <c r="G53" i="8"/>
  <c r="O53" i="8"/>
  <c r="D53" i="8"/>
  <c r="P53" i="8"/>
  <c r="E53" i="8"/>
  <c r="H53" i="8"/>
  <c r="K53" i="8"/>
  <c r="I53" i="8"/>
  <c r="L53" i="8"/>
  <c r="M53" i="8"/>
  <c r="B53" i="8"/>
  <c r="U54" i="8"/>
  <c r="A54" i="8"/>
  <c r="V54" i="8"/>
  <c r="G54" i="8" l="1"/>
  <c r="N54" i="8"/>
  <c r="E54" i="8"/>
  <c r="M54" i="8"/>
  <c r="I54" i="8"/>
  <c r="J54" i="8"/>
  <c r="B54" i="8"/>
  <c r="K54" i="8"/>
  <c r="D54" i="8"/>
  <c r="O54" i="8"/>
  <c r="P54" i="8"/>
  <c r="Q54" i="8"/>
  <c r="C54" i="8"/>
  <c r="F54" i="8"/>
  <c r="H54" i="8"/>
  <c r="L54" i="8"/>
  <c r="U55" i="8"/>
  <c r="A55" i="8"/>
  <c r="V55" i="8"/>
  <c r="D55" i="8" l="1"/>
  <c r="K55" i="8"/>
  <c r="E55" i="8"/>
  <c r="M55" i="8"/>
  <c r="J55" i="8"/>
  <c r="B55" i="8"/>
  <c r="L55" i="8"/>
  <c r="C55" i="8"/>
  <c r="N55" i="8"/>
  <c r="G55" i="8"/>
  <c r="P55" i="8"/>
  <c r="F55" i="8"/>
  <c r="H55" i="8"/>
  <c r="I55" i="8"/>
  <c r="O55" i="8"/>
  <c r="Q55" i="8"/>
  <c r="U56" i="8"/>
  <c r="A56" i="8"/>
  <c r="V56" i="8"/>
  <c r="H56" i="8" l="1"/>
  <c r="O56" i="8"/>
  <c r="D56" i="8"/>
  <c r="L56" i="8"/>
  <c r="C56" i="8"/>
  <c r="M56" i="8"/>
  <c r="E56" i="8"/>
  <c r="N56" i="8"/>
  <c r="F56" i="8"/>
  <c r="I56" i="8"/>
  <c r="B56" i="8"/>
  <c r="K56" i="8"/>
  <c r="G56" i="8"/>
  <c r="J56" i="8"/>
  <c r="P56" i="8"/>
  <c r="Q56" i="8"/>
  <c r="U57" i="8"/>
  <c r="A57" i="8"/>
  <c r="V57" i="8"/>
  <c r="E57" i="8" l="1"/>
  <c r="L57" i="8"/>
  <c r="C57" i="8"/>
  <c r="K57" i="8"/>
  <c r="F57" i="8"/>
  <c r="O57" i="8"/>
  <c r="G57" i="8"/>
  <c r="P57" i="8"/>
  <c r="J57" i="8"/>
  <c r="D57" i="8"/>
  <c r="I57" i="8"/>
  <c r="H57" i="8"/>
  <c r="M57" i="8"/>
  <c r="N57" i="8"/>
  <c r="Q57" i="8"/>
  <c r="B57" i="8"/>
  <c r="U58" i="8"/>
  <c r="A58" i="8"/>
  <c r="V58" i="8"/>
  <c r="B58" i="8" l="1"/>
  <c r="I58" i="8"/>
  <c r="P58" i="8"/>
  <c r="C58" i="8"/>
  <c r="K58" i="8"/>
  <c r="G58" i="8"/>
  <c r="Q58" i="8"/>
  <c r="H58" i="8"/>
  <c r="D58" i="8"/>
  <c r="M58" i="8"/>
  <c r="E58" i="8"/>
  <c r="J58" i="8"/>
  <c r="L58" i="8"/>
  <c r="F58" i="8"/>
  <c r="N58" i="8"/>
  <c r="O58" i="8"/>
  <c r="U59" i="8"/>
  <c r="A59" i="8"/>
  <c r="V59" i="8"/>
  <c r="F59" i="8" l="1"/>
  <c r="M59" i="8"/>
  <c r="B59" i="8"/>
  <c r="J59" i="8"/>
  <c r="I59" i="8"/>
  <c r="K59" i="8"/>
  <c r="E59" i="8"/>
  <c r="O59" i="8"/>
  <c r="D59" i="8"/>
  <c r="G59" i="8"/>
  <c r="L59" i="8"/>
  <c r="H59" i="8"/>
  <c r="N59" i="8"/>
  <c r="P59" i="8"/>
  <c r="C59" i="8"/>
  <c r="Q59" i="8"/>
  <c r="U60" i="8"/>
  <c r="A60" i="8"/>
  <c r="V60" i="8"/>
  <c r="C60" i="8" l="1"/>
  <c r="J60" i="8"/>
  <c r="Q60" i="8"/>
  <c r="I60" i="8"/>
  <c r="B60" i="8"/>
  <c r="L60" i="8"/>
  <c r="D60" i="8"/>
  <c r="M60" i="8"/>
  <c r="G60" i="8"/>
  <c r="P60" i="8"/>
  <c r="E60" i="8"/>
  <c r="K60" i="8"/>
  <c r="F60" i="8"/>
  <c r="H60" i="8"/>
  <c r="N60" i="8"/>
  <c r="O60" i="8"/>
  <c r="U61" i="8"/>
  <c r="A61" i="8"/>
  <c r="V61" i="8"/>
  <c r="G61" i="8" l="1"/>
  <c r="N61" i="8"/>
  <c r="I61" i="8"/>
  <c r="Q61" i="8"/>
  <c r="D61" i="8"/>
  <c r="M61" i="8"/>
  <c r="E61" i="8"/>
  <c r="O61" i="8"/>
  <c r="J61" i="8"/>
  <c r="C61" i="8"/>
  <c r="H61" i="8"/>
  <c r="F61" i="8"/>
  <c r="K61" i="8"/>
  <c r="L61" i="8"/>
  <c r="P61" i="8"/>
  <c r="B61" i="8"/>
  <c r="U62" i="8"/>
  <c r="A62" i="8"/>
  <c r="V62" i="8"/>
  <c r="D62" i="8" l="1"/>
  <c r="K62" i="8"/>
  <c r="H62" i="8"/>
  <c r="P62" i="8"/>
  <c r="F62" i="8"/>
  <c r="O62" i="8"/>
  <c r="G62" i="8"/>
  <c r="Q62" i="8"/>
  <c r="B62" i="8"/>
  <c r="L62" i="8"/>
  <c r="C62" i="8"/>
  <c r="E62" i="8"/>
  <c r="J62" i="8"/>
  <c r="I62" i="8"/>
  <c r="M62" i="8"/>
  <c r="N62" i="8"/>
  <c r="U63" i="8"/>
  <c r="A63" i="8"/>
  <c r="V63" i="8"/>
  <c r="H63" i="8" l="1"/>
  <c r="O63" i="8"/>
  <c r="G63" i="8"/>
  <c r="P63" i="8"/>
  <c r="I63" i="8"/>
  <c r="J63" i="8"/>
  <c r="D63" i="8"/>
  <c r="M63" i="8"/>
  <c r="C63" i="8"/>
  <c r="F63" i="8"/>
  <c r="K63" i="8"/>
  <c r="E63" i="8"/>
  <c r="L63" i="8"/>
  <c r="N63" i="8"/>
  <c r="B63" i="8"/>
  <c r="Q63" i="8"/>
  <c r="U64" i="8"/>
  <c r="A64" i="8"/>
  <c r="V64" i="8"/>
  <c r="E64" i="8" l="1"/>
  <c r="L64" i="8"/>
  <c r="G64" i="8"/>
  <c r="O64" i="8"/>
  <c r="J64" i="8"/>
  <c r="B64" i="8"/>
  <c r="K64" i="8"/>
  <c r="F64" i="8"/>
  <c r="P64" i="8"/>
  <c r="C64" i="8"/>
  <c r="D64" i="8"/>
  <c r="H64" i="8"/>
  <c r="I64" i="8"/>
  <c r="M64" i="8"/>
  <c r="N64" i="8"/>
  <c r="Q64" i="8"/>
  <c r="U65" i="8"/>
  <c r="A65" i="8"/>
  <c r="V65" i="8"/>
  <c r="B65" i="8" l="1"/>
  <c r="I65" i="8"/>
  <c r="P65" i="8"/>
  <c r="F65" i="8"/>
  <c r="N65" i="8"/>
  <c r="C65" i="8"/>
  <c r="L65" i="8"/>
  <c r="D65" i="8"/>
  <c r="M65" i="8"/>
  <c r="H65" i="8"/>
  <c r="G65" i="8"/>
  <c r="J65" i="8"/>
  <c r="E65" i="8"/>
  <c r="K65" i="8"/>
  <c r="O65" i="8"/>
  <c r="Q65" i="8"/>
  <c r="U66" i="8"/>
  <c r="A66" i="8"/>
  <c r="V66" i="8"/>
  <c r="F66" i="8" l="1"/>
  <c r="M66" i="8"/>
  <c r="E66" i="8"/>
  <c r="N66" i="8"/>
  <c r="D66" i="8"/>
  <c r="O66" i="8"/>
  <c r="G66" i="8"/>
  <c r="P66" i="8"/>
  <c r="J66" i="8"/>
  <c r="B66" i="8"/>
  <c r="C66" i="8"/>
  <c r="H66" i="8"/>
  <c r="I66" i="8"/>
  <c r="K66" i="8"/>
  <c r="L66" i="8"/>
  <c r="Q66" i="8"/>
  <c r="U67" i="8"/>
  <c r="A67" i="8"/>
  <c r="V67" i="8"/>
  <c r="C67" i="8" l="1"/>
  <c r="J67" i="8"/>
  <c r="Q67" i="8"/>
  <c r="E67" i="8"/>
  <c r="M67" i="8"/>
  <c r="G67" i="8"/>
  <c r="P67" i="8"/>
  <c r="H67" i="8"/>
  <c r="B67" i="8"/>
  <c r="L67" i="8"/>
  <c r="F67" i="8"/>
  <c r="D67" i="8"/>
  <c r="I67" i="8"/>
  <c r="K67" i="8"/>
  <c r="N67" i="8"/>
  <c r="O67" i="8"/>
  <c r="U68" i="8"/>
  <c r="A68" i="8"/>
  <c r="V68" i="8"/>
  <c r="G68" i="8" l="1"/>
  <c r="N68" i="8"/>
  <c r="D68" i="8"/>
  <c r="L68" i="8"/>
  <c r="I68" i="8"/>
  <c r="J68" i="8"/>
  <c r="E68" i="8"/>
  <c r="O68" i="8"/>
  <c r="B68" i="8"/>
  <c r="Q68" i="8"/>
  <c r="H68" i="8"/>
  <c r="C68" i="8"/>
  <c r="F68" i="8"/>
  <c r="K68" i="8"/>
  <c r="M68" i="8"/>
  <c r="P68" i="8"/>
  <c r="U69" i="8"/>
  <c r="A69" i="8"/>
  <c r="V69" i="8"/>
  <c r="D69" i="8" l="1"/>
  <c r="K69" i="8"/>
  <c r="C69" i="8"/>
  <c r="L69" i="8"/>
  <c r="J69" i="8"/>
  <c r="B69" i="8"/>
  <c r="M69" i="8"/>
  <c r="G69" i="8"/>
  <c r="P69" i="8"/>
  <c r="Q69" i="8"/>
  <c r="F69" i="8"/>
  <c r="E69" i="8"/>
  <c r="H69" i="8"/>
  <c r="I69" i="8"/>
  <c r="N69" i="8"/>
  <c r="O69" i="8"/>
  <c r="U70" i="8"/>
  <c r="A70" i="8"/>
  <c r="V70" i="8"/>
  <c r="H70" i="8" l="1"/>
  <c r="O70" i="8"/>
  <c r="C70" i="8"/>
  <c r="K70" i="8"/>
  <c r="D70" i="8"/>
  <c r="M70" i="8"/>
  <c r="E70" i="8"/>
  <c r="N70" i="8"/>
  <c r="I70" i="8"/>
  <c r="Q70" i="8"/>
  <c r="B70" i="8"/>
  <c r="F70" i="8"/>
  <c r="G70" i="8"/>
  <c r="J70" i="8"/>
  <c r="L70" i="8"/>
  <c r="P70" i="8"/>
  <c r="U71" i="8"/>
  <c r="A71" i="8"/>
  <c r="V71" i="8"/>
  <c r="E71" i="8" l="1"/>
  <c r="L71" i="8"/>
  <c r="B71" i="8"/>
  <c r="J71" i="8"/>
  <c r="F71" i="8"/>
  <c r="O71" i="8"/>
  <c r="G71" i="8"/>
  <c r="P71" i="8"/>
  <c r="K71" i="8"/>
  <c r="Q71" i="8"/>
  <c r="D71" i="8"/>
  <c r="H71" i="8"/>
  <c r="C71" i="8"/>
  <c r="I71" i="8"/>
  <c r="M71" i="8"/>
  <c r="N71" i="8"/>
  <c r="U72" i="8"/>
  <c r="A72" i="8"/>
  <c r="V72" i="8"/>
  <c r="B72" i="8" l="1"/>
  <c r="I72" i="8"/>
  <c r="P72" i="8"/>
  <c r="J72" i="8"/>
  <c r="G72" i="8"/>
  <c r="Q72" i="8"/>
  <c r="H72" i="8"/>
  <c r="D72" i="8"/>
  <c r="M72" i="8"/>
  <c r="O72" i="8"/>
  <c r="C72" i="8"/>
  <c r="E72" i="8"/>
  <c r="F72" i="8"/>
  <c r="K72" i="8"/>
  <c r="L72" i="8"/>
  <c r="N72" i="8"/>
  <c r="U73" i="8"/>
  <c r="A73" i="8"/>
  <c r="V73" i="8"/>
  <c r="F73" i="8" l="1"/>
  <c r="M73" i="8"/>
  <c r="I73" i="8"/>
  <c r="Q73" i="8"/>
  <c r="J73" i="8"/>
  <c r="B73" i="8"/>
  <c r="K73" i="8"/>
  <c r="E73" i="8"/>
  <c r="O73" i="8"/>
  <c r="P73" i="8"/>
  <c r="C73" i="8"/>
  <c r="D73" i="8"/>
  <c r="G73" i="8"/>
  <c r="H73" i="8"/>
  <c r="L73" i="8"/>
  <c r="N73" i="8"/>
  <c r="U74" i="8"/>
  <c r="A74" i="8"/>
  <c r="V74" i="8"/>
  <c r="C74" i="8" l="1"/>
  <c r="J74" i="8"/>
  <c r="Q74" i="8"/>
  <c r="H74" i="8"/>
  <c r="P74" i="8"/>
  <c r="B74" i="8"/>
  <c r="L74" i="8"/>
  <c r="D74" i="8"/>
  <c r="M74" i="8"/>
  <c r="N74" i="8"/>
  <c r="O74" i="8"/>
  <c r="E74" i="8"/>
  <c r="F74" i="8"/>
  <c r="G74" i="8"/>
  <c r="I74" i="8"/>
  <c r="K74" i="8"/>
  <c r="U75" i="8"/>
  <c r="A75" i="8"/>
  <c r="V75" i="8"/>
  <c r="G75" i="8" l="1"/>
  <c r="N75" i="8"/>
  <c r="H75" i="8"/>
  <c r="P75" i="8"/>
  <c r="D75" i="8"/>
  <c r="M75" i="8"/>
  <c r="E75" i="8"/>
  <c r="O75" i="8"/>
  <c r="J75" i="8"/>
  <c r="Q75" i="8"/>
  <c r="K75" i="8"/>
  <c r="L75" i="8"/>
  <c r="B75" i="8"/>
  <c r="C75" i="8"/>
  <c r="F75" i="8"/>
  <c r="I75" i="8"/>
  <c r="U76" i="8"/>
  <c r="A76" i="8"/>
  <c r="V76" i="8"/>
  <c r="D76" i="8" l="1"/>
  <c r="K76" i="8"/>
  <c r="G76" i="8"/>
  <c r="O76" i="8"/>
  <c r="F76" i="8"/>
  <c r="P76" i="8"/>
  <c r="H76" i="8"/>
  <c r="Q76" i="8"/>
  <c r="E76" i="8"/>
  <c r="I76" i="8"/>
  <c r="J76" i="8"/>
  <c r="L76" i="8"/>
  <c r="M76" i="8"/>
  <c r="B76" i="8"/>
  <c r="N76" i="8"/>
  <c r="C76" i="8"/>
  <c r="U77" i="8"/>
  <c r="A77" i="8"/>
  <c r="V77" i="8"/>
  <c r="H77" i="8" l="1"/>
  <c r="O77" i="8"/>
  <c r="F77" i="8"/>
  <c r="N77" i="8"/>
  <c r="I77" i="8"/>
  <c r="J77" i="8"/>
  <c r="C77" i="8"/>
  <c r="P77" i="8"/>
  <c r="Q77" i="8"/>
  <c r="G77" i="8"/>
  <c r="D77" i="8"/>
  <c r="E77" i="8"/>
  <c r="K77" i="8"/>
  <c r="L77" i="8"/>
  <c r="B77" i="8"/>
  <c r="M77" i="8"/>
  <c r="U78" i="8"/>
  <c r="A78" i="8"/>
  <c r="V78" i="8"/>
  <c r="E78" i="8" l="1"/>
  <c r="L78" i="8"/>
  <c r="F78" i="8"/>
  <c r="N78" i="8"/>
  <c r="J78" i="8"/>
  <c r="B78" i="8"/>
  <c r="K78" i="8"/>
  <c r="M78" i="8"/>
  <c r="P78" i="8"/>
  <c r="O78" i="8"/>
  <c r="C78" i="8"/>
  <c r="Q78" i="8"/>
  <c r="D78" i="8"/>
  <c r="G78" i="8"/>
  <c r="H78" i="8"/>
  <c r="I78" i="8"/>
  <c r="U79" i="8"/>
  <c r="A79" i="8"/>
  <c r="V79" i="8"/>
  <c r="B79" i="8" l="1"/>
  <c r="I79" i="8"/>
  <c r="P79" i="8"/>
  <c r="E79" i="8"/>
  <c r="M79" i="8"/>
  <c r="C79" i="8"/>
  <c r="L79" i="8"/>
  <c r="D79" i="8"/>
  <c r="N79" i="8"/>
  <c r="H79" i="8"/>
  <c r="J79" i="8"/>
  <c r="O79" i="8"/>
  <c r="K79" i="8"/>
  <c r="Q79" i="8"/>
  <c r="F79" i="8"/>
  <c r="G79" i="8"/>
  <c r="U80" i="8"/>
  <c r="A80" i="8"/>
  <c r="V80" i="8"/>
  <c r="F80" i="8" l="1"/>
  <c r="M80" i="8"/>
  <c r="D80" i="8"/>
  <c r="L80" i="8"/>
  <c r="E80" i="8"/>
  <c r="O80" i="8"/>
  <c r="G80" i="8"/>
  <c r="P80" i="8"/>
  <c r="C80" i="8"/>
  <c r="H80" i="8"/>
  <c r="I80" i="8"/>
  <c r="J80" i="8"/>
  <c r="K80" i="8"/>
  <c r="N80" i="8"/>
  <c r="Q80" i="8"/>
  <c r="B80" i="8"/>
  <c r="U81" i="8"/>
  <c r="A81" i="8"/>
  <c r="V81" i="8"/>
  <c r="C81" i="8" l="1"/>
  <c r="J81" i="8"/>
  <c r="Q81" i="8"/>
  <c r="D81" i="8"/>
  <c r="L81" i="8"/>
  <c r="G81" i="8"/>
  <c r="P81" i="8"/>
  <c r="H81" i="8"/>
  <c r="N81" i="8"/>
  <c r="O81" i="8"/>
  <c r="F81" i="8"/>
  <c r="B81" i="8"/>
  <c r="E81" i="8"/>
  <c r="I81" i="8"/>
  <c r="K81" i="8"/>
  <c r="M81" i="8"/>
  <c r="U82" i="8"/>
  <c r="A82" i="8"/>
  <c r="V82" i="8"/>
  <c r="G82" i="8" l="1"/>
  <c r="H82" i="8"/>
  <c r="O82" i="8"/>
  <c r="I82" i="8"/>
  <c r="Q82" i="8"/>
  <c r="J82" i="8"/>
  <c r="K82" i="8"/>
  <c r="L82" i="8"/>
  <c r="E82" i="8"/>
  <c r="B82" i="8"/>
  <c r="C82" i="8"/>
  <c r="D82" i="8"/>
  <c r="M82" i="8"/>
  <c r="N82" i="8"/>
  <c r="F82" i="8"/>
  <c r="P82" i="8"/>
  <c r="U83" i="8"/>
  <c r="A83" i="8"/>
  <c r="V83" i="8"/>
  <c r="E83" i="8" l="1"/>
  <c r="L83" i="8"/>
  <c r="H83" i="8"/>
  <c r="P83" i="8"/>
  <c r="I83" i="8"/>
  <c r="Q83" i="8"/>
  <c r="J83" i="8"/>
  <c r="B83" i="8"/>
  <c r="K83" i="8"/>
  <c r="F83" i="8"/>
  <c r="C83" i="8"/>
  <c r="D83" i="8"/>
  <c r="M83" i="8"/>
  <c r="N83" i="8"/>
  <c r="G83" i="8"/>
  <c r="O83" i="8"/>
  <c r="U84" i="8"/>
  <c r="A84" i="8"/>
  <c r="V84" i="8"/>
  <c r="B84" i="8" l="1"/>
  <c r="I84" i="8"/>
  <c r="P84" i="8"/>
  <c r="G84" i="8"/>
  <c r="O84" i="8"/>
  <c r="H84" i="8"/>
  <c r="Q84" i="8"/>
  <c r="J84" i="8"/>
  <c r="C84" i="8"/>
  <c r="K84" i="8"/>
  <c r="M84" i="8"/>
  <c r="D84" i="8"/>
  <c r="L84" i="8"/>
  <c r="E84" i="8"/>
  <c r="N84" i="8"/>
  <c r="F84" i="8"/>
  <c r="U85" i="8"/>
  <c r="A85" i="8"/>
  <c r="V85" i="8"/>
  <c r="F85" i="8" l="1"/>
  <c r="M85" i="8"/>
  <c r="G85" i="8"/>
  <c r="O85" i="8"/>
  <c r="P85" i="8"/>
  <c r="I85" i="8"/>
  <c r="Q85" i="8"/>
  <c r="H85" i="8"/>
  <c r="J85" i="8"/>
  <c r="B85" i="8"/>
  <c r="C85" i="8"/>
  <c r="K85" i="8"/>
  <c r="D85" i="8"/>
  <c r="L85" i="8"/>
  <c r="E85" i="8"/>
  <c r="N85" i="8"/>
  <c r="U86" i="8"/>
  <c r="A86" i="8"/>
  <c r="V86" i="8"/>
  <c r="C86" i="8" l="1"/>
  <c r="J86" i="8"/>
  <c r="Q86" i="8"/>
  <c r="F86" i="8"/>
  <c r="N86" i="8"/>
  <c r="G86" i="8"/>
  <c r="O86" i="8"/>
  <c r="H86" i="8"/>
  <c r="P86" i="8"/>
  <c r="L86" i="8"/>
  <c r="I86" i="8"/>
  <c r="B86" i="8"/>
  <c r="K86" i="8"/>
  <c r="D86" i="8"/>
  <c r="E86" i="8"/>
  <c r="M86" i="8"/>
  <c r="U87" i="8"/>
  <c r="A87" i="8"/>
  <c r="V87" i="8"/>
  <c r="G87" i="8" l="1"/>
  <c r="N87" i="8"/>
  <c r="E87" i="8"/>
  <c r="M87" i="8"/>
  <c r="O87" i="8"/>
  <c r="P87" i="8"/>
  <c r="Q87" i="8"/>
  <c r="K87" i="8"/>
  <c r="F87" i="8"/>
  <c r="H87" i="8"/>
  <c r="I87" i="8"/>
  <c r="B87" i="8"/>
  <c r="J87" i="8"/>
  <c r="C87" i="8"/>
  <c r="D87" i="8"/>
  <c r="L87" i="8"/>
  <c r="U88" i="8"/>
  <c r="A88" i="8"/>
  <c r="V88" i="8"/>
  <c r="D88" i="8" l="1"/>
  <c r="K88" i="8"/>
  <c r="E88" i="8"/>
  <c r="M88" i="8"/>
  <c r="F88" i="8"/>
  <c r="O88" i="8"/>
  <c r="P88" i="8"/>
  <c r="N88" i="8"/>
  <c r="G88" i="8"/>
  <c r="J88" i="8"/>
  <c r="H88" i="8"/>
  <c r="I88" i="8"/>
  <c r="Q88" i="8"/>
  <c r="B88" i="8"/>
  <c r="C88" i="8"/>
  <c r="L88" i="8"/>
  <c r="U89" i="8"/>
  <c r="A89" i="8"/>
  <c r="V89" i="8"/>
  <c r="H89" i="8" l="1"/>
  <c r="D89" i="8"/>
  <c r="L89" i="8"/>
  <c r="E89" i="8"/>
  <c r="F89" i="8"/>
  <c r="B89" i="8"/>
  <c r="Q89" i="8"/>
  <c r="M89" i="8"/>
  <c r="G89" i="8"/>
  <c r="N89" i="8"/>
  <c r="O89" i="8"/>
  <c r="I89" i="8"/>
  <c r="P89" i="8"/>
  <c r="J89" i="8"/>
  <c r="C89" i="8"/>
  <c r="K89" i="8"/>
  <c r="U90" i="8"/>
  <c r="A90" i="8"/>
  <c r="V90" i="8"/>
  <c r="B90" i="8" l="1"/>
  <c r="I90" i="8"/>
  <c r="P90" i="8"/>
  <c r="C90" i="8"/>
  <c r="J90" i="8"/>
  <c r="D90" i="8"/>
  <c r="E90" i="8"/>
  <c r="L90" i="8"/>
  <c r="Q90" i="8"/>
  <c r="K90" i="8"/>
  <c r="G90" i="8"/>
  <c r="F90" i="8"/>
  <c r="M90" i="8"/>
  <c r="N90" i="8"/>
  <c r="H90" i="8"/>
  <c r="O90" i="8"/>
  <c r="U91" i="8"/>
  <c r="A91" i="8"/>
  <c r="V91" i="8"/>
  <c r="F91" i="8" l="1"/>
  <c r="M91" i="8"/>
  <c r="G91" i="8"/>
  <c r="P91" i="8"/>
  <c r="K91" i="8"/>
  <c r="N91" i="8"/>
  <c r="O91" i="8"/>
  <c r="I91" i="8"/>
  <c r="H91" i="8"/>
  <c r="B91" i="8"/>
  <c r="D91" i="8"/>
  <c r="C91" i="8"/>
  <c r="J91" i="8"/>
  <c r="Q91" i="8"/>
  <c r="E91" i="8"/>
  <c r="L91" i="8"/>
  <c r="U92" i="8"/>
  <c r="A92" i="8"/>
  <c r="V92" i="8"/>
  <c r="C92" i="8" l="1"/>
  <c r="J92" i="8"/>
  <c r="Q92" i="8"/>
  <c r="D92" i="8"/>
  <c r="O92" i="8"/>
  <c r="K92" i="8"/>
  <c r="L92" i="8"/>
  <c r="M92" i="8"/>
  <c r="H92" i="8"/>
  <c r="E92" i="8"/>
  <c r="F92" i="8"/>
  <c r="G92" i="8"/>
  <c r="N92" i="8"/>
  <c r="B92" i="8"/>
  <c r="I92" i="8"/>
  <c r="P92" i="8"/>
  <c r="U93" i="8"/>
  <c r="A93" i="8"/>
  <c r="V93" i="8"/>
  <c r="G93" i="8" l="1"/>
  <c r="N93" i="8"/>
  <c r="B93" i="8"/>
  <c r="C93" i="8"/>
  <c r="Q93" i="8"/>
  <c r="H93" i="8"/>
  <c r="O93" i="8"/>
  <c r="P93" i="8"/>
  <c r="L93" i="8"/>
  <c r="I93" i="8"/>
  <c r="J93" i="8"/>
  <c r="E93" i="8"/>
  <c r="D93" i="8"/>
  <c r="K93" i="8"/>
  <c r="F93" i="8"/>
  <c r="M93" i="8"/>
  <c r="U94" i="8"/>
  <c r="A94" i="8"/>
  <c r="V94" i="8"/>
  <c r="D94" i="8" l="1"/>
  <c r="K94" i="8"/>
  <c r="L94" i="8"/>
  <c r="F94" i="8"/>
  <c r="N94" i="8"/>
  <c r="B94" i="8"/>
  <c r="E94" i="8"/>
  <c r="G94" i="8"/>
  <c r="M94" i="8"/>
  <c r="I94" i="8"/>
  <c r="H94" i="8"/>
  <c r="O94" i="8"/>
  <c r="P94" i="8"/>
  <c r="C94" i="8"/>
  <c r="J94" i="8"/>
  <c r="Q94" i="8"/>
  <c r="U95" i="8"/>
  <c r="A95" i="8"/>
  <c r="V95" i="8"/>
  <c r="H95" i="8" l="1"/>
  <c r="O95" i="8"/>
  <c r="P95" i="8"/>
  <c r="J95" i="8"/>
  <c r="Q95" i="8"/>
  <c r="M95" i="8"/>
  <c r="B95" i="8"/>
  <c r="I95" i="8"/>
  <c r="C95" i="8"/>
  <c r="K95" i="8"/>
  <c r="F95" i="8"/>
  <c r="D95" i="8"/>
  <c r="E95" i="8"/>
  <c r="L95" i="8"/>
  <c r="G95" i="8"/>
  <c r="N95" i="8"/>
  <c r="U96" i="8"/>
  <c r="A96" i="8"/>
  <c r="V96" i="8"/>
  <c r="E96" i="8" l="1"/>
  <c r="L96" i="8"/>
  <c r="M96" i="8"/>
  <c r="F96" i="8"/>
  <c r="N96" i="8"/>
  <c r="O96" i="8"/>
  <c r="Q96" i="8"/>
  <c r="G96" i="8"/>
  <c r="H96" i="8"/>
  <c r="C96" i="8"/>
  <c r="B96" i="8"/>
  <c r="I96" i="8"/>
  <c r="P96" i="8"/>
  <c r="J96" i="8"/>
  <c r="K96" i="8"/>
  <c r="D96" i="8"/>
  <c r="U97" i="8"/>
  <c r="A97" i="8"/>
  <c r="V97" i="8"/>
  <c r="B97" i="8" l="1"/>
  <c r="I97" i="8"/>
  <c r="P97" i="8"/>
  <c r="J97" i="8"/>
  <c r="Q97" i="8"/>
  <c r="D97" i="8"/>
  <c r="G97" i="8"/>
  <c r="C97" i="8"/>
  <c r="K97" i="8"/>
  <c r="L97" i="8"/>
  <c r="E97" i="8"/>
  <c r="N97" i="8"/>
  <c r="F97" i="8"/>
  <c r="M97" i="8"/>
  <c r="H97" i="8"/>
  <c r="O97" i="8"/>
  <c r="U98" i="8"/>
  <c r="A98" i="8"/>
  <c r="V98" i="8"/>
  <c r="F98" i="8" l="1"/>
  <c r="M98" i="8"/>
  <c r="N98" i="8"/>
  <c r="H98" i="8"/>
  <c r="B98" i="8"/>
  <c r="K98" i="8"/>
  <c r="G98" i="8"/>
  <c r="O98" i="8"/>
  <c r="P98" i="8"/>
  <c r="I98" i="8"/>
  <c r="C98" i="8"/>
  <c r="J98" i="8"/>
  <c r="Q98" i="8"/>
  <c r="D98" i="8"/>
  <c r="E98" i="8"/>
  <c r="L98" i="8"/>
  <c r="U99" i="8"/>
  <c r="A99" i="8"/>
  <c r="V99" i="8"/>
  <c r="C99" i="8" l="1"/>
  <c r="J99" i="8"/>
  <c r="Q99" i="8"/>
  <c r="K99" i="8"/>
  <c r="E99" i="8"/>
  <c r="L99" i="8"/>
  <c r="F99" i="8"/>
  <c r="D99" i="8"/>
  <c r="H99" i="8"/>
  <c r="M99" i="8"/>
  <c r="G99" i="8"/>
  <c r="N99" i="8"/>
  <c r="O99" i="8"/>
  <c r="P99" i="8"/>
  <c r="B99" i="8"/>
  <c r="I99" i="8"/>
  <c r="U100" i="8"/>
  <c r="A100" i="8"/>
  <c r="V100" i="8"/>
  <c r="G100" i="8" l="1"/>
  <c r="N100" i="8"/>
  <c r="H100" i="8"/>
  <c r="O100" i="8"/>
  <c r="I100" i="8"/>
  <c r="J100" i="8"/>
  <c r="E100" i="8"/>
  <c r="B100" i="8"/>
  <c r="C100" i="8"/>
  <c r="P100" i="8"/>
  <c r="Q100" i="8"/>
  <c r="D100" i="8"/>
  <c r="K100" i="8"/>
  <c r="L100" i="8"/>
  <c r="F100" i="8"/>
  <c r="M100" i="8"/>
  <c r="U101" i="8"/>
  <c r="A101" i="8"/>
  <c r="V101" i="8"/>
  <c r="D101" i="8" l="1"/>
  <c r="K101" i="8"/>
  <c r="E101" i="8"/>
  <c r="L101" i="8"/>
  <c r="M101" i="8"/>
  <c r="G101" i="8"/>
  <c r="I101" i="8"/>
  <c r="F101" i="8"/>
  <c r="N101" i="8"/>
  <c r="B101" i="8"/>
  <c r="H101" i="8"/>
  <c r="O101" i="8"/>
  <c r="P101" i="8"/>
  <c r="C101" i="8"/>
  <c r="J101" i="8"/>
  <c r="Q101" i="8"/>
  <c r="U102" i="8"/>
  <c r="A102" i="8"/>
  <c r="V102" i="8"/>
  <c r="H102" i="8" l="1"/>
  <c r="O102" i="8"/>
  <c r="B102" i="8"/>
  <c r="P102" i="8"/>
  <c r="J102" i="8"/>
  <c r="K102" i="8"/>
  <c r="F102" i="8"/>
  <c r="I102" i="8"/>
  <c r="C102" i="8"/>
  <c r="M102" i="8"/>
  <c r="Q102" i="8"/>
  <c r="D102" i="8"/>
  <c r="E102" i="8"/>
  <c r="L102" i="8"/>
  <c r="N102" i="8"/>
  <c r="G102" i="8"/>
  <c r="U103" i="8"/>
  <c r="A103" i="8"/>
  <c r="V103" i="8"/>
  <c r="E103" i="8" l="1"/>
  <c r="L103" i="8"/>
  <c r="F103" i="8"/>
  <c r="N103" i="8"/>
  <c r="O103" i="8"/>
  <c r="Q103" i="8"/>
  <c r="M103" i="8"/>
  <c r="G103" i="8"/>
  <c r="H103" i="8"/>
  <c r="C103" i="8"/>
  <c r="B103" i="8"/>
  <c r="I103" i="8"/>
  <c r="P103" i="8"/>
  <c r="J103" i="8"/>
  <c r="D103" i="8"/>
  <c r="K103" i="8"/>
  <c r="U104" i="8"/>
  <c r="A104" i="8"/>
  <c r="V104" i="8"/>
  <c r="B104" i="8" l="1"/>
  <c r="I104" i="8"/>
  <c r="P104" i="8"/>
  <c r="C104" i="8"/>
  <c r="J104" i="8"/>
  <c r="D104" i="8"/>
  <c r="E104" i="8"/>
  <c r="Q104" i="8"/>
  <c r="G104" i="8"/>
  <c r="K104" i="8"/>
  <c r="L104" i="8"/>
  <c r="F104" i="8"/>
  <c r="M104" i="8"/>
  <c r="N104" i="8"/>
  <c r="H104" i="8"/>
  <c r="O104" i="8"/>
  <c r="C25" i="4"/>
</calcChain>
</file>

<file path=xl/comments1.xml><?xml version="1.0" encoding="utf-8"?>
<comments xmlns="http://schemas.openxmlformats.org/spreadsheetml/2006/main">
  <authors>
    <author>Riegler, Erich</author>
  </authors>
  <commentList>
    <comment ref="BG1" authorId="0">
      <text>
        <r>
          <rPr>
            <b/>
            <sz val="9"/>
            <color indexed="81"/>
            <rFont val="Tahoma"/>
            <family val="2"/>
          </rPr>
          <t>Riegler, Erich:</t>
        </r>
        <r>
          <rPr>
            <sz val="9"/>
            <color indexed="81"/>
            <rFont val="Tahoma"/>
            <family val="2"/>
          </rPr>
          <t xml:space="preserve">
</t>
        </r>
      </text>
    </comment>
  </commentList>
</comments>
</file>

<file path=xl/connections.xml><?xml version="1.0" encoding="utf-8"?>
<connections xmlns="http://schemas.openxmlformats.org/spreadsheetml/2006/main">
  <connection id="1" name="Veranstaltungen" type="4" refreshedVersion="0" background="1">
    <webPr xml="1" sourceData="1" url="C:\Users\rie\Desktop\Veranstaltungen.xml" htmlTables="1" htmlFormat="all"/>
  </connection>
  <connection id="2" name="Veranstaltungen1" type="4" refreshedVersion="0" background="1">
    <webPr xml="1" sourceData="1" url="C:\Users\rie\Desktop\Veranstaltungen.xml" htmlTables="1" htmlFormat="all"/>
  </connection>
  <connection id="3" name="Veranstaltungen2" type="4" refreshedVersion="0" background="1">
    <webPr xml="1" sourceData="1" url="C:\Users\rie\Desktop\Veranstaltungen.xml" htmlTables="1" htmlFormat="all"/>
  </connection>
  <connection id="4" name="Veranstaltungen3" type="4" refreshedVersion="0" background="1" saveData="1">
    <webPr xml="1" sourceData="1" parsePre="1" consecutive="1" url="C:\Users\rie\Desktop\Leer-Veranstaltung.xml" htmlTables="1"/>
  </connection>
</connections>
</file>

<file path=xl/sharedStrings.xml><?xml version="1.0" encoding="utf-8"?>
<sst xmlns="http://schemas.openxmlformats.org/spreadsheetml/2006/main" count="3855" uniqueCount="155">
  <si>
    <t>Verknüpfung der Daten aus der XML-Datei</t>
  </si>
  <si>
    <t>Datum:</t>
  </si>
  <si>
    <t>Veranstalter-Name:</t>
  </si>
  <si>
    <t>Endedatum:</t>
  </si>
  <si>
    <t>Ort:</t>
  </si>
  <si>
    <t>Veranstaltungsart:</t>
  </si>
  <si>
    <t>Bezeichnung:</t>
  </si>
  <si>
    <t>Bemerkungen:</t>
  </si>
  <si>
    <t>Veranstalter (Bereich):</t>
  </si>
  <si>
    <t>EnsembleNr</t>
  </si>
  <si>
    <t>Artikel</t>
  </si>
  <si>
    <t>Name</t>
  </si>
  <si>
    <t>Leiter</t>
  </si>
  <si>
    <t>LeiterEmail</t>
  </si>
  <si>
    <t>LeiterTelefon</t>
  </si>
  <si>
    <t>Art</t>
  </si>
  <si>
    <t>Stufe</t>
  </si>
  <si>
    <t>Punkte</t>
  </si>
  <si>
    <t>BereichID</t>
  </si>
  <si>
    <t>BereichName</t>
  </si>
  <si>
    <t>Bemerkung</t>
  </si>
  <si>
    <t>Index</t>
  </si>
  <si>
    <t>GebDat</t>
  </si>
  <si>
    <t>Geschlecht</t>
  </si>
  <si>
    <t>Adresse</t>
  </si>
  <si>
    <t>Email</t>
  </si>
  <si>
    <t>Telefon</t>
  </si>
  <si>
    <t>Instrument</t>
  </si>
  <si>
    <t>AuswahlPerson</t>
  </si>
  <si>
    <t>Titel</t>
  </si>
  <si>
    <t>Komponist</t>
  </si>
  <si>
    <t>Satz</t>
  </si>
  <si>
    <t>Dauer</t>
  </si>
  <si>
    <t>Keine händischen Änderungen in diesem Arbeitsblatt - nur Datenverknüpfung aktualisieren !!!!!</t>
  </si>
  <si>
    <t>Letzte Zeile Daten:</t>
  </si>
  <si>
    <t>Erste Zeile Daten:</t>
  </si>
  <si>
    <t>Spalte EnsembleNr:</t>
  </si>
  <si>
    <t>Spalte Artikel:</t>
  </si>
  <si>
    <t>Überschriftenzeile:</t>
  </si>
  <si>
    <t>Pflicht</t>
  </si>
  <si>
    <t>Spalte Name:</t>
  </si>
  <si>
    <t>Spalte Leiter:</t>
  </si>
  <si>
    <t>Spalte LeiterEmail:</t>
  </si>
  <si>
    <t>Spalte LeiterTelefon:</t>
  </si>
  <si>
    <t>Spalte Art:</t>
  </si>
  <si>
    <t>Spalte Stufe:</t>
  </si>
  <si>
    <t>Spalte BereichID:</t>
  </si>
  <si>
    <t>Spalte BereichName:</t>
  </si>
  <si>
    <t>Spalte Bemerkung:</t>
  </si>
  <si>
    <t>Spalte AuftrittZeit:</t>
  </si>
  <si>
    <t>Person:</t>
  </si>
  <si>
    <t>Ensemble:</t>
  </si>
  <si>
    <t>Spalte Index:</t>
  </si>
  <si>
    <t>Spalte GebDat:</t>
  </si>
  <si>
    <t>Spalte Geschlecht:</t>
  </si>
  <si>
    <t>Spalte Adresse:</t>
  </si>
  <si>
    <t>Spalte Email:</t>
  </si>
  <si>
    <t>Spalte Telefon:</t>
  </si>
  <si>
    <t>Spalte Instrument:</t>
  </si>
  <si>
    <t>BereichIDPerson</t>
  </si>
  <si>
    <t>Spalte BereichIDPerson:</t>
  </si>
  <si>
    <t>BereichNamePerson</t>
  </si>
  <si>
    <t>Spalte BereichNamePerson:</t>
  </si>
  <si>
    <t>Spalte AuswahlPerson:</t>
  </si>
  <si>
    <t>BemerkungPerson</t>
  </si>
  <si>
    <t>Spalte BemerkungPerson:</t>
  </si>
  <si>
    <t>IndexWerk</t>
  </si>
  <si>
    <t>Spalte IndexWerk:</t>
  </si>
  <si>
    <t>Spalte Titel:</t>
  </si>
  <si>
    <t>Spalte Komponist:</t>
  </si>
  <si>
    <t>Spalte Satz:</t>
  </si>
  <si>
    <t>Spalte Dauer:</t>
  </si>
  <si>
    <t>BemerkungWerk</t>
  </si>
  <si>
    <t>Spalte BemerkungWerk:</t>
  </si>
  <si>
    <t>Spalte Pflicht:</t>
  </si>
  <si>
    <t>NamePerson</t>
  </si>
  <si>
    <t>Spalte NamePerson:</t>
  </si>
  <si>
    <t>Indizes in der XML-Tabelle</t>
  </si>
  <si>
    <t>Name:</t>
  </si>
  <si>
    <t>Leiter:</t>
  </si>
  <si>
    <t>Email Leiter:</t>
  </si>
  <si>
    <t>Telefon Leiter:</t>
  </si>
  <si>
    <t>Ensembleart:</t>
  </si>
  <si>
    <t>Stufe:</t>
  </si>
  <si>
    <t>Artikel:</t>
  </si>
  <si>
    <t>Bereich-ID:</t>
  </si>
  <si>
    <t>Bereichname:</t>
  </si>
  <si>
    <t>Auftrittszeit:</t>
  </si>
  <si>
    <t>Bemerkung:</t>
  </si>
  <si>
    <t>Mitglieder:</t>
  </si>
  <si>
    <t>Geb.Dat.</t>
  </si>
  <si>
    <t>Geschl.</t>
  </si>
  <si>
    <t>Kapelle</t>
  </si>
  <si>
    <t>ÖBV-DB</t>
  </si>
  <si>
    <t>Werke:</t>
  </si>
  <si>
    <t>Sätze</t>
  </si>
  <si>
    <t>Ensemble</t>
  </si>
  <si>
    <t>Infos:</t>
  </si>
  <si>
    <t>EID_MID</t>
  </si>
  <si>
    <t>EID_WID</t>
  </si>
  <si>
    <t>Zeile 1 (#NV=Ensemble nicht vorhanden)</t>
  </si>
  <si>
    <t>Nicht besetzt  1</t>
  </si>
  <si>
    <t>Nicht besetzt 1</t>
  </si>
  <si>
    <t>E-Nr.</t>
  </si>
  <si>
    <t>Linearisierte Darstellung der Daten der Veranstaltung aus der verknüpften XML-Datei</t>
  </si>
  <si>
    <t>Dieses Arbeitsblatt dient dazu, alle einzelnen Daten eines Ensembles herauskopieren zu können.</t>
  </si>
  <si>
    <t>Verbindung mit XML-Datei herstellen um aktuelle Daten zu importieren</t>
  </si>
  <si>
    <t>Cursor auf ein gelbes Feld nebenan stellen (z.B. hinter Überschrift "Veranstalter (Bereich).
Im Menü "Daten" neben dem Symbol "Alle aktualisieren" mit dem kleinen Pfeil rechts das Kontextmenü öffnen.
Menüpunkt "Verbindungseigenschaften" wählen
Im Dialog "Verbindungseigenschaften" Karteireiter "Definition" wählen.
Beim Eintrag "Verbindungsdatei" Schalter "Durchsuchen ..." benutzen und aktuelle zu verwendende XML-Datei auswählen.  Dialog mit "OK" bestätigen.
--&gt; Es werden die aktuellen Daten verbunden.
Achtung: beim Öffnen dieser Excel-Datei werden die Daten aus der XML-Datei nicht automatisch aktualisiert!
Aktualisieren de Daten von eventuell geänderter XML-DateI: Cursor auf ein gelbes Feld nebenan, rechte Maustaste / Menüpunkt "XML" / XML Daten aktualisieren.</t>
  </si>
  <si>
    <t>Durchschnittsalter:</t>
  </si>
  <si>
    <t>Die folgenden Spalten konvertieren Zellen mit Inhalt 0 in den Inhalt ""</t>
  </si>
  <si>
    <t>Email-In</t>
  </si>
  <si>
    <t>GebDat-In</t>
  </si>
  <si>
    <t>Adresse-In</t>
  </si>
  <si>
    <t>Telefon-In</t>
  </si>
  <si>
    <t>Instrument-In</t>
  </si>
  <si>
    <t>BemerkungPerson-In</t>
  </si>
  <si>
    <t>Name-In</t>
  </si>
  <si>
    <t>Leiter-In</t>
  </si>
  <si>
    <t>LeiterEmail-In</t>
  </si>
  <si>
    <t>LeiterTelefon-In</t>
  </si>
  <si>
    <t>Artikel-In</t>
  </si>
  <si>
    <t>AuftrittZeit-In</t>
  </si>
  <si>
    <t>Bemerkung-In</t>
  </si>
  <si>
    <t>Auftrittzeit</t>
  </si>
  <si>
    <t>BemerkungWerk-In</t>
  </si>
  <si>
    <t>Dauer-In</t>
  </si>
  <si>
    <t>Satz-In</t>
  </si>
  <si>
    <t>Komponist-In</t>
  </si>
  <si>
    <t>Titel-In</t>
  </si>
  <si>
    <t>Musikverein(e)</t>
  </si>
  <si>
    <t>Mitglieder</t>
  </si>
  <si>
    <t>Kompositionen</t>
  </si>
  <si>
    <t>(Felder für komprimierte Ansicht)</t>
  </si>
  <si>
    <t>Komprimierte Darstellung der Daten der Veranstaltung aus der verknüpften XML-Datei für ein Programm</t>
  </si>
  <si>
    <t>Dieses Arbeitsblatt dient dazu, Daten für eine Programmdarstellung herauszukopieren.</t>
  </si>
  <si>
    <t>Zeit</t>
  </si>
  <si>
    <t>Anzahl Musikvereine</t>
  </si>
  <si>
    <t>Alter</t>
  </si>
  <si>
    <t>Zeile 1</t>
  </si>
  <si>
    <t>vorhanden</t>
  </si>
  <si>
    <t>Darstellung aller Daten der Ensembles einer Veranstaltung aus der verknüpften XML-Datei für ein Programm</t>
  </si>
  <si>
    <t>EnsembleArt</t>
  </si>
  <si>
    <t>Nr.</t>
  </si>
  <si>
    <t>AnmelderID</t>
  </si>
  <si>
    <t>Anmelder-Name</t>
  </si>
  <si>
    <t>Leiter Email</t>
  </si>
  <si>
    <t>Leiter Telefon</t>
  </si>
  <si>
    <t>In desem Arbeitsblatt sind alle Daten der Veranstaltung tabellarisch zusammengefasst. Die Werte der Tabelle können herauskopiert, und die nicht benötigten Spalten verworfen werden.</t>
  </si>
  <si>
    <t>Instrumente</t>
  </si>
  <si>
    <t>Ensembles, angemeldete Personen und Aufführungswerke (automatische Übernahme aus der XML-Datei)</t>
  </si>
  <si>
    <t>Virtueller Grundeintrag</t>
  </si>
  <si>
    <t>Ensemble-Veranstaltung</t>
  </si>
  <si>
    <t>Template</t>
  </si>
  <si>
    <t>?</t>
  </si>
  <si>
    <t>Das ist die leere Datei. - Bitte mit gültiger XML-Verknüpfung aktualisieren (siehe Erklärung nebenan)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</si>
</sst>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CCECFF"/>
        <bgColor indexed="64"/>
      </patternFill>
    </fill>
    <fill>
      <patternFill patternType="solid">
        <fgColor theme="3" tint="0.59999389629810485"/>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67">
    <xf numFmtId="0" fontId="0" fillId="0" borderId="0" xfId="0"/>
    <xf numFmtId="49" fontId="0" fillId="0" borderId="0" xfId="0" applyNumberFormat="1"/>
    <xf numFmtId="0" fontId="0" fillId="0" borderId="0" xfId="0" applyAlignment="1">
      <alignment vertical="top"/>
    </xf>
    <xf numFmtId="0" fontId="1" fillId="0" borderId="0" xfId="0" applyFont="1" applyAlignment="1">
      <alignment vertical="top"/>
    </xf>
    <xf numFmtId="1" fontId="1" fillId="0" borderId="0" xfId="0" applyNumberFormat="1" applyFont="1"/>
    <xf numFmtId="1" fontId="0" fillId="0" borderId="0" xfId="0" applyNumberFormat="1"/>
    <xf numFmtId="0" fontId="0" fillId="0" borderId="0" xfId="0" applyNumberFormat="1"/>
    <xf numFmtId="0" fontId="1" fillId="0" borderId="0" xfId="0" applyFont="1"/>
    <xf numFmtId="0" fontId="1" fillId="0" borderId="0" xfId="0" applyFont="1" applyAlignment="1">
      <alignment horizontal="right"/>
    </xf>
    <xf numFmtId="0" fontId="0" fillId="0" borderId="0" xfId="0" applyFill="1" applyAlignment="1">
      <alignment vertical="center"/>
    </xf>
    <xf numFmtId="0" fontId="1" fillId="0" borderId="0" xfId="0" applyFont="1" applyFill="1" applyAlignment="1">
      <alignment vertical="center"/>
    </xf>
    <xf numFmtId="0" fontId="0" fillId="0" borderId="0" xfId="0" applyAlignment="1"/>
    <xf numFmtId="0" fontId="0" fillId="0" borderId="0" xfId="0" applyAlignment="1">
      <alignment vertical="top"/>
    </xf>
    <xf numFmtId="49" fontId="0" fillId="0" borderId="0" xfId="0" applyNumberFormat="1" applyAlignment="1">
      <alignment vertical="top"/>
    </xf>
    <xf numFmtId="0" fontId="2" fillId="0" borderId="0" xfId="0" applyFont="1" applyProtection="1">
      <protection locked="0"/>
    </xf>
    <xf numFmtId="0" fontId="0" fillId="0" borderId="0" xfId="0" applyProtection="1">
      <protection locked="0"/>
    </xf>
    <xf numFmtId="0" fontId="0" fillId="0" borderId="0" xfId="0" applyAlignment="1" applyProtection="1">
      <protection locked="0"/>
    </xf>
    <xf numFmtId="0" fontId="1" fillId="0" borderId="0" xfId="0" applyFont="1" applyProtection="1">
      <protection locked="0"/>
    </xf>
    <xf numFmtId="0" fontId="0" fillId="2" borderId="0" xfId="0" applyFill="1" applyProtection="1">
      <protection locked="0"/>
    </xf>
    <xf numFmtId="0" fontId="0" fillId="0" borderId="0" xfId="0" applyFill="1" applyProtection="1">
      <protection locked="0"/>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1" fillId="4" borderId="0" xfId="0" applyFont="1" applyFill="1" applyAlignment="1" applyProtection="1">
      <alignment horizontal="center"/>
      <protection locked="0"/>
    </xf>
    <xf numFmtId="0" fontId="0" fillId="4" borderId="0" xfId="0" applyFill="1" applyProtection="1">
      <protection locked="0"/>
    </xf>
    <xf numFmtId="0" fontId="1" fillId="0" borderId="0" xfId="0" applyFont="1" applyAlignment="1" applyProtection="1">
      <alignment vertical="top"/>
      <protection locked="0"/>
    </xf>
    <xf numFmtId="14" fontId="0" fillId="0" borderId="0" xfId="0" applyNumberFormat="1" applyAlignment="1" applyProtection="1">
      <protection locked="0"/>
    </xf>
    <xf numFmtId="14" fontId="0" fillId="0" borderId="0" xfId="0" applyNumberFormat="1" applyProtection="1">
      <protection locked="0"/>
    </xf>
    <xf numFmtId="2" fontId="0" fillId="2" borderId="0" xfId="0" applyNumberFormat="1" applyFill="1" applyAlignment="1" applyProtection="1">
      <alignment horizontal="left"/>
      <protection locked="0"/>
    </xf>
    <xf numFmtId="0" fontId="1" fillId="6" borderId="0" xfId="0" applyFont="1" applyFill="1" applyProtection="1">
      <protection locked="0"/>
    </xf>
    <xf numFmtId="0" fontId="7" fillId="6" borderId="0" xfId="0" applyFont="1" applyFill="1" applyProtection="1">
      <protection locked="0"/>
    </xf>
    <xf numFmtId="0" fontId="1" fillId="6" borderId="0" xfId="0" applyFont="1" applyFill="1" applyAlignment="1" applyProtection="1">
      <alignment horizontal="center"/>
      <protection locked="0"/>
    </xf>
    <xf numFmtId="0" fontId="2" fillId="0" borderId="0" xfId="0" applyFont="1" applyAlignment="1" applyProtection="1">
      <alignment vertical="top"/>
      <protection locked="0"/>
    </xf>
    <xf numFmtId="0" fontId="0" fillId="0" borderId="0" xfId="0" applyAlignment="1" applyProtection="1">
      <alignment horizontal="center" vertical="top"/>
      <protection locked="0"/>
    </xf>
    <xf numFmtId="0" fontId="0" fillId="0" borderId="0" xfId="0" applyAlignment="1" applyProtection="1">
      <alignment vertical="top" wrapText="1"/>
      <protection locked="0"/>
    </xf>
    <xf numFmtId="2"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0" fontId="0" fillId="0" borderId="0" xfId="0" applyAlignment="1" applyProtection="1">
      <alignment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wrapText="1"/>
      <protection locked="0"/>
    </xf>
    <xf numFmtId="2" fontId="1" fillId="0" borderId="0" xfId="0" applyNumberFormat="1" applyFont="1" applyAlignment="1" applyProtection="1">
      <alignment horizontal="center" vertical="top"/>
      <protection locked="0"/>
    </xf>
    <xf numFmtId="0" fontId="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2" fontId="0" fillId="0" borderId="0" xfId="0" applyNumberFormat="1" applyAlignment="1" applyProtection="1">
      <alignment horizontal="center" vertical="top" wrapText="1"/>
      <protection locked="0"/>
    </xf>
    <xf numFmtId="0" fontId="1" fillId="0" borderId="0" xfId="0" applyFont="1" applyAlignment="1" applyProtection="1">
      <alignment horizontal="center" vertical="top" wrapText="1"/>
      <protection locked="0"/>
    </xf>
    <xf numFmtId="2" fontId="1" fillId="0" borderId="0" xfId="0" applyNumberFormat="1" applyFont="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0" fillId="7" borderId="0" xfId="0" applyFill="1" applyAlignment="1">
      <alignment horizontal="left" vertical="center"/>
    </xf>
    <xf numFmtId="1" fontId="1" fillId="3" borderId="0" xfId="0" applyNumberFormat="1" applyFont="1" applyFill="1" applyAlignment="1">
      <alignment horizontal="left" vertical="center"/>
    </xf>
    <xf numFmtId="0" fontId="1" fillId="2" borderId="0" xfId="0" applyFont="1" applyFill="1" applyAlignment="1">
      <alignment horizontal="center"/>
    </xf>
    <xf numFmtId="0" fontId="0" fillId="2" borderId="0" xfId="0" applyFill="1" applyAlignment="1">
      <alignment horizontal="center"/>
    </xf>
    <xf numFmtId="0" fontId="1" fillId="0" borderId="0" xfId="0" applyFont="1" applyAlignment="1"/>
    <xf numFmtId="0" fontId="0" fillId="0" borderId="0" xfId="0" applyAlignment="1"/>
    <xf numFmtId="0" fontId="1" fillId="0" borderId="0" xfId="0" applyFont="1" applyAlignment="1">
      <alignment vertical="top"/>
    </xf>
    <xf numFmtId="0" fontId="0" fillId="0" borderId="0" xfId="0" applyAlignment="1">
      <alignment vertical="top"/>
    </xf>
    <xf numFmtId="49" fontId="0" fillId="2" borderId="0" xfId="0" applyNumberFormat="1" applyFill="1" applyAlignment="1"/>
    <xf numFmtId="0" fontId="2" fillId="0" borderId="0" xfId="0" applyFont="1" applyAlignment="1"/>
    <xf numFmtId="49" fontId="0" fillId="2" borderId="0" xfId="0" applyNumberFormat="1" applyFill="1" applyAlignment="1">
      <alignment vertical="top" wrapText="1"/>
    </xf>
    <xf numFmtId="0" fontId="0" fillId="0" borderId="0" xfId="0" applyAlignment="1">
      <alignment vertical="top" wrapText="1"/>
    </xf>
    <xf numFmtId="49" fontId="6" fillId="5" borderId="0" xfId="0" applyNumberFormat="1" applyFont="1" applyFill="1" applyAlignment="1">
      <alignment vertical="center" wrapText="1" shrinkToFit="1"/>
    </xf>
    <xf numFmtId="0" fontId="0" fillId="5" borderId="0" xfId="0" applyFont="1" applyFill="1" applyAlignment="1">
      <alignment vertical="center" wrapText="1" shrinkToFit="1"/>
    </xf>
    <xf numFmtId="0" fontId="0" fillId="5" borderId="0" xfId="0" applyFont="1" applyFill="1" applyAlignment="1">
      <alignment vertical="center" shrinkToFit="1"/>
    </xf>
    <xf numFmtId="0" fontId="5" fillId="4" borderId="0" xfId="0" applyFont="1" applyFill="1" applyAlignment="1">
      <alignment horizontal="center" vertical="center" shrinkToFit="1"/>
    </xf>
    <xf numFmtId="0" fontId="5" fillId="3" borderId="0" xfId="0" applyFont="1" applyFill="1" applyAlignment="1">
      <alignment horizontal="center" vertical="center" shrinkToFit="1"/>
    </xf>
    <xf numFmtId="0" fontId="0" fillId="2" borderId="0" xfId="0" applyFill="1" applyAlignment="1" applyProtection="1">
      <alignment vertical="top"/>
      <protection locked="0"/>
    </xf>
    <xf numFmtId="0" fontId="0" fillId="2" borderId="0" xfId="0" applyFill="1" applyAlignment="1" applyProtection="1">
      <protection locked="0"/>
    </xf>
  </cellXfs>
  <cellStyles count="1">
    <cellStyle name="Standard" xfId="0" builtinId="0"/>
  </cellStyles>
  <dxfs count="2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Lst>
</styleSheet>
</file>

<file path=xl/xmlMaps.xml><?xml version="1.0" encoding="utf-8"?>
<MapInfo xmlns="http://schemas.openxmlformats.org/spreadsheetml/2006/main" SelectionNamespaces="">
  <Schema ID="Schema4">
    <xsd:schema xmlns:xsd="http://www.w3.org/2001/XMLSchema" xmlns="">
      <xsd:element nillable="true" name="Veranstaltungen">
        <xsd:complexType>
          <xsd:sequence minOccurs="0">
            <xsd:element minOccurs="0" nillable="true" name="Veranstaltung" form="unqualified">
              <xsd:complexType>
                <xsd:sequence minOccurs="0">
                  <xsd:element minOccurs="0" maxOccurs="unbounded" nillable="true" name="Ensemble" form="unqualified">
                    <xsd:complexType>
                      <xsd:sequence minOccurs="0">
                        <xsd:element minOccurs="0" nillable="true" type="xsd:integer" name="EnsembleNr" form="unqualified"/>
                        <xsd:element minOccurs="0" nillable="true" type="xsd:string" name="Artikel" form="unqualified"/>
                        <xsd:element minOccurs="0" nillable="true" type="xsd:string" name="Name" form="unqualified"/>
                        <xsd:element minOccurs="0" nillable="true" type="xsd:string" name="Leiter" form="unqualified"/>
                        <xsd:element minOccurs="0" nillable="true" type="xsd:string" name="LeiterEmail" form="unqualified"/>
                        <xsd:element minOccurs="0" nillable="true" type="xsd:string" name="LeiterTelefon" form="unqualified"/>
                        <xsd:element minOccurs="0" nillable="true" type="xsd:string" name="Art" form="unqualified"/>
                        <xsd:element minOccurs="0" nillable="true" type="xsd:string" name="Stufe" form="unqualified"/>
                        <xsd:element minOccurs="0" nillable="true" type="xsd:string" name="Punkte" form="unqualified"/>
                        <xsd:element minOccurs="0" nillable="true" type="xsd:string" name="BereichID" form="unqualified"/>
                        <xsd:element minOccurs="0" nillable="true" type="xsd:string" name="BereichName" form="unqualified"/>
                        <xsd:element minOccurs="0" nillable="true" type="xsd:string" name="AuftrittZeit" form="unqualified"/>
                        <xsd:element minOccurs="0" nillable="true" type="xsd:string" name="Bemerkung" form="unqualified"/>
                        <xsd:element minOccurs="0" maxOccurs="unbounded" nillable="true" name="Person" form="unqualified">
                          <xsd:complexType>
                            <xsd:sequence minOccurs="0">
                              <xsd:element minOccurs="0" nillable="true" type="xsd:integer" name="Index" form="unqualified"/>
                              <xsd:element minOccurs="0" nillable="true" type="xsd:string" name="Name" form="unqualified"/>
                              <xsd:element minOccurs="0" nillable="true" type="xsd:string" name="GebDat" form="unqualified"/>
                              <xsd:element minOccurs="0" nillable="true" type="xsd:string" name="Geschlecht" form="unqualified"/>
                              <xsd:element minOccurs="0" nillable="true" type="xsd:string" name="Adresse" form="unqualified"/>
                              <xsd:element minOccurs="0" nillable="true" type="xsd:string" name="Email" form="unqualified"/>
                              <xsd:element minOccurs="0" nillable="true" type="xsd:string" name="Telefon" form="unqualified"/>
                              <xsd:element minOccurs="0" nillable="true" type="xsd:string" name="Instrument" form="unqualified"/>
                              <xsd:element minOccurs="0" nillable="true" type="xsd:string" name="BereichID" form="unqualified"/>
                              <xsd:element minOccurs="0" nillable="true" type="xsd:string" name="BereichName" form="unqualified"/>
                              <xsd:element minOccurs="0" nillable="true" type="xsd:boolean" name="AuswahlPerson" form="unqualified"/>
                              <xsd:element minOccurs="0" nillable="true" type="xsd:string" name="Bemerkung" form="unqualified"/>
                            </xsd:sequence>
                          </xsd:complexType>
                        </xsd:element>
                        <xsd:element minOccurs="0" maxOccurs="unbounded" nillable="true" name="Werk" form="unqualified">
                          <xsd:complexType>
                            <xsd:sequence minOccurs="0">
                              <xsd:element minOccurs="0" nillable="true" type="xsd:integer" name="Index" form="unqualified"/>
                              <xsd:element minOccurs="0" nillable="true" type="xsd:string" name="Titel" form="unqualified"/>
                              <xsd:element minOccurs="0" nillable="true" type="xsd:string" name="Komponist" form="unqualified"/>
                              <xsd:element minOccurs="0" nillable="true" type="xsd:string" name="Satz" form="unqualified"/>
                              <xsd:element minOccurs="0" nillable="true" type="xsd:string" name="Dauer" form="unqualified"/>
                              <xsd:element minOccurs="0" nillable="true" type="xsd:string" name="Bemerkung" form="unqualified"/>
                              <xsd:element minOccurs="0" nillable="true" type="xsd:boolean" name="Pflicht" form="unqualified"/>
                            </xsd:sequence>
                          </xsd:complexType>
                        </xsd:element>
                      </xsd:sequence>
                    </xsd:complexType>
                  </xsd:element>
                </xsd:sequence>
                <xsd:attribute name="VeranstalterID" form="unqualified" type="xsd:string"/>
                <xsd:attribute name="VeranstalterName" form="unqualified" type="xsd:string"/>
                <xsd:attribute name="Datum" form="unqualified" type="xsd:string"/>
                <xsd:attribute name="DatumBis" form="unqualified" type="xsd:string"/>
                <xsd:attribute name="Ort" form="unqualified" type="xsd:string"/>
                <xsd:attribute name="Art" form="unqualified" type="xsd:string"/>
                <xsd:attribute name="Bezeichnung" form="unqualified" type="xsd:string"/>
                <xsd:attribute name="Ensembles" form="unqualified" type="xsd:boolean"/>
                <xsd:attribute name="Bemerkung" form="unqualified" type="xsd:string"/>
              </xsd:complexType>
            </xsd:element>
          </xsd:sequence>
        </xsd:complexType>
      </xsd:element>
    </xsd:schema>
  </Schema>
  <Map ID="4" Name="Veranstaltungen_Zuordnung" RootElement="Veranstaltungen" SchemaID="Schema4" ShowImportExportValidationErrors="false" AutoFit="true" Append="false" PreserveSortAFLayout="true" PreserveFormat="true">
    <DataBinding FileBinding="true" ConnectionID="4"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XMLLINK" displayName="XMLLINK" comment="Verlinkte XML-Tabelle" ref="A13:AZ14" tableType="xml" insertRowShift="1" totalsRowShown="0" connectionId="4">
  <autoFilter ref="A13:AZ14"/>
  <sortState ref="A14:AZ28">
    <sortCondition ref="N13:N28"/>
  </sortState>
  <tableColumns count="52">
    <tableColumn id="35" uniqueName="35" name="EID_MID" dataDxfId="19">
      <calculatedColumnFormula>XMLLINK[[#This Row],[EnsembleNr]]&amp;"_"&amp;XMLLINK[[#This Row],[Index]]</calculatedColumnFormula>
    </tableColumn>
    <tableColumn id="34" uniqueName="34" name="EID_WID" dataDxfId="18">
      <calculatedColumnFormula>XMLLINK[[#This Row],[EnsembleNr]]&amp;"_"&amp;XMLLINK[[#This Row],[IndexWerk]]</calculatedColumnFormula>
    </tableColumn>
    <tableColumn id="1" uniqueName="EnsembleNr" name="EnsembleNr">
      <xmlColumnPr mapId="4" xpath="/Veranstaltungen/Veranstaltung/Ensemble/EnsembleNr" xmlDataType="integer"/>
    </tableColumn>
    <tableColumn id="2" uniqueName="Artikel" name="Artikel-In">
      <xmlColumnPr mapId="4" xpath="/Veranstaltungen/Veranstaltung/Ensemble/Artikel" xmlDataType="string"/>
    </tableColumn>
    <tableColumn id="3" uniqueName="Name" name="Name-In">
      <xmlColumnPr mapId="4" xpath="/Veranstaltungen/Veranstaltung/Ensemble/Name" xmlDataType="string"/>
    </tableColumn>
    <tableColumn id="4" uniqueName="Leiter" name="Leiter-In">
      <xmlColumnPr mapId="4" xpath="/Veranstaltungen/Veranstaltung/Ensemble/Leiter" xmlDataType="string"/>
    </tableColumn>
    <tableColumn id="5" uniqueName="LeiterEmail" name="LeiterEmail-In">
      <xmlColumnPr mapId="4" xpath="/Veranstaltungen/Veranstaltung/Ensemble/LeiterEmail" xmlDataType="string"/>
    </tableColumn>
    <tableColumn id="6" uniqueName="LeiterTelefon" name="LeiterTelefon-In">
      <xmlColumnPr mapId="4" xpath="/Veranstaltungen/Veranstaltung/Ensemble/LeiterTelefon" xmlDataType="string"/>
    </tableColumn>
    <tableColumn id="7" uniqueName="Art" name="Art">
      <xmlColumnPr mapId="4" xpath="/Veranstaltungen/Veranstaltung/Ensemble/Art" xmlDataType="string"/>
    </tableColumn>
    <tableColumn id="8" uniqueName="Stufe" name="Stufe">
      <xmlColumnPr mapId="4" xpath="/Veranstaltungen/Veranstaltung/Ensemble/Stufe" xmlDataType="string"/>
    </tableColumn>
    <tableColumn id="9" uniqueName="Punkte" name="Punkte">
      <xmlColumnPr mapId="4" xpath="/Veranstaltungen/Veranstaltung/Ensemble/Punkte" xmlDataType="string"/>
    </tableColumn>
    <tableColumn id="10" uniqueName="BereichID" name="BereichID">
      <xmlColumnPr mapId="4" xpath="/Veranstaltungen/Veranstaltung/Ensemble/BereichID" xmlDataType="string"/>
    </tableColumn>
    <tableColumn id="11" uniqueName="BereichName" name="BereichName">
      <xmlColumnPr mapId="4" xpath="/Veranstaltungen/Veranstaltung/Ensemble/BereichName" xmlDataType="string"/>
    </tableColumn>
    <tableColumn id="12" uniqueName="AuftrittZeit" name="AuftrittZeit-In">
      <xmlColumnPr mapId="4" xpath="/Veranstaltungen/Veranstaltung/Ensemble/AuftrittZeit" xmlDataType="string"/>
    </tableColumn>
    <tableColumn id="13" uniqueName="Bemerkung" name="Bemerkung-In">
      <xmlColumnPr mapId="4" xpath="/Veranstaltungen/Veranstaltung/Ensemble/Bemerkung" xmlDataType="string"/>
    </tableColumn>
    <tableColumn id="14" uniqueName="Index" name="Index">
      <xmlColumnPr mapId="4" xpath="/Veranstaltungen/Veranstaltung/Ensemble/Person/Index" xmlDataType="integer"/>
    </tableColumn>
    <tableColumn id="15" uniqueName="Name" name="NamePerson">
      <xmlColumnPr mapId="4" xpath="/Veranstaltungen/Veranstaltung/Ensemble/Person/Name" xmlDataType="string"/>
    </tableColumn>
    <tableColumn id="16" uniqueName="GebDat" name="GebDat-In">
      <xmlColumnPr mapId="4" xpath="/Veranstaltungen/Veranstaltung/Ensemble/Person/GebDat" xmlDataType="string"/>
    </tableColumn>
    <tableColumn id="17" uniqueName="Geschlecht" name="Geschlecht">
      <xmlColumnPr mapId="4" xpath="/Veranstaltungen/Veranstaltung/Ensemble/Person/Geschlecht" xmlDataType="string"/>
    </tableColumn>
    <tableColumn id="18" uniqueName="Adresse" name="Adresse-In">
      <xmlColumnPr mapId="4" xpath="/Veranstaltungen/Veranstaltung/Ensemble/Person/Adresse" xmlDataType="string"/>
    </tableColumn>
    <tableColumn id="19" uniqueName="Email" name="Email-In">
      <xmlColumnPr mapId="4" xpath="/Veranstaltungen/Veranstaltung/Ensemble/Person/Email" xmlDataType="string"/>
    </tableColumn>
    <tableColumn id="20" uniqueName="Telefon" name="Telefon-In">
      <xmlColumnPr mapId="4" xpath="/Veranstaltungen/Veranstaltung/Ensemble/Person/Telefon" xmlDataType="string"/>
    </tableColumn>
    <tableColumn id="21" uniqueName="Instrument" name="Instrument-In">
      <xmlColumnPr mapId="4" xpath="/Veranstaltungen/Veranstaltung/Ensemble/Person/Instrument" xmlDataType="string"/>
    </tableColumn>
    <tableColumn id="22" uniqueName="BereichID" name="BereichIDPerson">
      <xmlColumnPr mapId="4" xpath="/Veranstaltungen/Veranstaltung/Ensemble/Person/BereichID" xmlDataType="string"/>
    </tableColumn>
    <tableColumn id="23" uniqueName="BereichName" name="BereichNamePerson">
      <xmlColumnPr mapId="4" xpath="/Veranstaltungen/Veranstaltung/Ensemble/Person/BereichName" xmlDataType="string"/>
    </tableColumn>
    <tableColumn id="24" uniqueName="AuswahlPerson" name="AuswahlPerson">
      <xmlColumnPr mapId="4" xpath="/Veranstaltungen/Veranstaltung/Ensemble/Person/AuswahlPerson" xmlDataType="boolean"/>
    </tableColumn>
    <tableColumn id="25" uniqueName="Bemerkung" name="BemerkungPerson-In">
      <xmlColumnPr mapId="4" xpath="/Veranstaltungen/Veranstaltung/Ensemble/Person/Bemerkung" xmlDataType="string"/>
    </tableColumn>
    <tableColumn id="26" uniqueName="Index" name="IndexWerk">
      <xmlColumnPr mapId="4" xpath="/Veranstaltungen/Veranstaltung/Ensemble/Werk/Index" xmlDataType="integer"/>
    </tableColumn>
    <tableColumn id="27" uniqueName="Titel" name="Titel-In">
      <xmlColumnPr mapId="4" xpath="/Veranstaltungen/Veranstaltung/Ensemble/Werk/Titel" xmlDataType="string"/>
    </tableColumn>
    <tableColumn id="28" uniqueName="Komponist" name="Komponist-In">
      <xmlColumnPr mapId="4" xpath="/Veranstaltungen/Veranstaltung/Ensemble/Werk/Komponist" xmlDataType="string"/>
    </tableColumn>
    <tableColumn id="29" uniqueName="Satz" name="Satz-In">
      <xmlColumnPr mapId="4" xpath="/Veranstaltungen/Veranstaltung/Ensemble/Werk/Satz" xmlDataType="string"/>
    </tableColumn>
    <tableColumn id="30" uniqueName="Dauer" name="Dauer-In">
      <xmlColumnPr mapId="4" xpath="/Veranstaltungen/Veranstaltung/Ensemble/Werk/Dauer" xmlDataType="string"/>
    </tableColumn>
    <tableColumn id="31" uniqueName="Bemerkung" name="BemerkungWerk-In">
      <xmlColumnPr mapId="4" xpath="/Veranstaltungen/Veranstaltung/Ensemble/Werk/Bemerkung" xmlDataType="string"/>
    </tableColumn>
    <tableColumn id="32" uniqueName="Pflicht" name="Pflicht">
      <xmlColumnPr mapId="4" xpath="/Veranstaltungen/Veranstaltung/Ensemble/Werk/Pflicht" xmlDataType="boolean"/>
    </tableColumn>
    <tableColumn id="36" uniqueName="36" name="Name" dataDxfId="17">
      <calculatedColumnFormula>IF(XMLLINK[[#This Row],[Name-In]]=0,"",XMLLINK[[#This Row],[Name-In]])</calculatedColumnFormula>
    </tableColumn>
    <tableColumn id="47" uniqueName="47" name="Leiter" dataDxfId="16">
      <calculatedColumnFormula>IF(XMLLINK[[#This Row],[Leiter-In]]=0,"",XMLLINK[[#This Row],[Leiter-In]])</calculatedColumnFormula>
    </tableColumn>
    <tableColumn id="46" uniqueName="46" name="LeiterEmail" dataDxfId="15">
      <calculatedColumnFormula>IF(XMLLINK[[#This Row],[LeiterEmail-In]]=0,"",XMLLINK[[#This Row],[LeiterEmail-In]])</calculatedColumnFormula>
    </tableColumn>
    <tableColumn id="45" uniqueName="45" name="LeiterTelefon" dataDxfId="14">
      <calculatedColumnFormula>IF(XMLLINK[[#This Row],[LeiterTelefon-In]]=0,"",XMLLINK[[#This Row],[LeiterTelefon-In]])</calculatedColumnFormula>
    </tableColumn>
    <tableColumn id="44" uniqueName="44" name="Artikel" dataDxfId="13">
      <calculatedColumnFormula>IF(XMLLINK[[#This Row],[Art]]=0,"",XMLLINK[[#This Row],[Art]])</calculatedColumnFormula>
    </tableColumn>
    <tableColumn id="38" uniqueName="38" name="Auftrittzeit" dataDxfId="12">
      <calculatedColumnFormula>IF(XMLLINK[[#This Row],[AuftrittZeit-In]]=0,"",XMLLINK[[#This Row],[AuftrittZeit-In]])</calculatedColumnFormula>
    </tableColumn>
    <tableColumn id="33" uniqueName="33" name="Bemerkung" dataDxfId="11">
      <calculatedColumnFormula>IF(XMLLINK[[#This Row],[Bemerkung-In]]=0,"",XMLLINK[[#This Row],[Bemerkung-In]])</calculatedColumnFormula>
    </tableColumn>
    <tableColumn id="43" uniqueName="43" name="GebDat" dataDxfId="10">
      <calculatedColumnFormula>IF(XMLLINK[[#This Row],[GebDat-In]]=0,"",XMLLINK[[#This Row],[GebDat-In]])</calculatedColumnFormula>
    </tableColumn>
    <tableColumn id="42" uniqueName="42" name="Adresse" dataDxfId="9">
      <calculatedColumnFormula>IF(XMLLINK[[#This Row],[Adresse-In]]=0,"",XMLLINK[[#This Row],[Adresse-In]])</calculatedColumnFormula>
    </tableColumn>
    <tableColumn id="41" uniqueName="41" name="Email" dataDxfId="8">
      <calculatedColumnFormula>IF(XMLLINK[[#This Row],[Email-In]]=0,"",XMLLINK[[#This Row],[Email-In]])</calculatedColumnFormula>
    </tableColumn>
    <tableColumn id="40" uniqueName="40" name="Telefon" dataDxfId="7">
      <calculatedColumnFormula>IF(XMLLINK[[#This Row],[Telefon-In]]=0,"",XMLLINK[[#This Row],[Telefon-In]])</calculatedColumnFormula>
    </tableColumn>
    <tableColumn id="39" uniqueName="39" name="Instrument" dataDxfId="6">
      <calculatedColumnFormula>IF(XMLLINK[[#This Row],[Instrument-In]]=0,"",XMLLINK[[#This Row],[Instrument-In]])</calculatedColumnFormula>
    </tableColumn>
    <tableColumn id="37" uniqueName="37" name="BemerkungPerson" dataDxfId="5">
      <calculatedColumnFormula>IF(XMLLINK[[#This Row],[BemerkungPerson-In]]=0,"",XMLLINK[[#This Row],[BemerkungPerson-In]])</calculatedColumnFormula>
    </tableColumn>
    <tableColumn id="48" uniqueName="48" name="Titel" dataDxfId="4">
      <calculatedColumnFormula>IF(XMLLINK[[#This Row],[Titel-In]]=0,"",XMLLINK[[#This Row],[Titel-In]])</calculatedColumnFormula>
    </tableColumn>
    <tableColumn id="49" uniqueName="49" name="Komponist" dataDxfId="3">
      <calculatedColumnFormula>IF(XMLLINK[[#This Row],[Komponist-In]]=0,"",XMLLINK[[#This Row],[Komponist-In]])</calculatedColumnFormula>
    </tableColumn>
    <tableColumn id="50" uniqueName="50" name="Satz" dataDxfId="2">
      <calculatedColumnFormula>IF(XMLLINK[[#This Row],[Satz-In]]=0,"",XMLLINK[[#This Row],[Satz-In]])</calculatedColumnFormula>
    </tableColumn>
    <tableColumn id="51" uniqueName="51" name="Dauer" dataDxfId="1">
      <calculatedColumnFormula>IF(XMLLINK[[#This Row],[Dauer-In]]=0,"",XMLLINK[[#This Row],[Dauer-In]])</calculatedColumnFormula>
    </tableColumn>
    <tableColumn id="52" uniqueName="52" name="BemerkungWerk" dataDxfId="0">
      <calculatedColumnFormula>IF(XMLLINK[[#This Row],[BemerkungWerk-In]]=0,"",XMLLINK[[#This Row],[BemerkungWerk-In]])</calculatedColumnFormula>
    </tableColumn>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3" r="C3" connectionId="4">
    <xmlCellPr id="1" uniqueName="VeranstalterID">
      <xmlPr mapId="4" xpath="/Veranstaltungen/Veranstaltung/@VeranstalterID" xmlDataType="string"/>
    </xmlCellPr>
  </singleXmlCell>
  <singleXmlCell id="14" r="C4" connectionId="4">
    <xmlCellPr id="1" uniqueName="VeranstalterName">
      <xmlPr mapId="4" xpath="/Veranstaltungen/Veranstaltung/@VeranstalterName" xmlDataType="string"/>
    </xmlCellPr>
  </singleXmlCell>
  <singleXmlCell id="15" r="C5" connectionId="4">
    <xmlCellPr id="1" uniqueName="Datum">
      <xmlPr mapId="4" xpath="/Veranstaltungen/Veranstaltung/@Datum" xmlDataType="string"/>
    </xmlCellPr>
  </singleXmlCell>
  <singleXmlCell id="16" r="C6" connectionId="4">
    <xmlCellPr id="1" uniqueName="DatumBis">
      <xmlPr mapId="4" xpath="/Veranstaltungen/Veranstaltung/@DatumBis" xmlDataType="string"/>
    </xmlCellPr>
  </singleXmlCell>
  <singleXmlCell id="17" r="C7" connectionId="4">
    <xmlCellPr id="1" uniqueName="Ort">
      <xmlPr mapId="4" xpath="/Veranstaltungen/Veranstaltung/@Ort" xmlDataType="string"/>
    </xmlCellPr>
  </singleXmlCell>
  <singleXmlCell id="18" r="C8" connectionId="4">
    <xmlCellPr id="1" uniqueName="Art">
      <xmlPr mapId="4" xpath="/Veranstaltungen/Veranstaltung/@Art" xmlDataType="string"/>
    </xmlCellPr>
  </singleXmlCell>
  <singleXmlCell id="19" r="C9" connectionId="4">
    <xmlCellPr id="1" uniqueName="Bezeichnung">
      <xmlPr mapId="4" xpath="/Veranstaltungen/Veranstaltung/@Bezeichnung" xmlDataType="string"/>
    </xmlCellPr>
  </singleXmlCell>
  <singleXmlCell id="20" r="C10" connectionId="4">
    <xmlCellPr id="1" uniqueName="Bemerkung">
      <xmlPr mapId="4" xpath="/Veranstaltungen/Veranstaltung/@Bemerkung" xmlDataType="string"/>
    </xmlCellPr>
  </singleXmlCell>
</singleXmlCell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S42"/>
  <sheetViews>
    <sheetView tabSelected="1" workbookViewId="0">
      <selection activeCell="C3" sqref="C3:G3"/>
    </sheetView>
  </sheetViews>
  <sheetFormatPr baseColWidth="10" defaultRowHeight="15" x14ac:dyDescent="0.25"/>
  <cols>
    <col min="1" max="1" width="10.85546875" style="5" customWidth="1"/>
    <col min="2" max="2" width="11" customWidth="1"/>
    <col min="3" max="3" width="14.140625" customWidth="1"/>
    <col min="4" max="4" width="11.7109375" customWidth="1"/>
    <col min="5" max="5" width="22" customWidth="1"/>
    <col min="6" max="6" width="10.85546875" customWidth="1"/>
    <col min="7" max="7" width="15.7109375" customWidth="1"/>
    <col min="8" max="8" width="17.7109375" customWidth="1"/>
    <col min="9" max="9" width="6" customWidth="1"/>
    <col min="10" max="10" width="8" customWidth="1"/>
    <col min="11" max="11" width="9.5703125" customWidth="1"/>
    <col min="12" max="12" width="11.85546875" customWidth="1"/>
    <col min="13" max="13" width="15.28515625" customWidth="1"/>
    <col min="14" max="14" width="15.7109375" customWidth="1"/>
    <col min="15" max="15" width="15.85546875" customWidth="1"/>
    <col min="16" max="16" width="8.28515625" customWidth="1"/>
    <col min="17" max="17" width="14.7109375" customWidth="1"/>
    <col min="18" max="18" width="12.42578125" customWidth="1"/>
    <col min="19" max="19" width="13.140625" customWidth="1"/>
    <col min="20" max="20" width="12.85546875" customWidth="1"/>
    <col min="21" max="21" width="10.5703125" customWidth="1"/>
    <col min="22" max="22" width="12.5703125" customWidth="1"/>
    <col min="23" max="23" width="15.5703125" customWidth="1"/>
    <col min="24" max="24" width="18" customWidth="1"/>
    <col min="25" max="25" width="21.5703125" customWidth="1"/>
    <col min="26" max="26" width="17" customWidth="1"/>
    <col min="27" max="27" width="22.140625" customWidth="1"/>
    <col min="28" max="28" width="13.140625" customWidth="1"/>
    <col min="29" max="29" width="9.7109375" customWidth="1"/>
    <col min="30" max="30" width="15.28515625" customWidth="1"/>
    <col min="31" max="31" width="9.28515625" customWidth="1"/>
    <col min="32" max="32" width="11" customWidth="1"/>
    <col min="33" max="33" width="20.85546875" customWidth="1"/>
    <col min="34" max="34" width="9" customWidth="1"/>
    <col min="35" max="35" width="27.42578125" customWidth="1"/>
    <col min="36" max="36" width="12" style="7" customWidth="1"/>
    <col min="37" max="37" width="18.28515625" customWidth="1"/>
    <col min="38" max="38" width="15.28515625" customWidth="1"/>
    <col min="39" max="39" width="9.28515625" customWidth="1"/>
    <col min="40" max="40" width="13.140625" customWidth="1"/>
    <col min="41" max="41" width="13.42578125" customWidth="1"/>
    <col min="42" max="42" width="10.140625" customWidth="1"/>
    <col min="43" max="43" width="27.5703125" customWidth="1"/>
    <col min="44" max="44" width="32.42578125" customWidth="1"/>
    <col min="45" max="45" width="12.85546875" customWidth="1"/>
    <col min="46" max="46" width="13.140625" customWidth="1"/>
    <col min="47" max="47" width="19.7109375" customWidth="1"/>
    <col min="48" max="48" width="7.28515625" customWidth="1"/>
    <col min="49" max="49" width="12.85546875" customWidth="1"/>
    <col min="50" max="50" width="6.85546875" customWidth="1"/>
    <col min="51" max="51" width="8.5703125" customWidth="1"/>
    <col min="52" max="52" width="18.42578125" customWidth="1"/>
    <col min="55" max="55" width="17.140625" hidden="1" customWidth="1"/>
    <col min="56" max="56" width="9.7109375" hidden="1" customWidth="1"/>
    <col min="57" max="57" width="17.140625" hidden="1" customWidth="1"/>
    <col min="58" max="58" width="6.5703125" hidden="1" customWidth="1"/>
    <col min="59" max="59" width="4.42578125" hidden="1" customWidth="1"/>
    <col min="60" max="60" width="12.28515625" hidden="1" customWidth="1"/>
    <col min="61" max="61" width="19.7109375" hidden="1" customWidth="1"/>
    <col min="62" max="62" width="7.140625" hidden="1" customWidth="1"/>
    <col min="63" max="63" width="11.85546875" hidden="1" customWidth="1"/>
    <col min="64" max="64" width="17.140625" hidden="1" customWidth="1"/>
    <col min="65" max="65" width="10.28515625" hidden="1" customWidth="1"/>
    <col min="66" max="66" width="7" hidden="1" customWidth="1"/>
    <col min="67" max="67" width="26" hidden="1" customWidth="1"/>
    <col min="68" max="68" width="7.5703125" hidden="1" customWidth="1"/>
    <col min="69" max="69" width="6.5703125" hidden="1" customWidth="1"/>
    <col min="70" max="70" width="22.7109375" hidden="1" customWidth="1"/>
    <col min="71" max="71" width="7.140625" hidden="1" customWidth="1"/>
    <col min="72" max="72" width="17.140625" customWidth="1"/>
  </cols>
  <sheetData>
    <row r="1" spans="1:71" ht="33.75" customHeight="1" x14ac:dyDescent="0.3">
      <c r="A1" s="57" t="s">
        <v>0</v>
      </c>
      <c r="B1" s="53"/>
      <c r="C1" s="53"/>
      <c r="D1" s="53"/>
      <c r="E1" s="53"/>
      <c r="F1" s="64" t="s">
        <v>33</v>
      </c>
      <c r="G1" s="64"/>
      <c r="H1" s="64"/>
      <c r="I1" s="64"/>
      <c r="J1" s="64"/>
      <c r="K1" s="64"/>
      <c r="L1" s="64"/>
      <c r="M1" s="64"/>
      <c r="N1" s="64"/>
      <c r="O1" s="64"/>
      <c r="P1" s="64"/>
      <c r="BD1" s="50" t="s">
        <v>77</v>
      </c>
      <c r="BE1" s="51"/>
      <c r="BF1" s="51"/>
      <c r="BH1" s="7" t="s">
        <v>51</v>
      </c>
      <c r="BI1" t="s">
        <v>36</v>
      </c>
      <c r="BJ1">
        <f ca="1">MATCH("EnsembleNr",INDIRECT(ADDRESS(ZÜBERSCHRIFT,1)):INDIRECT(ADDRESS(ZÜBERSCHRIFT,500)),0)</f>
        <v>3</v>
      </c>
      <c r="BK1" s="7"/>
      <c r="BL1" t="s">
        <v>47</v>
      </c>
      <c r="BM1">
        <f ca="1">MATCH("BereichName",INDIRECT(ADDRESS(ZÜBERSCHRIFT,1)):INDIRECT(ADDRESS(ZÜBERSCHRIFT,500)),0)</f>
        <v>13</v>
      </c>
      <c r="BO1" t="s">
        <v>57</v>
      </c>
      <c r="BP1">
        <f ca="1">MATCH("Telefon",INDIRECT(ADDRESS(ZÜBERSCHRIFT,1)):INDIRECT(ADDRESS(ZÜBERSCHRIFT,500)),0)</f>
        <v>45</v>
      </c>
      <c r="BR1" t="s">
        <v>70</v>
      </c>
      <c r="BS1">
        <f ca="1">MATCH("Satz",INDIRECT(ADDRESS(ZÜBERSCHRIFT,1)):INDIRECT(ADDRESS(ZÜBERSCHRIFT,500)),0)</f>
        <v>50</v>
      </c>
    </row>
    <row r="2" spans="1:71" x14ac:dyDescent="0.25">
      <c r="A2" s="4"/>
      <c r="BD2" s="7"/>
      <c r="BE2" t="s">
        <v>38</v>
      </c>
      <c r="BF2">
        <f>ROW(XMLLINK[[#Headers],[EnsembleNr]])</f>
        <v>13</v>
      </c>
      <c r="BH2" s="7"/>
      <c r="BI2" t="s">
        <v>37</v>
      </c>
      <c r="BJ2">
        <f ca="1">MATCH("Artikel",INDIRECT(ADDRESS(ZÜBERSCHRIFT,1)):INDIRECT(ADDRESS(ZÜBERSCHRIFT,500)),0)</f>
        <v>39</v>
      </c>
      <c r="BK2" s="7"/>
      <c r="BL2" t="s">
        <v>49</v>
      </c>
      <c r="BM2">
        <f ca="1">MATCH("AuftrittZeit",INDIRECT(ADDRESS(ZÜBERSCHRIFT,1)):INDIRECT(ADDRESS(ZÜBERSCHRIFT,500)),0)</f>
        <v>40</v>
      </c>
      <c r="BO2" t="s">
        <v>58</v>
      </c>
      <c r="BP2">
        <f ca="1">MATCH("Instrument",INDIRECT(ADDRESS(ZÜBERSCHRIFT,1)):INDIRECT(ADDRESS(ZÜBERSCHRIFT,500)),0)</f>
        <v>46</v>
      </c>
      <c r="BR2" t="s">
        <v>71</v>
      </c>
      <c r="BS2">
        <f ca="1">MATCH("Dauer",INDIRECT(ADDRESS(ZÜBERSCHRIFT,1)):INDIRECT(ADDRESS(ZÜBERSCHRIFT,500)),0)</f>
        <v>51</v>
      </c>
    </row>
    <row r="3" spans="1:71" ht="15.75" x14ac:dyDescent="0.25">
      <c r="A3" s="52" t="s">
        <v>8</v>
      </c>
      <c r="B3" s="53"/>
      <c r="C3" s="56" t="s">
        <v>153</v>
      </c>
      <c r="D3" s="53"/>
      <c r="E3" s="53"/>
      <c r="F3" s="53"/>
      <c r="G3" s="53"/>
      <c r="H3" s="11"/>
      <c r="I3" s="63" t="s">
        <v>106</v>
      </c>
      <c r="J3" s="63"/>
      <c r="K3" s="63"/>
      <c r="L3" s="63"/>
      <c r="M3" s="63"/>
      <c r="N3" s="63"/>
      <c r="O3" s="63"/>
      <c r="P3" s="63"/>
      <c r="BD3" s="7"/>
      <c r="BE3" t="s">
        <v>35</v>
      </c>
      <c r="BF3">
        <f>ZÜBERSCHRIFT+1</f>
        <v>14</v>
      </c>
      <c r="BH3" s="3"/>
      <c r="BI3" t="s">
        <v>40</v>
      </c>
      <c r="BJ3">
        <f ca="1">MATCH("Name",INDIRECT(ADDRESS(ZÜBERSCHRIFT,1)):INDIRECT(ADDRESS(ZÜBERSCHRIFT,500)),0)</f>
        <v>35</v>
      </c>
      <c r="BK3" s="7"/>
      <c r="BL3" t="s">
        <v>48</v>
      </c>
      <c r="BM3">
        <f ca="1">MATCH("Bemerkung",INDIRECT(ADDRESS(ZÜBERSCHRIFT,1)):INDIRECT(ADDRESS(ZÜBERSCHRIFT,500)),0)</f>
        <v>41</v>
      </c>
      <c r="BO3" t="s">
        <v>60</v>
      </c>
      <c r="BP3">
        <f ca="1">MATCH("BereichIDPerson",INDIRECT(ADDRESS(ZÜBERSCHRIFT,1)):INDIRECT(ADDRESS(ZÜBERSCHRIFT,500)),0)</f>
        <v>24</v>
      </c>
      <c r="BR3" t="s">
        <v>73</v>
      </c>
      <c r="BS3">
        <f ca="1">MATCH("BemerkungWerk",INDIRECT(ADDRESS(ZÜBERSCHRIFT,1)):INDIRECT(ADDRESS(ZÜBERSCHRIFT,500)),0)</f>
        <v>52</v>
      </c>
    </row>
    <row r="4" spans="1:71" x14ac:dyDescent="0.25">
      <c r="A4" s="52" t="s">
        <v>2</v>
      </c>
      <c r="B4" s="53"/>
      <c r="C4" s="56" t="s">
        <v>153</v>
      </c>
      <c r="D4" s="53"/>
      <c r="E4" s="53"/>
      <c r="F4" s="53"/>
      <c r="G4" s="53"/>
      <c r="H4" s="11"/>
      <c r="I4" s="60" t="s">
        <v>107</v>
      </c>
      <c r="J4" s="61"/>
      <c r="K4" s="61"/>
      <c r="L4" s="61"/>
      <c r="M4" s="61"/>
      <c r="N4" s="62"/>
      <c r="O4" s="62"/>
      <c r="P4" s="62"/>
      <c r="Q4" s="1"/>
      <c r="BD4" s="7"/>
      <c r="BE4" t="s">
        <v>34</v>
      </c>
      <c r="BF4">
        <f t="array" aca="1" ref="BF4" ca="1">MIN(IF(ISBLANK(INDIRECT(ADDRESS(ZÜBERSCHRIFT,1)):INDIRECT(ADDRESS(5000,1))),ROW(INDIRECT(ADDRESS(ZÜBERSCHRIFT,1)):INDIRECT(ADDRESS(5000,1)))))-1</f>
        <v>14</v>
      </c>
      <c r="BH4" s="10"/>
      <c r="BI4" s="9" t="s">
        <v>41</v>
      </c>
      <c r="BJ4" s="9">
        <f ca="1">MATCH("Leiter",INDIRECT(ADDRESS(ZÜBERSCHRIFT,1)):INDIRECT(ADDRESS(ZÜBERSCHRIFT,500)),0)</f>
        <v>36</v>
      </c>
      <c r="BK4" s="8" t="s">
        <v>50</v>
      </c>
      <c r="BL4" t="s">
        <v>52</v>
      </c>
      <c r="BM4">
        <f ca="1">MATCH("Index",INDIRECT(ADDRESS(ZÜBERSCHRIFT,1)):INDIRECT(ADDRESS(ZÜBERSCHRIFT,500)),0)</f>
        <v>16</v>
      </c>
      <c r="BO4" t="s">
        <v>62</v>
      </c>
      <c r="BP4">
        <f ca="1">MATCH("BereichNamePerson",INDIRECT(ADDRESS(ZÜBERSCHRIFT,1)):INDIRECT(ADDRESS(ZÜBERSCHRIFT,500)),0)</f>
        <v>25</v>
      </c>
      <c r="BR4" t="s">
        <v>74</v>
      </c>
      <c r="BS4">
        <f ca="1">MATCH("Pflicht",INDIRECT(ADDRESS(ZÜBERSCHRIFT,1)):INDIRECT(ADDRESS(ZÜBERSCHRIFT,500)),0)</f>
        <v>34</v>
      </c>
    </row>
    <row r="5" spans="1:71" x14ac:dyDescent="0.25">
      <c r="A5" s="52" t="s">
        <v>1</v>
      </c>
      <c r="B5" s="53"/>
      <c r="C5" s="56" t="s">
        <v>153</v>
      </c>
      <c r="D5" s="53"/>
      <c r="E5" s="53"/>
      <c r="F5" s="53"/>
      <c r="G5" s="53"/>
      <c r="H5" s="11"/>
      <c r="I5" s="61"/>
      <c r="J5" s="61"/>
      <c r="K5" s="61"/>
      <c r="L5" s="61"/>
      <c r="M5" s="61"/>
      <c r="N5" s="62"/>
      <c r="O5" s="62"/>
      <c r="P5" s="62"/>
      <c r="BD5" s="7"/>
      <c r="BH5" s="7"/>
      <c r="BI5" t="s">
        <v>42</v>
      </c>
      <c r="BJ5">
        <f ca="1">MATCH("LeiterEmail",INDIRECT(ADDRESS(ZÜBERSCHRIFT,1)):INDIRECT(ADDRESS(ZÜBERSCHRIFT,500)),0)</f>
        <v>37</v>
      </c>
      <c r="BK5" s="7"/>
      <c r="BL5" t="s">
        <v>76</v>
      </c>
      <c r="BM5">
        <f ca="1">MATCH("NamePerson",INDIRECT(ADDRESS(ZÜBERSCHRIFT,1)):INDIRECT(ADDRESS(ZÜBERSCHRIFT,500)),0)</f>
        <v>17</v>
      </c>
      <c r="BO5" t="s">
        <v>63</v>
      </c>
      <c r="BP5">
        <f ca="1">MATCH("AuswahlPerson",INDIRECT(ADDRESS(ZÜBERSCHRIFT,1)):INDIRECT(ADDRESS(ZÜBERSCHRIFT,500)),0)</f>
        <v>26</v>
      </c>
    </row>
    <row r="6" spans="1:71" x14ac:dyDescent="0.25">
      <c r="A6" s="52" t="s">
        <v>3</v>
      </c>
      <c r="B6" s="53"/>
      <c r="C6" s="56" t="s">
        <v>153</v>
      </c>
      <c r="D6" s="53"/>
      <c r="E6" s="53"/>
      <c r="F6" s="53"/>
      <c r="G6" s="53"/>
      <c r="H6" s="11"/>
      <c r="I6" s="61"/>
      <c r="J6" s="61"/>
      <c r="K6" s="61"/>
      <c r="L6" s="61"/>
      <c r="M6" s="61"/>
      <c r="N6" s="62"/>
      <c r="O6" s="62"/>
      <c r="P6" s="62"/>
      <c r="BD6" s="7"/>
      <c r="BH6" s="7"/>
      <c r="BI6" t="s">
        <v>43</v>
      </c>
      <c r="BJ6">
        <f ca="1">MATCH("LeiterTelefon",INDIRECT(ADDRESS(ZÜBERSCHRIFT,1)):INDIRECT(ADDRESS(ZÜBERSCHRIFT,500)),0)</f>
        <v>38</v>
      </c>
      <c r="BK6" s="7"/>
      <c r="BL6" t="s">
        <v>53</v>
      </c>
      <c r="BM6">
        <f ca="1">MATCH("GebDat",INDIRECT(ADDRESS(ZÜBERSCHRIFT,1)):INDIRECT(ADDRESS(ZÜBERSCHRIFT,500)),0)</f>
        <v>42</v>
      </c>
      <c r="BO6" t="s">
        <v>65</v>
      </c>
      <c r="BP6">
        <f ca="1">MATCH("BemerkungPerson",INDIRECT(ADDRESS(ZÜBERSCHRIFT,1)):INDIRECT(ADDRESS(ZÜBERSCHRIFT,500)),0)</f>
        <v>47</v>
      </c>
    </row>
    <row r="7" spans="1:71" x14ac:dyDescent="0.25">
      <c r="A7" s="52" t="s">
        <v>4</v>
      </c>
      <c r="B7" s="53"/>
      <c r="C7" s="56" t="s">
        <v>153</v>
      </c>
      <c r="D7" s="53"/>
      <c r="E7" s="53"/>
      <c r="F7" s="53"/>
      <c r="G7" s="53"/>
      <c r="H7" s="11"/>
      <c r="I7" s="61"/>
      <c r="J7" s="61"/>
      <c r="K7" s="61"/>
      <c r="L7" s="61"/>
      <c r="M7" s="61"/>
      <c r="N7" s="62"/>
      <c r="O7" s="62"/>
      <c r="P7" s="62"/>
      <c r="BD7" s="7"/>
      <c r="BH7" s="7"/>
      <c r="BI7" t="s">
        <v>44</v>
      </c>
      <c r="BJ7">
        <f ca="1">MATCH("Art",INDIRECT(ADDRESS(ZÜBERSCHRIFT,1)):INDIRECT(ADDRESS(ZÜBERSCHRIFT,500)),0)</f>
        <v>9</v>
      </c>
      <c r="BK7" s="7"/>
      <c r="BL7" t="s">
        <v>54</v>
      </c>
      <c r="BM7">
        <f ca="1">MATCH("Geschlecht",INDIRECT(ADDRESS(ZÜBERSCHRIFT,1)):INDIRECT(ADDRESS(ZÜBERSCHRIFT,500)),0)</f>
        <v>19</v>
      </c>
      <c r="BO7" t="s">
        <v>67</v>
      </c>
      <c r="BP7">
        <f ca="1">MATCH("IndexWerk",INDIRECT(ADDRESS(ZÜBERSCHRIFT,1)):INDIRECT(ADDRESS(ZÜBERSCHRIFT,500)),0)</f>
        <v>28</v>
      </c>
    </row>
    <row r="8" spans="1:71" x14ac:dyDescent="0.25">
      <c r="A8" s="52" t="s">
        <v>5</v>
      </c>
      <c r="B8" s="53"/>
      <c r="C8" s="56" t="s">
        <v>151</v>
      </c>
      <c r="D8" s="53"/>
      <c r="E8" s="53"/>
      <c r="F8" s="53"/>
      <c r="G8" s="53"/>
      <c r="H8" s="11"/>
      <c r="I8" s="61"/>
      <c r="J8" s="61"/>
      <c r="K8" s="61"/>
      <c r="L8" s="61"/>
      <c r="M8" s="61"/>
      <c r="N8" s="62"/>
      <c r="O8" s="62"/>
      <c r="P8" s="62"/>
      <c r="BD8" s="7"/>
      <c r="BH8" s="7"/>
      <c r="BI8" t="s">
        <v>45</v>
      </c>
      <c r="BJ8">
        <f ca="1">MATCH("Stufe",INDIRECT(ADDRESS(ZÜBERSCHRIFT,1)):INDIRECT(ADDRESS(ZÜBERSCHRIFT,500)),0)</f>
        <v>10</v>
      </c>
      <c r="BK8" s="7"/>
      <c r="BL8" t="s">
        <v>55</v>
      </c>
      <c r="BM8">
        <f ca="1">MATCH("Adresse",INDIRECT(ADDRESS(ZÜBERSCHRIFT,1)):INDIRECT(ADDRESS(ZÜBERSCHRIFT,500)),0)</f>
        <v>43</v>
      </c>
      <c r="BO8" t="s">
        <v>68</v>
      </c>
      <c r="BP8">
        <f ca="1">MATCH("Titel",INDIRECT(ADDRESS(ZÜBERSCHRIFT,1)):INDIRECT(ADDRESS(ZÜBERSCHRIFT,500)),0)</f>
        <v>48</v>
      </c>
    </row>
    <row r="9" spans="1:71" x14ac:dyDescent="0.25">
      <c r="A9" s="52" t="s">
        <v>6</v>
      </c>
      <c r="B9" s="53"/>
      <c r="C9" s="56" t="s">
        <v>152</v>
      </c>
      <c r="D9" s="53"/>
      <c r="E9" s="53"/>
      <c r="F9" s="53"/>
      <c r="G9" s="53"/>
      <c r="H9" s="11"/>
      <c r="I9" s="61"/>
      <c r="J9" s="61"/>
      <c r="K9" s="61"/>
      <c r="L9" s="61"/>
      <c r="M9" s="61"/>
      <c r="N9" s="62"/>
      <c r="O9" s="62"/>
      <c r="P9" s="62"/>
      <c r="BD9" s="7"/>
      <c r="BH9" s="7"/>
      <c r="BI9" t="s">
        <v>46</v>
      </c>
      <c r="BJ9">
        <f ca="1">MATCH("BereichID",INDIRECT(ADDRESS(ZÜBERSCHRIFT,1)):INDIRECT(ADDRESS(ZÜBERSCHRIFT,500)),0)</f>
        <v>12</v>
      </c>
      <c r="BL9" t="s">
        <v>56</v>
      </c>
      <c r="BM9">
        <f ca="1">MATCH("Email",INDIRECT(ADDRESS(ZÜBERSCHRIFT,1)):INDIRECT(ADDRESS(ZÜBERSCHRIFT,500)),0)</f>
        <v>44</v>
      </c>
      <c r="BO9" t="s">
        <v>69</v>
      </c>
      <c r="BP9">
        <f ca="1">MATCH("Komponist",INDIRECT(ADDRESS(ZÜBERSCHRIFT,1)):INDIRECT(ADDRESS(ZÜBERSCHRIFT,500)),0)</f>
        <v>49</v>
      </c>
    </row>
    <row r="10" spans="1:71" s="2" customFormat="1" ht="81.75" customHeight="1" x14ac:dyDescent="0.25">
      <c r="A10" s="54" t="s">
        <v>7</v>
      </c>
      <c r="B10" s="55"/>
      <c r="C10" s="58" t="s">
        <v>154</v>
      </c>
      <c r="D10" s="59"/>
      <c r="E10" s="59"/>
      <c r="F10" s="59"/>
      <c r="G10" s="59"/>
      <c r="H10" s="12"/>
      <c r="I10" s="61"/>
      <c r="J10" s="61"/>
      <c r="K10" s="61"/>
      <c r="L10" s="61"/>
      <c r="M10" s="61"/>
      <c r="N10" s="62"/>
      <c r="O10" s="62"/>
      <c r="P10" s="62"/>
      <c r="U10" s="13"/>
      <c r="AM10"/>
    </row>
    <row r="12" spans="1:71" s="9" customFormat="1" ht="28.5" customHeight="1" x14ac:dyDescent="0.25">
      <c r="A12" s="49" t="s">
        <v>149</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8" t="s">
        <v>109</v>
      </c>
      <c r="AJ12" s="48"/>
      <c r="AK12" s="48"/>
      <c r="AL12" s="48"/>
      <c r="AM12" s="48"/>
      <c r="AN12" s="48"/>
      <c r="AO12" s="48"/>
      <c r="AP12" s="48"/>
      <c r="AQ12" s="48"/>
      <c r="AR12" s="48"/>
      <c r="AS12" s="48"/>
      <c r="AT12" s="48"/>
      <c r="AU12" s="48"/>
      <c r="AV12" s="48"/>
      <c r="AW12" s="48"/>
      <c r="AX12" s="48"/>
      <c r="AY12" s="48"/>
      <c r="AZ12" s="48"/>
    </row>
    <row r="13" spans="1:71" x14ac:dyDescent="0.25">
      <c r="A13" s="5" t="s">
        <v>98</v>
      </c>
      <c r="B13" s="5" t="s">
        <v>99</v>
      </c>
      <c r="C13" s="5" t="s">
        <v>9</v>
      </c>
      <c r="D13" t="s">
        <v>120</v>
      </c>
      <c r="E13" t="s">
        <v>116</v>
      </c>
      <c r="F13" t="s">
        <v>117</v>
      </c>
      <c r="G13" t="s">
        <v>118</v>
      </c>
      <c r="H13" t="s">
        <v>119</v>
      </c>
      <c r="I13" t="s">
        <v>15</v>
      </c>
      <c r="J13" t="s">
        <v>16</v>
      </c>
      <c r="K13" t="s">
        <v>17</v>
      </c>
      <c r="L13" t="s">
        <v>18</v>
      </c>
      <c r="M13" t="s">
        <v>19</v>
      </c>
      <c r="N13" t="s">
        <v>121</v>
      </c>
      <c r="O13" t="s">
        <v>122</v>
      </c>
      <c r="P13" t="s">
        <v>21</v>
      </c>
      <c r="Q13" t="s">
        <v>75</v>
      </c>
      <c r="R13" t="s">
        <v>111</v>
      </c>
      <c r="S13" t="s">
        <v>23</v>
      </c>
      <c r="T13" t="s">
        <v>112</v>
      </c>
      <c r="U13" s="1" t="s">
        <v>110</v>
      </c>
      <c r="V13" t="s">
        <v>113</v>
      </c>
      <c r="W13" t="s">
        <v>114</v>
      </c>
      <c r="X13" t="s">
        <v>59</v>
      </c>
      <c r="Y13" t="s">
        <v>61</v>
      </c>
      <c r="Z13" t="s">
        <v>28</v>
      </c>
      <c r="AA13" t="s">
        <v>115</v>
      </c>
      <c r="AB13" t="s">
        <v>66</v>
      </c>
      <c r="AC13" t="s">
        <v>128</v>
      </c>
      <c r="AD13" t="s">
        <v>127</v>
      </c>
      <c r="AE13" t="s">
        <v>126</v>
      </c>
      <c r="AF13" t="s">
        <v>125</v>
      </c>
      <c r="AG13" t="s">
        <v>124</v>
      </c>
      <c r="AH13" t="s">
        <v>39</v>
      </c>
      <c r="AI13" t="s">
        <v>11</v>
      </c>
      <c r="AJ13" t="s">
        <v>12</v>
      </c>
      <c r="AK13" t="s">
        <v>13</v>
      </c>
      <c r="AL13" t="s">
        <v>14</v>
      </c>
      <c r="AM13" t="s">
        <v>10</v>
      </c>
      <c r="AN13" t="s">
        <v>123</v>
      </c>
      <c r="AO13" t="s">
        <v>20</v>
      </c>
      <c r="AP13" t="s">
        <v>22</v>
      </c>
      <c r="AQ13" t="s">
        <v>24</v>
      </c>
      <c r="AR13" t="s">
        <v>25</v>
      </c>
      <c r="AS13" t="s">
        <v>26</v>
      </c>
      <c r="AT13" t="s">
        <v>27</v>
      </c>
      <c r="AU13" t="s">
        <v>64</v>
      </c>
      <c r="AV13" t="s">
        <v>29</v>
      </c>
      <c r="AW13" t="s">
        <v>30</v>
      </c>
      <c r="AX13" s="7" t="s">
        <v>31</v>
      </c>
      <c r="AY13" t="s">
        <v>32</v>
      </c>
      <c r="AZ13" t="s">
        <v>72</v>
      </c>
    </row>
    <row r="14" spans="1:71" x14ac:dyDescent="0.25">
      <c r="A14" t="str">
        <f>XMLLINK[[#This Row],[EnsembleNr]]&amp;"_"&amp;XMLLINK[[#This Row],[Index]]</f>
        <v>1_</v>
      </c>
      <c r="B14" t="str">
        <f>XMLLINK[[#This Row],[EnsembleNr]]&amp;"_"&amp;XMLLINK[[#This Row],[IndexWerk]]</f>
        <v>1_</v>
      </c>
      <c r="C14">
        <v>1</v>
      </c>
      <c r="D14" s="1"/>
      <c r="E14" s="1" t="s">
        <v>150</v>
      </c>
      <c r="F14" s="1"/>
      <c r="G14" s="1"/>
      <c r="H14" s="1"/>
      <c r="I14" s="1"/>
      <c r="J14" s="1"/>
      <c r="K14" s="1"/>
      <c r="L14" s="1"/>
      <c r="M14" s="1"/>
      <c r="N14" s="1"/>
      <c r="O14" s="1"/>
      <c r="Q14" s="1"/>
      <c r="R14" s="1"/>
      <c r="S14" s="1"/>
      <c r="T14" s="1"/>
      <c r="U14" s="1"/>
      <c r="V14" s="1"/>
      <c r="W14" s="1"/>
      <c r="X14" s="1"/>
      <c r="Y14" s="1"/>
      <c r="AA14" s="1"/>
      <c r="AC14" s="1"/>
      <c r="AD14" s="1"/>
      <c r="AE14" s="1"/>
      <c r="AF14" s="1"/>
      <c r="AG14" s="1"/>
      <c r="AI14" t="str">
        <f>IF(XMLLINK[[#This Row],[Name-In]]=0,"",XMLLINK[[#This Row],[Name-In]])</f>
        <v>Virtueller Grundeintrag</v>
      </c>
      <c r="AJ14" t="str">
        <f>IF(XMLLINK[[#This Row],[Leiter-In]]=0,"",XMLLINK[[#This Row],[Leiter-In]])</f>
        <v/>
      </c>
      <c r="AK14" t="str">
        <f>IF(XMLLINK[[#This Row],[LeiterEmail-In]]=0,"",XMLLINK[[#This Row],[LeiterEmail-In]])</f>
        <v/>
      </c>
      <c r="AL14" t="str">
        <f>IF(XMLLINK[[#This Row],[LeiterTelefon-In]]=0,"",XMLLINK[[#This Row],[LeiterTelefon-In]])</f>
        <v/>
      </c>
      <c r="AM14" t="str">
        <f>IF(XMLLINK[[#This Row],[Artikel-In]]=0,"",XMLLINK[[#This Row],[Artikel-In]])</f>
        <v/>
      </c>
      <c r="AN14" t="str">
        <f>IF(XMLLINK[[#This Row],[AuftrittZeit-In]]=0,"",XMLLINK[[#This Row],[AuftrittZeit-In]])</f>
        <v/>
      </c>
      <c r="AO14" t="str">
        <f>IF(XMLLINK[[#This Row],[Bemerkung-In]]=0,"",XMLLINK[[#This Row],[Bemerkung-In]])</f>
        <v/>
      </c>
      <c r="AP14" t="str">
        <f>IF(XMLLINK[[#This Row],[GebDat-In]]=0,"",XMLLINK[[#This Row],[GebDat-In]])</f>
        <v/>
      </c>
      <c r="AQ14" t="str">
        <f>IF(XMLLINK[[#This Row],[Adresse-In]]=0,"",XMLLINK[[#This Row],[Adresse-In]])</f>
        <v/>
      </c>
      <c r="AR14" t="str">
        <f>IF(XMLLINK[[#This Row],[Email-In]]=0,"",XMLLINK[[#This Row],[Email-In]])</f>
        <v/>
      </c>
      <c r="AS14" t="str">
        <f>IF(XMLLINK[[#This Row],[Telefon-In]]=0,"",XMLLINK[[#This Row],[Telefon-In]])</f>
        <v/>
      </c>
      <c r="AT14" t="str">
        <f>IF(XMLLINK[[#This Row],[Instrument-In]]=0,"",XMLLINK[[#This Row],[Instrument-In]])</f>
        <v/>
      </c>
      <c r="AU14" t="str">
        <f>IF(XMLLINK[[#This Row],[BemerkungPerson-In]]=0,"",XMLLINK[[#This Row],[BemerkungPerson-In]])</f>
        <v/>
      </c>
      <c r="AV14" t="str">
        <f>IF(XMLLINK[[#This Row],[Titel-In]]=0,"",XMLLINK[[#This Row],[Titel-In]])</f>
        <v/>
      </c>
      <c r="AW14" t="str">
        <f>IF(XMLLINK[[#This Row],[Komponist-In]]=0,"",XMLLINK[[#This Row],[Komponist-In]])</f>
        <v/>
      </c>
      <c r="AX14" t="str">
        <f>IF(XMLLINK[[#This Row],[Satz-In]]=0,"",XMLLINK[[#This Row],[Satz-In]])</f>
        <v/>
      </c>
      <c r="AY14" t="str">
        <f>IF(XMLLINK[[#This Row],[Dauer-In]]=0,"",XMLLINK[[#This Row],[Dauer-In]])</f>
        <v/>
      </c>
      <c r="AZ14" t="str">
        <f>IF(XMLLINK[[#This Row],[BemerkungWerk-In]]=0,"",XMLLINK[[#This Row],[BemerkungWerk-In]])</f>
        <v/>
      </c>
    </row>
    <row r="15" spans="1:71" x14ac:dyDescent="0.25">
      <c r="A15"/>
      <c r="AJ15"/>
    </row>
    <row r="16" spans="1:71" x14ac:dyDescent="0.25">
      <c r="A16"/>
      <c r="AJ16"/>
    </row>
    <row r="17" spans="1:36" x14ac:dyDescent="0.25">
      <c r="A17"/>
      <c r="AJ17"/>
    </row>
    <row r="18" spans="1:36" x14ac:dyDescent="0.25">
      <c r="A18"/>
      <c r="AJ18"/>
    </row>
    <row r="19" spans="1:36" x14ac:dyDescent="0.25">
      <c r="A19"/>
      <c r="AJ19"/>
    </row>
    <row r="20" spans="1:36" x14ac:dyDescent="0.25">
      <c r="A20"/>
      <c r="AJ20"/>
    </row>
    <row r="21" spans="1:36" x14ac:dyDescent="0.25">
      <c r="A21"/>
      <c r="AJ21"/>
    </row>
    <row r="22" spans="1:36" x14ac:dyDescent="0.25">
      <c r="A22"/>
      <c r="AJ22"/>
    </row>
    <row r="23" spans="1:36" x14ac:dyDescent="0.25">
      <c r="A23"/>
      <c r="AJ23"/>
    </row>
    <row r="24" spans="1:36" x14ac:dyDescent="0.25">
      <c r="A24"/>
      <c r="AJ24"/>
    </row>
    <row r="25" spans="1:36" x14ac:dyDescent="0.25">
      <c r="A25"/>
      <c r="AJ25"/>
    </row>
    <row r="26" spans="1:36" x14ac:dyDescent="0.25">
      <c r="A26"/>
      <c r="AJ26"/>
    </row>
    <row r="27" spans="1:36" x14ac:dyDescent="0.25">
      <c r="A27"/>
      <c r="AJ27"/>
    </row>
    <row r="28" spans="1:36" x14ac:dyDescent="0.25">
      <c r="A28"/>
      <c r="AJ28"/>
    </row>
    <row r="29" spans="1:36" x14ac:dyDescent="0.25">
      <c r="A29"/>
      <c r="AJ29"/>
    </row>
    <row r="30" spans="1:36" x14ac:dyDescent="0.25">
      <c r="B30" s="1"/>
      <c r="C30" s="1"/>
      <c r="D30" s="1"/>
      <c r="E30" s="1"/>
      <c r="F30" s="1"/>
      <c r="G30" s="1"/>
      <c r="H30" s="1"/>
      <c r="I30" s="1"/>
      <c r="J30" s="1"/>
      <c r="K30" s="1"/>
      <c r="L30" s="1"/>
      <c r="M30" s="1"/>
      <c r="O30" s="1"/>
      <c r="P30" s="1"/>
      <c r="Q30" s="1"/>
      <c r="R30" s="1"/>
      <c r="S30" s="1"/>
      <c r="T30" s="1"/>
      <c r="U30" s="1"/>
      <c r="V30" s="1"/>
      <c r="W30" s="1"/>
      <c r="X30" s="1"/>
      <c r="Y30" s="1"/>
      <c r="Z30" s="6"/>
      <c r="AA30" s="1"/>
      <c r="AB30" s="1"/>
      <c r="AC30" s="1"/>
      <c r="AD30" s="1"/>
      <c r="AE30" s="1"/>
      <c r="AF30" s="1"/>
    </row>
    <row r="31" spans="1:36" x14ac:dyDescent="0.25">
      <c r="B31" s="1"/>
      <c r="C31" s="1"/>
      <c r="D31" s="1"/>
      <c r="E31" s="1"/>
      <c r="F31" s="1"/>
      <c r="G31" s="1"/>
      <c r="H31" s="1"/>
      <c r="I31" s="1"/>
      <c r="J31" s="1"/>
      <c r="K31" s="1"/>
      <c r="L31" s="1"/>
      <c r="M31" s="1"/>
      <c r="O31" s="1"/>
      <c r="P31" s="1"/>
      <c r="Q31" s="1"/>
      <c r="R31" s="1"/>
      <c r="S31" s="1"/>
      <c r="T31" s="1"/>
      <c r="U31" s="1"/>
      <c r="V31" s="1"/>
      <c r="W31" s="1"/>
      <c r="X31" s="1"/>
      <c r="Y31" s="1"/>
      <c r="Z31" s="6"/>
      <c r="AA31" s="1"/>
      <c r="AB31" s="1"/>
      <c r="AC31" s="1"/>
      <c r="AD31" s="1"/>
      <c r="AE31" s="1"/>
      <c r="AF31" s="1"/>
    </row>
    <row r="32" spans="1:36" x14ac:dyDescent="0.25">
      <c r="B32" s="1"/>
      <c r="C32" s="1"/>
      <c r="D32" s="1"/>
      <c r="E32" s="1"/>
      <c r="F32" s="1"/>
      <c r="G32" s="1"/>
      <c r="H32" s="1"/>
      <c r="I32" s="1"/>
      <c r="J32" s="1"/>
      <c r="K32" s="1"/>
      <c r="L32" s="1"/>
      <c r="M32" s="1"/>
      <c r="O32" s="1"/>
      <c r="P32" s="1"/>
      <c r="Q32" s="1"/>
      <c r="R32" s="1"/>
      <c r="S32" s="1"/>
      <c r="T32" s="1"/>
      <c r="U32" s="1"/>
      <c r="V32" s="1"/>
      <c r="W32" s="1"/>
      <c r="X32" s="1"/>
      <c r="Y32" s="1"/>
      <c r="Z32" s="6"/>
      <c r="AA32" s="1"/>
      <c r="AB32" s="1"/>
      <c r="AC32" s="1"/>
      <c r="AD32" s="1"/>
      <c r="AE32" s="1"/>
      <c r="AF32" s="1"/>
    </row>
    <row r="33" spans="2:32" x14ac:dyDescent="0.25">
      <c r="B33" s="1"/>
      <c r="C33" s="1"/>
      <c r="D33" s="1"/>
      <c r="E33" s="1"/>
      <c r="F33" s="1"/>
      <c r="G33" s="1"/>
      <c r="H33" s="1"/>
      <c r="I33" s="1"/>
      <c r="J33" s="1"/>
      <c r="K33" s="1"/>
      <c r="L33" s="1"/>
      <c r="M33" s="1"/>
      <c r="O33" s="1"/>
      <c r="P33" s="1"/>
      <c r="Q33" s="1"/>
      <c r="R33" s="1"/>
      <c r="S33" s="1"/>
      <c r="T33" s="1"/>
      <c r="U33" s="1"/>
      <c r="V33" s="1"/>
      <c r="W33" s="1"/>
      <c r="X33" s="1"/>
      <c r="Y33" s="1"/>
      <c r="Z33" s="6"/>
      <c r="AA33" s="1"/>
      <c r="AB33" s="1"/>
      <c r="AC33" s="1"/>
      <c r="AD33" s="1"/>
      <c r="AE33" s="1"/>
      <c r="AF33" s="1"/>
    </row>
    <row r="34" spans="2:32" x14ac:dyDescent="0.25">
      <c r="B34" s="1"/>
      <c r="C34" s="1"/>
      <c r="D34" s="1"/>
      <c r="E34" s="1"/>
      <c r="F34" s="1"/>
      <c r="G34" s="1"/>
      <c r="H34" s="1"/>
      <c r="I34" s="1"/>
      <c r="J34" s="1"/>
      <c r="K34" s="1"/>
      <c r="L34" s="1"/>
      <c r="M34" s="1"/>
      <c r="O34" s="1"/>
      <c r="P34" s="1"/>
      <c r="Q34" s="1"/>
      <c r="R34" s="1"/>
      <c r="S34" s="1"/>
      <c r="T34" s="1"/>
      <c r="U34" s="1"/>
      <c r="V34" s="1"/>
      <c r="W34" s="1"/>
      <c r="X34" s="1"/>
      <c r="Y34" s="1"/>
      <c r="Z34" s="6"/>
      <c r="AA34" s="1"/>
      <c r="AB34" s="1"/>
      <c r="AC34" s="1"/>
      <c r="AD34" s="1"/>
      <c r="AE34" s="1"/>
      <c r="AF34" s="1"/>
    </row>
    <row r="35" spans="2:32" x14ac:dyDescent="0.25">
      <c r="B35" s="1"/>
      <c r="C35" s="1"/>
      <c r="D35" s="1"/>
      <c r="E35" s="1"/>
      <c r="F35" s="1"/>
      <c r="G35" s="1"/>
      <c r="H35" s="1"/>
      <c r="I35" s="1"/>
      <c r="J35" s="1"/>
      <c r="K35" s="1"/>
      <c r="L35" s="1"/>
      <c r="M35" s="1"/>
      <c r="O35" s="1"/>
      <c r="P35" s="1"/>
      <c r="Q35" s="1"/>
      <c r="R35" s="1"/>
      <c r="S35" s="1"/>
      <c r="T35" s="1"/>
      <c r="U35" s="1"/>
      <c r="V35" s="1"/>
      <c r="W35" s="1"/>
      <c r="X35" s="1"/>
      <c r="Y35" s="1"/>
      <c r="Z35" s="6"/>
      <c r="AA35" s="1"/>
      <c r="AB35" s="1"/>
      <c r="AC35" s="1"/>
      <c r="AD35" s="1"/>
      <c r="AE35" s="1"/>
      <c r="AF35" s="1"/>
    </row>
    <row r="36" spans="2:32" x14ac:dyDescent="0.25">
      <c r="B36" s="1"/>
      <c r="C36" s="1"/>
      <c r="D36" s="1"/>
      <c r="E36" s="1"/>
      <c r="F36" s="1"/>
      <c r="G36" s="1"/>
      <c r="H36" s="1"/>
      <c r="I36" s="1"/>
      <c r="J36" s="1"/>
      <c r="K36" s="1"/>
      <c r="L36" s="1"/>
      <c r="M36" s="1"/>
      <c r="O36" s="1"/>
      <c r="P36" s="1"/>
      <c r="Q36" s="1"/>
      <c r="R36" s="1"/>
      <c r="S36" s="1"/>
      <c r="T36" s="1"/>
      <c r="U36" s="1"/>
      <c r="V36" s="1"/>
      <c r="W36" s="1"/>
      <c r="X36" s="1"/>
      <c r="Y36" s="1"/>
      <c r="Z36" s="6"/>
      <c r="AA36" s="1"/>
      <c r="AB36" s="1"/>
      <c r="AC36" s="1"/>
      <c r="AD36" s="1"/>
      <c r="AE36" s="1"/>
      <c r="AF36" s="1"/>
    </row>
    <row r="37" spans="2:32" x14ac:dyDescent="0.25">
      <c r="B37" s="1"/>
      <c r="C37" s="1"/>
      <c r="D37" s="1"/>
      <c r="E37" s="1"/>
      <c r="F37" s="1"/>
      <c r="G37" s="1"/>
      <c r="H37" s="1"/>
      <c r="I37" s="1"/>
      <c r="J37" s="1"/>
      <c r="K37" s="1"/>
      <c r="L37" s="1"/>
      <c r="M37" s="1"/>
      <c r="O37" s="1"/>
      <c r="P37" s="1"/>
      <c r="Q37" s="1"/>
      <c r="R37" s="1"/>
      <c r="S37" s="1"/>
      <c r="T37" s="1"/>
      <c r="U37" s="1"/>
      <c r="V37" s="1"/>
      <c r="W37" s="1"/>
      <c r="X37" s="1"/>
      <c r="Y37" s="1"/>
      <c r="Z37" s="6"/>
      <c r="AA37" s="1"/>
      <c r="AB37" s="1"/>
      <c r="AC37" s="1"/>
      <c r="AD37" s="1"/>
      <c r="AE37" s="1"/>
      <c r="AF37" s="1"/>
    </row>
    <row r="38" spans="2:32" x14ac:dyDescent="0.25">
      <c r="B38" s="1"/>
      <c r="C38" s="1"/>
      <c r="D38" s="1"/>
      <c r="E38" s="1"/>
      <c r="F38" s="1"/>
      <c r="G38" s="1"/>
      <c r="H38" s="1"/>
      <c r="I38" s="1"/>
      <c r="J38" s="1"/>
      <c r="K38" s="1"/>
      <c r="L38" s="1"/>
      <c r="M38" s="1"/>
      <c r="O38" s="1"/>
      <c r="P38" s="1"/>
      <c r="Q38" s="1"/>
      <c r="R38" s="1"/>
      <c r="S38" s="1"/>
      <c r="T38" s="1"/>
      <c r="U38" s="1"/>
      <c r="V38" s="1"/>
      <c r="W38" s="1"/>
      <c r="X38" s="1"/>
      <c r="Y38" s="1"/>
      <c r="Z38" s="6"/>
      <c r="AA38" s="1"/>
      <c r="AB38" s="1"/>
      <c r="AC38" s="1"/>
      <c r="AD38" s="1"/>
      <c r="AE38" s="1"/>
      <c r="AF38" s="1"/>
    </row>
    <row r="39" spans="2:32" x14ac:dyDescent="0.25">
      <c r="B39" s="1"/>
      <c r="C39" s="1"/>
      <c r="D39" s="1"/>
      <c r="E39" s="1"/>
      <c r="F39" s="1"/>
      <c r="G39" s="1"/>
      <c r="H39" s="1"/>
      <c r="I39" s="1"/>
      <c r="J39" s="1"/>
      <c r="K39" s="1"/>
      <c r="L39" s="1"/>
      <c r="M39" s="1"/>
      <c r="O39" s="1"/>
      <c r="P39" s="1"/>
      <c r="Q39" s="1"/>
      <c r="R39" s="1"/>
      <c r="S39" s="1"/>
      <c r="T39" s="1"/>
      <c r="U39" s="1"/>
      <c r="V39" s="1"/>
      <c r="W39" s="1"/>
      <c r="X39" s="1"/>
      <c r="Y39" s="1"/>
      <c r="Z39" s="6"/>
      <c r="AA39" s="1"/>
      <c r="AB39" s="1"/>
      <c r="AC39" s="1"/>
      <c r="AD39" s="1"/>
      <c r="AE39" s="1"/>
      <c r="AF39" s="1"/>
    </row>
    <row r="40" spans="2:32" x14ac:dyDescent="0.25">
      <c r="B40" s="1"/>
      <c r="C40" s="1"/>
      <c r="D40" s="1"/>
      <c r="E40" s="1"/>
      <c r="F40" s="1"/>
      <c r="G40" s="1"/>
      <c r="H40" s="1"/>
      <c r="I40" s="1"/>
      <c r="J40" s="1"/>
      <c r="K40" s="1"/>
      <c r="L40" s="1"/>
      <c r="M40" s="1"/>
      <c r="O40" s="1"/>
      <c r="P40" s="1"/>
      <c r="Q40" s="1"/>
      <c r="R40" s="1"/>
      <c r="S40" s="1"/>
      <c r="T40" s="1"/>
      <c r="U40" s="1"/>
      <c r="V40" s="1"/>
      <c r="W40" s="1"/>
      <c r="X40" s="1"/>
      <c r="Y40" s="1"/>
      <c r="Z40" s="6"/>
      <c r="AA40" s="1"/>
      <c r="AB40" s="1"/>
      <c r="AC40" s="1"/>
      <c r="AD40" s="1"/>
      <c r="AE40" s="1"/>
      <c r="AF40" s="1"/>
    </row>
    <row r="41" spans="2:32" x14ac:dyDescent="0.25">
      <c r="B41" s="1"/>
      <c r="C41" s="1"/>
      <c r="D41" s="1"/>
      <c r="E41" s="1"/>
      <c r="F41" s="1"/>
      <c r="G41" s="1"/>
      <c r="H41" s="1"/>
      <c r="I41" s="1"/>
      <c r="J41" s="1"/>
      <c r="K41" s="1"/>
      <c r="L41" s="1"/>
      <c r="M41" s="1"/>
      <c r="O41" s="1"/>
      <c r="P41" s="1"/>
      <c r="Q41" s="1"/>
      <c r="R41" s="1"/>
      <c r="S41" s="1"/>
      <c r="T41" s="1"/>
      <c r="U41" s="1"/>
      <c r="V41" s="1"/>
      <c r="W41" s="1"/>
      <c r="X41" s="1"/>
      <c r="Y41" s="1"/>
      <c r="Z41" s="6"/>
      <c r="AA41" s="1"/>
      <c r="AB41" s="1"/>
      <c r="AC41" s="1"/>
      <c r="AD41" s="1"/>
      <c r="AE41" s="1"/>
      <c r="AF41" s="1"/>
    </row>
    <row r="42" spans="2:32" x14ac:dyDescent="0.25">
      <c r="B42" s="1"/>
      <c r="C42" s="1"/>
      <c r="D42" s="1"/>
      <c r="E42" s="1"/>
      <c r="F42" s="1"/>
      <c r="G42" s="1"/>
      <c r="H42" s="1"/>
      <c r="I42" s="1"/>
      <c r="J42" s="1"/>
      <c r="K42" s="1"/>
      <c r="L42" s="1"/>
      <c r="M42" s="1"/>
      <c r="O42" s="1"/>
      <c r="P42" s="1"/>
      <c r="Q42" s="1"/>
      <c r="R42" s="1"/>
      <c r="S42" s="1"/>
      <c r="T42" s="1"/>
      <c r="U42" s="1"/>
      <c r="V42" s="1"/>
      <c r="W42" s="1"/>
      <c r="X42" s="1"/>
      <c r="Y42" s="1"/>
      <c r="Z42" s="6"/>
      <c r="AA42" s="1"/>
      <c r="AB42" s="1"/>
      <c r="AC42" s="1"/>
      <c r="AD42" s="1"/>
      <c r="AE42" s="1"/>
      <c r="AF42" s="1"/>
    </row>
  </sheetData>
  <mergeCells count="23">
    <mergeCell ref="C8:G8"/>
    <mergeCell ref="C9:G9"/>
    <mergeCell ref="A1:E1"/>
    <mergeCell ref="C10:G10"/>
    <mergeCell ref="I4:P10"/>
    <mergeCell ref="I3:P3"/>
    <mergeCell ref="F1:P1"/>
    <mergeCell ref="AI12:AZ12"/>
    <mergeCell ref="A12:AH12"/>
    <mergeCell ref="BD1:BF1"/>
    <mergeCell ref="A9:B9"/>
    <mergeCell ref="A10:B10"/>
    <mergeCell ref="A3:B3"/>
    <mergeCell ref="A4:B4"/>
    <mergeCell ref="A5:B5"/>
    <mergeCell ref="A6:B6"/>
    <mergeCell ref="A7:B7"/>
    <mergeCell ref="A8:B8"/>
    <mergeCell ref="C3:G3"/>
    <mergeCell ref="C4:G4"/>
    <mergeCell ref="C5:G5"/>
    <mergeCell ref="C6:G6"/>
    <mergeCell ref="C7:G7"/>
  </mergeCells>
  <pageMargins left="0.7" right="0.7" top="0.78740157499999996" bottom="0.78740157499999996" header="0.3" footer="0.3"/>
  <pageSetup paperSize="9" orientation="portrait" r:id="rId1"/>
  <legacyDrawing r:id="rId2"/>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Y2012"/>
  <sheetViews>
    <sheetView zoomScaleNormal="100" workbookViewId="0">
      <selection activeCell="A12" sqref="A12"/>
    </sheetView>
  </sheetViews>
  <sheetFormatPr baseColWidth="10" defaultRowHeight="15" x14ac:dyDescent="0.25"/>
  <cols>
    <col min="1" max="1" width="21.42578125" style="15" bestFit="1" customWidth="1"/>
    <col min="2" max="2" width="18" style="15" customWidth="1"/>
    <col min="3" max="3" width="46.140625" style="15" customWidth="1"/>
    <col min="4" max="4" width="11.42578125" style="15"/>
    <col min="5" max="5" width="17.7109375" style="15" customWidth="1"/>
    <col min="6" max="6" width="11.42578125" style="15"/>
    <col min="7" max="7" width="13.140625" style="15" customWidth="1"/>
    <col min="8" max="8" width="15.28515625" style="15" customWidth="1"/>
    <col min="9" max="9" width="16.140625" style="15" customWidth="1"/>
    <col min="10" max="12" width="11.42578125" style="15"/>
    <col min="13" max="13" width="19.7109375" style="15" customWidth="1"/>
    <col min="14" max="14" width="11.42578125" style="15"/>
    <col min="15" max="15" width="16.28515625" style="15" customWidth="1"/>
    <col min="16" max="16" width="7.28515625" style="15" customWidth="1"/>
    <col min="17" max="17" width="8" style="15" hidden="1" customWidth="1"/>
    <col min="18" max="19" width="11.42578125" style="15" hidden="1" customWidth="1"/>
    <col min="20" max="20" width="5.7109375" style="15" hidden="1" customWidth="1"/>
    <col min="21" max="21" width="11.42578125" style="15" hidden="1" customWidth="1"/>
    <col min="22" max="22" width="0" style="15" hidden="1" customWidth="1"/>
    <col min="23" max="23" width="17" style="15" hidden="1" customWidth="1"/>
    <col min="24" max="24" width="20" style="15" hidden="1" customWidth="1"/>
    <col min="25" max="25" width="14.42578125" style="15" hidden="1" customWidth="1"/>
    <col min="26" max="26" width="0" style="15" hidden="1" customWidth="1"/>
    <col min="27" max="16384" width="11.42578125" style="15"/>
  </cols>
  <sheetData>
    <row r="1" spans="1:25" ht="18.75" x14ac:dyDescent="0.3">
      <c r="A1" s="14" t="s">
        <v>104</v>
      </c>
    </row>
    <row r="2" spans="1:25" x14ac:dyDescent="0.25">
      <c r="A2" s="15" t="s">
        <v>105</v>
      </c>
    </row>
    <row r="5" spans="1:25" x14ac:dyDescent="0.25">
      <c r="A5" s="17" t="str">
        <f>XMLDatei!A3</f>
        <v>Veranstalter (Bereich):</v>
      </c>
      <c r="B5" s="66" t="str">
        <f>IF(XMLDatei!C3=0,"",XMLDatei!C3)</f>
        <v>?</v>
      </c>
      <c r="C5" s="53"/>
      <c r="D5" s="53"/>
      <c r="E5" s="53"/>
      <c r="F5" s="16"/>
      <c r="G5" s="16"/>
      <c r="H5" s="16"/>
      <c r="I5" s="16"/>
      <c r="J5" s="16"/>
    </row>
    <row r="6" spans="1:25" x14ac:dyDescent="0.25">
      <c r="A6" s="17" t="str">
        <f>XMLDatei!A4</f>
        <v>Veranstalter-Name:</v>
      </c>
      <c r="B6" s="66" t="str">
        <f>IF(XMLDatei!C4=0,"",XMLDatei!C4)</f>
        <v>?</v>
      </c>
      <c r="C6" s="53"/>
      <c r="D6" s="53"/>
      <c r="E6" s="53"/>
      <c r="F6" s="16"/>
      <c r="G6" s="16"/>
      <c r="H6" s="16"/>
      <c r="I6" s="26"/>
      <c r="J6" s="16"/>
    </row>
    <row r="7" spans="1:25" x14ac:dyDescent="0.25">
      <c r="A7" s="17" t="str">
        <f>XMLDatei!A5</f>
        <v>Datum:</v>
      </c>
      <c r="B7" s="66" t="str">
        <f>IF(XMLDatei!C5=0,"",XMLDatei!C5)</f>
        <v>?</v>
      </c>
      <c r="C7" s="53"/>
      <c r="D7" s="53"/>
      <c r="E7" s="53"/>
    </row>
    <row r="8" spans="1:25" x14ac:dyDescent="0.25">
      <c r="A8" s="17" t="str">
        <f>XMLDatei!A6</f>
        <v>Endedatum:</v>
      </c>
      <c r="B8" s="66" t="str">
        <f>IF(XMLDatei!C6=0,"",XMLDatei!C6)</f>
        <v>?</v>
      </c>
      <c r="C8" s="53"/>
      <c r="D8" s="53"/>
      <c r="E8" s="53"/>
      <c r="I8" s="27"/>
    </row>
    <row r="9" spans="1:25" x14ac:dyDescent="0.25">
      <c r="A9" s="17" t="str">
        <f>XMLDatei!A7</f>
        <v>Ort:</v>
      </c>
      <c r="B9" s="66" t="str">
        <f>IF(XMLDatei!C7=0,"",XMLDatei!C7)</f>
        <v>?</v>
      </c>
      <c r="C9" s="53"/>
      <c r="D9" s="53"/>
      <c r="E9" s="53"/>
      <c r="I9" s="27"/>
    </row>
    <row r="10" spans="1:25" x14ac:dyDescent="0.25">
      <c r="A10" s="17" t="str">
        <f>XMLDatei!A8</f>
        <v>Veranstaltungsart:</v>
      </c>
      <c r="B10" s="66" t="str">
        <f>IF(XMLDatei!C8=0,"",XMLDatei!C8)</f>
        <v>Ensemble-Veranstaltung</v>
      </c>
      <c r="C10" s="53"/>
      <c r="D10" s="53"/>
      <c r="E10" s="53"/>
    </row>
    <row r="11" spans="1:25" x14ac:dyDescent="0.25">
      <c r="A11" s="17" t="str">
        <f>XMLDatei!A9</f>
        <v>Bezeichnung:</v>
      </c>
      <c r="B11" s="66" t="str">
        <f>IF(XMLDatei!C9=0,"",XMLDatei!C9)</f>
        <v>Template</v>
      </c>
      <c r="C11" s="53"/>
      <c r="D11" s="53"/>
      <c r="E11" s="53"/>
      <c r="W11" s="30" t="s">
        <v>132</v>
      </c>
      <c r="X11" s="29"/>
    </row>
    <row r="12" spans="1:25" ht="41.25" customHeight="1" x14ac:dyDescent="0.25">
      <c r="A12" s="25" t="str">
        <f>XMLDatei!A10</f>
        <v>Bemerkungen:</v>
      </c>
      <c r="B12" s="65" t="str">
        <f>IF(XMLDatei!C10=0,"",XMLDatei!C10)</f>
        <v>Das ist die leere Datei. - Bitte mit gültiger XML-Verknüpfung aktualisieren (siehe Erklärung nebenan)</v>
      </c>
      <c r="C12" s="55"/>
      <c r="D12" s="55"/>
      <c r="E12" s="55"/>
      <c r="W12" s="29" t="s">
        <v>129</v>
      </c>
      <c r="X12" s="29" t="s">
        <v>136</v>
      </c>
      <c r="Y12" s="29" t="s">
        <v>148</v>
      </c>
    </row>
    <row r="13" spans="1:25" x14ac:dyDescent="0.25">
      <c r="W13" s="29" t="s">
        <v>131</v>
      </c>
      <c r="X13" s="29" t="s">
        <v>130</v>
      </c>
    </row>
    <row r="14" spans="1:25" x14ac:dyDescent="0.25">
      <c r="A14" s="23" t="s">
        <v>96</v>
      </c>
      <c r="B14" s="23">
        <f>(ROW()+6)/20</f>
        <v>1</v>
      </c>
      <c r="C14" s="24"/>
      <c r="D14" s="24"/>
      <c r="E14" s="24"/>
      <c r="F14" s="24"/>
      <c r="G14" s="24"/>
      <c r="H14" s="24"/>
      <c r="I14" s="24"/>
      <c r="J14" s="24"/>
      <c r="K14" s="24"/>
      <c r="L14" s="24"/>
      <c r="M14" s="24"/>
      <c r="N14" s="24"/>
      <c r="O14" s="24"/>
    </row>
    <row r="15" spans="1:25" x14ac:dyDescent="0.25">
      <c r="A15" s="24"/>
      <c r="B15" s="17" t="s">
        <v>78</v>
      </c>
      <c r="C15" s="18" t="str">
        <f>IF(ISERROR(S15),"",INDEX(XMLLINK[Name],MATCH(Q16,XMLLINK[EnsembleNr],0)))</f>
        <v>Virtueller Grundeintrag</v>
      </c>
      <c r="D15" s="17" t="s">
        <v>89</v>
      </c>
      <c r="E15" s="19" t="s">
        <v>11</v>
      </c>
      <c r="F15" s="15" t="s">
        <v>90</v>
      </c>
      <c r="G15" s="15" t="s">
        <v>91</v>
      </c>
      <c r="H15" s="15" t="s">
        <v>24</v>
      </c>
      <c r="I15" s="15" t="s">
        <v>25</v>
      </c>
      <c r="J15" s="15" t="s">
        <v>26</v>
      </c>
      <c r="K15" s="15" t="s">
        <v>27</v>
      </c>
      <c r="L15" s="15" t="s">
        <v>18</v>
      </c>
      <c r="M15" s="15" t="s">
        <v>92</v>
      </c>
      <c r="N15" s="15" t="s">
        <v>93</v>
      </c>
      <c r="O15" s="15" t="s">
        <v>20</v>
      </c>
      <c r="Q15" s="21" t="s">
        <v>103</v>
      </c>
      <c r="R15" s="17" t="s">
        <v>97</v>
      </c>
      <c r="S15" s="20">
        <f>VLOOKUP(Q17,XMLLINK[EnsembleNr],1,0)</f>
        <v>1</v>
      </c>
      <c r="T15" s="15" t="s">
        <v>100</v>
      </c>
      <c r="W15" s="29" t="str">
        <f>CONCATENATE(W16,W17,W18,W19,W20,W21,W22,W23)</f>
        <v/>
      </c>
      <c r="X15" s="31">
        <f>8-COUNTIF(W16:W23,"")</f>
        <v>0</v>
      </c>
      <c r="Y15" s="29" t="str">
        <f>CONCATENATE(Y16,Y17,Y18,Y19,Y20,Y21,Y22,Y23)</f>
        <v/>
      </c>
    </row>
    <row r="16" spans="1:25" x14ac:dyDescent="0.25">
      <c r="A16" s="24"/>
      <c r="B16" s="17" t="s">
        <v>79</v>
      </c>
      <c r="C16" s="18" t="str">
        <f>IF(ISERROR(S15),"",INDEX(XMLLINK[Leiter],MATCH(Q16,XMLLINK[EnsembleNr],0)))</f>
        <v/>
      </c>
      <c r="D16" s="21">
        <v>1</v>
      </c>
      <c r="E16" s="18" t="str">
        <f>IF(S16,"",INDEX(XMLLINK[NamePerson],MATCH(Q17&amp;"_"&amp;D16,XMLLINK[EID_MID],0)))</f>
        <v/>
      </c>
      <c r="F16" s="18" t="str">
        <f>IF(S16,"",INDEX(XMLLINK[GebDat],MATCH(Q17&amp;"_"&amp;D16,XMLLINK[EID_MID],0)))</f>
        <v/>
      </c>
      <c r="G16" s="18" t="str">
        <f>IF(S16,"",INDEX(XMLLINK[Geschlecht],MATCH(Q17&amp;"_"&amp;D16,XMLLINK[EID_MID],0)))</f>
        <v/>
      </c>
      <c r="H16" s="18" t="str">
        <f>IF(S16,"",INDEX(XMLLINK[Adresse],MATCH(Q17&amp;"_"&amp;D16,XMLLINK[EID_MID],0)))</f>
        <v/>
      </c>
      <c r="I16" s="18" t="str">
        <f>IF(S16,"",INDEX(XMLLINK[Email],MATCH(Q17&amp;"_"&amp;D16,XMLLINK[EID_MID],0)))</f>
        <v/>
      </c>
      <c r="J16" s="18" t="str">
        <f>IF(S16,"",INDEX(XMLLINK[Telefon],MATCH(Q17&amp;"_"&amp;D16,XMLLINK[EID_MID],0)))</f>
        <v/>
      </c>
      <c r="K16" s="18" t="str">
        <f>IF(S16,"",INDEX(XMLLINK[Instrument],MATCH(Q17&amp;"_"&amp;D16,XMLLINK[EID_MID],0)))</f>
        <v/>
      </c>
      <c r="L16" s="18" t="str">
        <f>IF(S16,"",INDEX(XMLLINK[BereichIDPerson],MATCH(Q17&amp;"_"&amp;D16,XMLLINK[EID_MID],0)))</f>
        <v/>
      </c>
      <c r="M16" s="18" t="str">
        <f>IF(S16,"",INDEX(XMLLINK[BereichNamePerson],MATCH(Q17&amp;"_"&amp;D16,XMLLINK[EID_MID],0)))</f>
        <v/>
      </c>
      <c r="N16" s="18" t="str">
        <f>IF(S16,"",INDEX(XMLLINK[AuswahlPerson],MATCH(Q17&amp;"_"&amp;D16,XMLLINK[EID_MID],0)))</f>
        <v/>
      </c>
      <c r="O16" s="18" t="str">
        <f>IF(S16,"",INDEX(XMLLINK[BemerkungPerson],MATCH(Q17&amp;"_"&amp;D16,XMLLINK[EID_MID],0)))</f>
        <v/>
      </c>
      <c r="Q16" s="21">
        <f>B14</f>
        <v>1</v>
      </c>
      <c r="R16" s="22" t="s">
        <v>101</v>
      </c>
      <c r="S16" s="18" t="b">
        <f>ISERROR(INDEX(XMLLINK[NamePerson],MATCH(Q17&amp;"_"&amp;D16,XMLLINK[EID_MID],0)))</f>
        <v>1</v>
      </c>
      <c r="U16" s="15" t="str">
        <f ca="1">IF(ISNUMBER(DATEVALUE(F16)),TODAY()-DATEVALUE(F16),"")</f>
        <v/>
      </c>
      <c r="W16" s="15" t="str">
        <f>M16</f>
        <v/>
      </c>
      <c r="X16" s="29" t="str">
        <f>IF(E16="","",IF(E17="",E16,IF(E18="",E16&amp;", "&amp;E17,IF(E19="",E16&amp;", "&amp;E17&amp;", "&amp;E18,IF(E20="",E16&amp;", "&amp;E17&amp;", "&amp;E18&amp;", "&amp;E19,IF(E21="",E16&amp;", "&amp;E17&amp;", "&amp;E18&amp;", "&amp;E19&amp;", "&amp;E20,IF(E22="",E16&amp;", "&amp;E17&amp;", "&amp;E18&amp;", "&amp;E19&amp;", "&amp;E20&amp;", "&amp;E21,IF(E23="",E16&amp;", "&amp;E17&amp;", "&amp;E18&amp;", "&amp;E19&amp;", "&amp;E20&amp;", "&amp;E21&amp;", "&amp;E22,E16&amp;", "&amp;E17&amp;", "&amp;E18&amp;", "&amp;E19&amp;", "&amp;E20&amp;", "&amp;E21&amp;", "&amp;E22&amp;", "&amp;E23))))))))</f>
        <v/>
      </c>
      <c r="Y16" s="15" t="str">
        <f>K16</f>
        <v/>
      </c>
    </row>
    <row r="17" spans="1:25" x14ac:dyDescent="0.25">
      <c r="A17" s="24"/>
      <c r="B17" s="17" t="s">
        <v>80</v>
      </c>
      <c r="C17" s="18" t="str">
        <f>IF(ISERROR(S15),"",INDEX(XMLLINK[LeiterEmail],MATCH(Q17,XMLLINK[EnsembleNr],0)))</f>
        <v/>
      </c>
      <c r="D17" s="21">
        <v>2</v>
      </c>
      <c r="E17" s="18" t="str">
        <f>IF(S17,"",INDEX(XMLLINK[NamePerson],MATCH(Q18&amp;"_"&amp;D17,XMLLINK[EID_MID],0)))</f>
        <v/>
      </c>
      <c r="F17" s="18" t="str">
        <f>IF(S17,"",INDEX(XMLLINK[GebDat],MATCH(Q18&amp;"_"&amp;D17,XMLLINK[EID_MID],0)))</f>
        <v/>
      </c>
      <c r="G17" s="18" t="str">
        <f>IF(S17,"",INDEX(XMLLINK[Geschlecht],MATCH(Q18&amp;"_"&amp;D17,XMLLINK[EID_MID],0)))</f>
        <v/>
      </c>
      <c r="H17" s="18" t="str">
        <f>IF(S17,"",INDEX(XMLLINK[Adresse],MATCH(Q18&amp;"_"&amp;D17,XMLLINK[EID_MID],0)))</f>
        <v/>
      </c>
      <c r="I17" s="18" t="str">
        <f>IF(S17,"",INDEX(XMLLINK[Email],MATCH(Q18&amp;"_"&amp;D17,XMLLINK[EID_MID],0)))</f>
        <v/>
      </c>
      <c r="J17" s="18" t="str">
        <f>IF(S17,"",INDEX(XMLLINK[Telefon],MATCH(Q18&amp;"_"&amp;D17,XMLLINK[EID_MID],0)))</f>
        <v/>
      </c>
      <c r="K17" s="18" t="str">
        <f>IF(S17,"",INDEX(XMLLINK[Instrument],MATCH(Q18&amp;"_"&amp;D17,XMLLINK[EID_MID],0)))</f>
        <v/>
      </c>
      <c r="L17" s="18" t="str">
        <f>IF(S17,"",INDEX(XMLLINK[BereichIDPerson],MATCH(Q18&amp;"_"&amp;D17,XMLLINK[EID_MID],0)))</f>
        <v/>
      </c>
      <c r="M17" s="18" t="str">
        <f>IF(S17,"",INDEX(XMLLINK[BereichNamePerson],MATCH(Q18&amp;"_"&amp;D17,XMLLINK[EID_MID],0)))</f>
        <v/>
      </c>
      <c r="N17" s="18" t="str">
        <f>IF(S17,"",INDEX(XMLLINK[AuswahlPerson],MATCH(Q18&amp;"_"&amp;D17,XMLLINK[EID_MID],0)))</f>
        <v/>
      </c>
      <c r="O17" s="18" t="str">
        <f>IF(S17,"",INDEX(XMLLINK[BemerkungPerson],MATCH(Q18&amp;"_"&amp;D17,XMLLINK[EID_MID],0)))</f>
        <v/>
      </c>
      <c r="Q17" s="21">
        <f t="shared" ref="Q17:Q31" si="0">Q16</f>
        <v>1</v>
      </c>
      <c r="R17" s="15">
        <v>2</v>
      </c>
      <c r="S17" s="18" t="b">
        <f>ISERROR(INDEX(XMLLINK[NamePerson],MATCH(Q17&amp;"_"&amp;D17,XMLLINK[EID_MID],0)))</f>
        <v>1</v>
      </c>
      <c r="U17" s="15" t="str">
        <f t="shared" ref="U17:U23" ca="1" si="1">IF(ISNUMBER(DATEVALUE(F17)),TODAY()-DATEVALUE(F17),"")</f>
        <v/>
      </c>
      <c r="W17" s="15" t="str">
        <f>IF(AND(M17&lt;&gt;"",M17&lt;&gt;M16),", "&amp;M17,"")</f>
        <v/>
      </c>
      <c r="Y17" s="15" t="str">
        <f>IF(AND(K17&lt;&gt;"",K17&lt;&gt;K16),", "&amp;K17,"")</f>
        <v/>
      </c>
    </row>
    <row r="18" spans="1:25" x14ac:dyDescent="0.25">
      <c r="A18" s="24"/>
      <c r="B18" s="17" t="s">
        <v>81</v>
      </c>
      <c r="C18" s="18" t="str">
        <f>IF(ISERROR(S15),"",INDEX(XMLLINK[LeiterTelefon],MATCH(Q18,XMLLINK[EnsembleNr],0)))</f>
        <v/>
      </c>
      <c r="D18" s="21">
        <v>3</v>
      </c>
      <c r="E18" s="18" t="str">
        <f>IF(S18,"",INDEX(XMLLINK[NamePerson],MATCH(Q19&amp;"_"&amp;D18,XMLLINK[EID_MID],0)))</f>
        <v/>
      </c>
      <c r="F18" s="18" t="str">
        <f>IF(S18,"",INDEX(XMLLINK[GebDat],MATCH(Q19&amp;"_"&amp;D18,XMLLINK[EID_MID],0)))</f>
        <v/>
      </c>
      <c r="G18" s="18" t="str">
        <f>IF(S18,"",INDEX(XMLLINK[Geschlecht],MATCH(Q19&amp;"_"&amp;D18,XMLLINK[EID_MID],0)))</f>
        <v/>
      </c>
      <c r="H18" s="18" t="str">
        <f>IF(S18,"",INDEX(XMLLINK[Adresse],MATCH(Q19&amp;"_"&amp;D18,XMLLINK[EID_MID],0)))</f>
        <v/>
      </c>
      <c r="I18" s="18" t="str">
        <f>IF(S18,"",INDEX(XMLLINK[Email],MATCH(Q19&amp;"_"&amp;D18,XMLLINK[EID_MID],0)))</f>
        <v/>
      </c>
      <c r="J18" s="18" t="str">
        <f>IF(S18,"",INDEX(XMLLINK[Telefon],MATCH(Q19&amp;"_"&amp;D18,XMLLINK[EID_MID],0)))</f>
        <v/>
      </c>
      <c r="K18" s="18" t="str">
        <f>IF(S18,"",INDEX(XMLLINK[Instrument],MATCH(Q19&amp;"_"&amp;D18,XMLLINK[EID_MID],0)))</f>
        <v/>
      </c>
      <c r="L18" s="18" t="str">
        <f>IF(S18,"",INDEX(XMLLINK[BereichIDPerson],MATCH(Q19&amp;"_"&amp;D18,XMLLINK[EID_MID],0)))</f>
        <v/>
      </c>
      <c r="M18" s="18" t="str">
        <f>IF(S18,"",INDEX(XMLLINK[BereichNamePerson],MATCH(Q19&amp;"_"&amp;D18,XMLLINK[EID_MID],0)))</f>
        <v/>
      </c>
      <c r="N18" s="18" t="str">
        <f>IF(S18,"",INDEX(XMLLINK[AuswahlPerson],MATCH(Q19&amp;"_"&amp;D18,XMLLINK[EID_MID],0)))</f>
        <v/>
      </c>
      <c r="O18" s="18" t="str">
        <f>IF(S18,"",INDEX(XMLLINK[BemerkungPerson],MATCH(Q19&amp;"_"&amp;D18,XMLLINK[EID_MID],0)))</f>
        <v/>
      </c>
      <c r="Q18" s="21">
        <f t="shared" si="0"/>
        <v>1</v>
      </c>
      <c r="R18" s="15">
        <v>3</v>
      </c>
      <c r="S18" s="18" t="b">
        <f>ISERROR(INDEX(XMLLINK[NamePerson],MATCH(Q17&amp;"_"&amp;D18,XMLLINK[EID_MID],0)))</f>
        <v>1</v>
      </c>
      <c r="U18" s="15" t="str">
        <f t="shared" ca="1" si="1"/>
        <v/>
      </c>
      <c r="W18" s="15" t="str">
        <f>IF(OR(M18="",COUNTIF(M16:M17,M18)&gt;0),"",", "&amp;M18)</f>
        <v/>
      </c>
      <c r="Y18" s="15" t="str">
        <f>IF(OR(K18="",COUNTIF(K16:K17,K18)&gt;0),"",", "&amp;K18)</f>
        <v/>
      </c>
    </row>
    <row r="19" spans="1:25" x14ac:dyDescent="0.25">
      <c r="A19" s="24"/>
      <c r="B19" s="17" t="s">
        <v>82</v>
      </c>
      <c r="C19" s="18">
        <f>IF(ISERROR(S15),"",INDEX(XMLLINK[Art],MATCH(Q19,XMLLINK[EnsembleNr],0)))</f>
        <v>0</v>
      </c>
      <c r="D19" s="21">
        <v>4</v>
      </c>
      <c r="E19" s="18" t="str">
        <f>IF(S19,"",INDEX(XMLLINK[NamePerson],MATCH(Q20&amp;"_"&amp;D19,XMLLINK[EID_MID],0)))</f>
        <v/>
      </c>
      <c r="F19" s="18" t="str">
        <f>IF(S19,"",INDEX(XMLLINK[GebDat],MATCH(Q20&amp;"_"&amp;D19,XMLLINK[EID_MID],0)))</f>
        <v/>
      </c>
      <c r="G19" s="18" t="str">
        <f>IF(S19,"",INDEX(XMLLINK[Geschlecht],MATCH(Q20&amp;"_"&amp;D19,XMLLINK[EID_MID],0)))</f>
        <v/>
      </c>
      <c r="H19" s="18" t="str">
        <f>IF(S19,"",INDEX(XMLLINK[Adresse],MATCH(Q20&amp;"_"&amp;D19,XMLLINK[EID_MID],0)))</f>
        <v/>
      </c>
      <c r="I19" s="18" t="str">
        <f>IF(S19,"",INDEX(XMLLINK[Email],MATCH(Q20&amp;"_"&amp;D19,XMLLINK[EID_MID],0)))</f>
        <v/>
      </c>
      <c r="J19" s="18" t="str">
        <f>IF(S19,"",INDEX(XMLLINK[Telefon],MATCH(Q20&amp;"_"&amp;D19,XMLLINK[EID_MID],0)))</f>
        <v/>
      </c>
      <c r="K19" s="18" t="str">
        <f>IF(S19,"",INDEX(XMLLINK[Instrument],MATCH(Q20&amp;"_"&amp;D19,XMLLINK[EID_MID],0)))</f>
        <v/>
      </c>
      <c r="L19" s="18" t="str">
        <f>IF(S19,"",INDEX(XMLLINK[BereichIDPerson],MATCH(Q20&amp;"_"&amp;D19,XMLLINK[EID_MID],0)))</f>
        <v/>
      </c>
      <c r="M19" s="18" t="str">
        <f>IF(S19,"",INDEX(XMLLINK[BereichNamePerson],MATCH(Q20&amp;"_"&amp;D19,XMLLINK[EID_MID],0)))</f>
        <v/>
      </c>
      <c r="N19" s="18" t="str">
        <f>IF(S19,"",INDEX(XMLLINK[AuswahlPerson],MATCH(Q20&amp;"_"&amp;D19,XMLLINK[EID_MID],0)))</f>
        <v/>
      </c>
      <c r="O19" s="18" t="str">
        <f>IF(S19,"",INDEX(XMLLINK[BemerkungPerson],MATCH(Q20&amp;"_"&amp;D19,XMLLINK[EID_MID],0)))</f>
        <v/>
      </c>
      <c r="Q19" s="21">
        <f t="shared" si="0"/>
        <v>1</v>
      </c>
      <c r="R19" s="15">
        <v>4</v>
      </c>
      <c r="S19" s="18" t="b">
        <f>ISERROR(INDEX(XMLLINK[NamePerson],MATCH(Q17&amp;"_"&amp;D19,XMLLINK[EID_MID],0)))</f>
        <v>1</v>
      </c>
      <c r="U19" s="15" t="str">
        <f t="shared" ca="1" si="1"/>
        <v/>
      </c>
      <c r="W19" s="15" t="str">
        <f>IF(OR(M19="",COUNTIF(M16:M18,M19)&gt;0),"",", "&amp;M19)</f>
        <v/>
      </c>
      <c r="Y19" s="15" t="str">
        <f>IF(OR(K19="",COUNTIF(K16:K18,K19)&gt;0),"",", "&amp;K19)</f>
        <v/>
      </c>
    </row>
    <row r="20" spans="1:25" x14ac:dyDescent="0.25">
      <c r="A20" s="24"/>
      <c r="B20" s="17" t="s">
        <v>83</v>
      </c>
      <c r="C20" s="18">
        <f>IF(ISERROR(S15),"",INDEX(XMLLINK[Stufe],MATCH(Q20,XMLLINK[EnsembleNr],0)))</f>
        <v>0</v>
      </c>
      <c r="D20" s="21">
        <v>5</v>
      </c>
      <c r="E20" s="18" t="str">
        <f>IF(S20,"",INDEX(XMLLINK[NamePerson],MATCH(Q21&amp;"_"&amp;D20,XMLLINK[EID_MID],0)))</f>
        <v/>
      </c>
      <c r="F20" s="18" t="str">
        <f>IF(S20,"",INDEX(XMLLINK[GebDat],MATCH(Q21&amp;"_"&amp;D20,XMLLINK[EID_MID],0)))</f>
        <v/>
      </c>
      <c r="G20" s="18" t="str">
        <f>IF(S20,"",INDEX(XMLLINK[Geschlecht],MATCH(Q21&amp;"_"&amp;D20,XMLLINK[EID_MID],0)))</f>
        <v/>
      </c>
      <c r="H20" s="18" t="str">
        <f>IF(S20,"",INDEX(XMLLINK[Adresse],MATCH(Q21&amp;"_"&amp;D20,XMLLINK[EID_MID],0)))</f>
        <v/>
      </c>
      <c r="I20" s="18" t="str">
        <f>IF(S20,"",INDEX(XMLLINK[Email],MATCH(Q21&amp;"_"&amp;D20,XMLLINK[EID_MID],0)))</f>
        <v/>
      </c>
      <c r="J20" s="18" t="str">
        <f>IF(S20,"",INDEX(XMLLINK[Telefon],MATCH(Q21&amp;"_"&amp;D20,XMLLINK[EID_MID],0)))</f>
        <v/>
      </c>
      <c r="K20" s="18" t="str">
        <f>IF(S20,"",INDEX(XMLLINK[Instrument],MATCH(Q21&amp;"_"&amp;D20,XMLLINK[EID_MID],0)))</f>
        <v/>
      </c>
      <c r="L20" s="18" t="str">
        <f>IF(S20,"",INDEX(XMLLINK[BereichIDPerson],MATCH(Q21&amp;"_"&amp;D20,XMLLINK[EID_MID],0)))</f>
        <v/>
      </c>
      <c r="M20" s="18" t="str">
        <f>IF(S20,"",INDEX(XMLLINK[BereichNamePerson],MATCH(Q21&amp;"_"&amp;D20,XMLLINK[EID_MID],0)))</f>
        <v/>
      </c>
      <c r="N20" s="18" t="str">
        <f>IF(S20,"",INDEX(XMLLINK[AuswahlPerson],MATCH(Q21&amp;"_"&amp;D20,XMLLINK[EID_MID],0)))</f>
        <v/>
      </c>
      <c r="O20" s="18" t="str">
        <f>IF(S20,"",INDEX(XMLLINK[BemerkungPerson],MATCH(Q21&amp;"_"&amp;D20,XMLLINK[EID_MID],0)))</f>
        <v/>
      </c>
      <c r="Q20" s="21">
        <f t="shared" si="0"/>
        <v>1</v>
      </c>
      <c r="R20" s="15">
        <v>5</v>
      </c>
      <c r="S20" s="18" t="b">
        <f>ISERROR(INDEX(XMLLINK[NamePerson],MATCH(Q17&amp;"_"&amp;D20,XMLLINK[EID_MID],0)))</f>
        <v>1</v>
      </c>
      <c r="U20" s="15" t="str">
        <f t="shared" ca="1" si="1"/>
        <v/>
      </c>
      <c r="W20" s="15" t="str">
        <f>IF(OR(M20="",COUNTIF(M16:M19,M20)&gt;0),"",", "&amp;M20)</f>
        <v/>
      </c>
      <c r="Y20" s="15" t="str">
        <f>IF(OR(K20="",COUNTIF(K17:K19,K20)&gt;0),"",", "&amp;K20)</f>
        <v/>
      </c>
    </row>
    <row r="21" spans="1:25" x14ac:dyDescent="0.25">
      <c r="A21" s="24"/>
      <c r="B21" s="17" t="s">
        <v>84</v>
      </c>
      <c r="C21" s="18" t="str">
        <f>IF(ISERROR(S15),"",INDEX(XMLLINK[Artikel],MATCH(Q21,XMLLINK[EnsembleNr],0)))</f>
        <v/>
      </c>
      <c r="D21" s="21">
        <v>6</v>
      </c>
      <c r="E21" s="18" t="str">
        <f>IF(S21,"",INDEX(XMLLINK[NamePerson],MATCH(Q22&amp;"_"&amp;D21,XMLLINK[EID_MID],0)))</f>
        <v/>
      </c>
      <c r="F21" s="18" t="str">
        <f>IF(S21,"",INDEX(XMLLINK[GebDat],MATCH(Q22&amp;"_"&amp;D21,XMLLINK[EID_MID],0)))</f>
        <v/>
      </c>
      <c r="G21" s="18" t="str">
        <f>IF(S21,"",INDEX(XMLLINK[Geschlecht],MATCH(Q22&amp;"_"&amp;D21,XMLLINK[EID_MID],0)))</f>
        <v/>
      </c>
      <c r="H21" s="18" t="str">
        <f>IF(S21,"",INDEX(XMLLINK[Adresse],MATCH(Q22&amp;"_"&amp;D21,XMLLINK[EID_MID],0)))</f>
        <v/>
      </c>
      <c r="I21" s="18" t="str">
        <f>IF(S21,"",INDEX(XMLLINK[Email],MATCH(Q22&amp;"_"&amp;D21,XMLLINK[EID_MID],0)))</f>
        <v/>
      </c>
      <c r="J21" s="18" t="str">
        <f>IF(S21,"",INDEX(XMLLINK[Telefon],MATCH(Q22&amp;"_"&amp;D21,XMLLINK[EID_MID],0)))</f>
        <v/>
      </c>
      <c r="K21" s="18" t="str">
        <f>IF(S21,"",INDEX(XMLLINK[Instrument],MATCH(Q22&amp;"_"&amp;D21,XMLLINK[EID_MID],0)))</f>
        <v/>
      </c>
      <c r="L21" s="18" t="str">
        <f>IF(S21,"",INDEX(XMLLINK[BereichIDPerson],MATCH(Q22&amp;"_"&amp;D21,XMLLINK[EID_MID],0)))</f>
        <v/>
      </c>
      <c r="M21" s="18" t="str">
        <f>IF(S21,"",INDEX(XMLLINK[BereichNamePerson],MATCH(Q22&amp;"_"&amp;D21,XMLLINK[EID_MID],0)))</f>
        <v/>
      </c>
      <c r="N21" s="18" t="str">
        <f>IF(S21,"",INDEX(XMLLINK[AuswahlPerson],MATCH(Q22&amp;"_"&amp;D21,XMLLINK[EID_MID],0)))</f>
        <v/>
      </c>
      <c r="O21" s="18" t="str">
        <f>IF(S21,"",INDEX(XMLLINK[BemerkungPerson],MATCH(Q22&amp;"_"&amp;D21,XMLLINK[EID_MID],0)))</f>
        <v/>
      </c>
      <c r="Q21" s="21">
        <f t="shared" si="0"/>
        <v>1</v>
      </c>
      <c r="R21" s="15">
        <v>6</v>
      </c>
      <c r="S21" s="18" t="b">
        <f>ISERROR(INDEX(XMLLINK[NamePerson],MATCH(Q17&amp;"_"&amp;D21,XMLLINK[EID_MID],0)))</f>
        <v>1</v>
      </c>
      <c r="U21" s="15" t="str">
        <f t="shared" ca="1" si="1"/>
        <v/>
      </c>
      <c r="W21" s="15" t="str">
        <f>IF(OR(M21="",COUNTIF(M16:M20,M21)&gt;0),"",", "&amp;M21)</f>
        <v/>
      </c>
      <c r="Y21" s="15" t="str">
        <f>IF(OR(K21="",COUNTIF(K18:K20,K21)&gt;0),"",", "&amp;K21)</f>
        <v/>
      </c>
    </row>
    <row r="22" spans="1:25" x14ac:dyDescent="0.25">
      <c r="A22" s="24"/>
      <c r="B22" s="17" t="s">
        <v>85</v>
      </c>
      <c r="C22" s="18">
        <f>IF(ISERROR(S15),"",INDEX(XMLLINK[BereichID],MATCH(Q22,XMLLINK[EnsembleNr],0)))</f>
        <v>0</v>
      </c>
      <c r="D22" s="21">
        <v>7</v>
      </c>
      <c r="E22" s="18" t="str">
        <f>IF(S22,"",INDEX(XMLLINK[NamePerson],MATCH(Q23&amp;"_"&amp;D22,XMLLINK[EID_MID],0)))</f>
        <v/>
      </c>
      <c r="F22" s="18" t="str">
        <f>IF(S22,"",INDEX(XMLLINK[GebDat],MATCH(Q23&amp;"_"&amp;D22,XMLLINK[EID_MID],0)))</f>
        <v/>
      </c>
      <c r="G22" s="18" t="str">
        <f>IF(S22,"",INDEX(XMLLINK[Geschlecht],MATCH(Q23&amp;"_"&amp;D22,XMLLINK[EID_MID],0)))</f>
        <v/>
      </c>
      <c r="H22" s="18" t="str">
        <f>IF(S22,"",INDEX(XMLLINK[Adresse],MATCH(Q23&amp;"_"&amp;D22,XMLLINK[EID_MID],0)))</f>
        <v/>
      </c>
      <c r="I22" s="18" t="str">
        <f>IF(S22,"",INDEX(XMLLINK[Email],MATCH(Q23&amp;"_"&amp;D22,XMLLINK[EID_MID],0)))</f>
        <v/>
      </c>
      <c r="J22" s="18" t="str">
        <f>IF(S22,"",INDEX(XMLLINK[Telefon],MATCH(Q23&amp;"_"&amp;D22,XMLLINK[EID_MID],0)))</f>
        <v/>
      </c>
      <c r="K22" s="18" t="str">
        <f>IF(S22,"",INDEX(XMLLINK[Instrument],MATCH(Q23&amp;"_"&amp;D22,XMLLINK[EID_MID],0)))</f>
        <v/>
      </c>
      <c r="L22" s="18" t="str">
        <f>IF(S22,"",INDEX(XMLLINK[BereichIDPerson],MATCH(Q23&amp;"_"&amp;D22,XMLLINK[EID_MID],0)))</f>
        <v/>
      </c>
      <c r="M22" s="18" t="str">
        <f>IF(S22,"",INDEX(XMLLINK[BereichNamePerson],MATCH(Q23&amp;"_"&amp;D22,XMLLINK[EID_MID],0)))</f>
        <v/>
      </c>
      <c r="N22" s="18" t="str">
        <f>IF(S22,"",INDEX(XMLLINK[AuswahlPerson],MATCH(Q23&amp;"_"&amp;D22,XMLLINK[EID_MID],0)))</f>
        <v/>
      </c>
      <c r="O22" s="18" t="str">
        <f>IF(S22,"",INDEX(XMLLINK[BemerkungPerson],MATCH(Q23&amp;"_"&amp;D22,XMLLINK[EID_MID],0)))</f>
        <v/>
      </c>
      <c r="Q22" s="21">
        <f t="shared" si="0"/>
        <v>1</v>
      </c>
      <c r="R22" s="15">
        <v>7</v>
      </c>
      <c r="S22" s="18" t="b">
        <f>ISERROR(INDEX(XMLLINK[NamePerson],MATCH(Q17&amp;"_"&amp;D22,XMLLINK[EID_MID],0)))</f>
        <v>1</v>
      </c>
      <c r="U22" s="15" t="str">
        <f t="shared" ca="1" si="1"/>
        <v/>
      </c>
      <c r="W22" s="15" t="str">
        <f>IF(OR(M22="",COUNTIF(M16:M21,M22)&gt;0),"",", "&amp;M22)</f>
        <v/>
      </c>
      <c r="Y22" s="15" t="str">
        <f>IF(OR(K22="",COUNTIF(K19:K21,K22)&gt;0),"",", "&amp;K22)</f>
        <v/>
      </c>
    </row>
    <row r="23" spans="1:25" x14ac:dyDescent="0.25">
      <c r="A23" s="24"/>
      <c r="B23" s="17" t="s">
        <v>86</v>
      </c>
      <c r="C23" s="18">
        <f>IF(ISERROR(S15),"",INDEX(XMLLINK[BereichName],MATCH(Q23,XMLLINK[EnsembleNr],0)))</f>
        <v>0</v>
      </c>
      <c r="D23" s="21">
        <v>8</v>
      </c>
      <c r="E23" s="18" t="str">
        <f>IF(S23,"",INDEX(XMLLINK[NamePerson],MATCH(Q24&amp;"_"&amp;D23,XMLLINK[EID_MID],0)))</f>
        <v/>
      </c>
      <c r="F23" s="18" t="str">
        <f>IF(S23,"",INDEX(XMLLINK[GebDat],MATCH(Q24&amp;"_"&amp;D23,XMLLINK[EID_MID],0)))</f>
        <v/>
      </c>
      <c r="G23" s="18" t="str">
        <f>IF(S23,"",INDEX(XMLLINK[Geschlecht],MATCH(Q24&amp;"_"&amp;D23,XMLLINK[EID_MID],0)))</f>
        <v/>
      </c>
      <c r="H23" s="18" t="str">
        <f>IF(S23,"",INDEX(XMLLINK[Adresse],MATCH(Q24&amp;"_"&amp;D23,XMLLINK[EID_MID],0)))</f>
        <v/>
      </c>
      <c r="I23" s="18" t="str">
        <f>IF(S23,"",INDEX(XMLLINK[Email],MATCH(Q24&amp;"_"&amp;D23,XMLLINK[EID_MID],0)))</f>
        <v/>
      </c>
      <c r="J23" s="18" t="str">
        <f>IF(S23,"",INDEX(XMLLINK[Telefon],MATCH(Q24&amp;"_"&amp;D23,XMLLINK[EID_MID],0)))</f>
        <v/>
      </c>
      <c r="K23" s="18" t="str">
        <f>IF(S23,"",INDEX(XMLLINK[Instrument],MATCH(Q24&amp;"_"&amp;D23,XMLLINK[EID_MID],0)))</f>
        <v/>
      </c>
      <c r="L23" s="18" t="str">
        <f>IF(S23,"",INDEX(XMLLINK[BereichIDPerson],MATCH(Q24&amp;"_"&amp;D23,XMLLINK[EID_MID],0)))</f>
        <v/>
      </c>
      <c r="M23" s="18" t="str">
        <f>IF(S23,"",INDEX(XMLLINK[BereichNamePerson],MATCH(Q24&amp;"_"&amp;D23,XMLLINK[EID_MID],0)))</f>
        <v/>
      </c>
      <c r="N23" s="18" t="str">
        <f>IF(S23,"",INDEX(XMLLINK[AuswahlPerson],MATCH(Q24&amp;"_"&amp;D23,XMLLINK[EID_MID],0)))</f>
        <v/>
      </c>
      <c r="O23" s="18" t="str">
        <f>IF(S23,"",INDEX(XMLLINK[BemerkungPerson],MATCH(Q24&amp;"_"&amp;D23,XMLLINK[EID_MID],0)))</f>
        <v/>
      </c>
      <c r="Q23" s="21">
        <f t="shared" si="0"/>
        <v>1</v>
      </c>
      <c r="R23" s="15">
        <v>8</v>
      </c>
      <c r="S23" s="18" t="b">
        <f>ISERROR(INDEX(XMLLINK[NamePerson],MATCH(Q17&amp;"_"&amp;D23,XMLLINK[EID_MID],0)))</f>
        <v>1</v>
      </c>
      <c r="U23" s="15" t="str">
        <f t="shared" ca="1" si="1"/>
        <v/>
      </c>
      <c r="W23" s="15" t="str">
        <f>IF(OR(M23="",COUNTIF(M16:M22,M23)&gt;0),"",", "&amp;M23)</f>
        <v/>
      </c>
      <c r="Y23" s="15" t="str">
        <f>IF(OR(K23="",COUNTIF(K20:K22,K23)&gt;0),"",", "&amp;K23)</f>
        <v/>
      </c>
    </row>
    <row r="24" spans="1:25" x14ac:dyDescent="0.25">
      <c r="A24" s="24"/>
      <c r="B24" s="17" t="s">
        <v>87</v>
      </c>
      <c r="C24" s="18" t="str">
        <f>IF(ISERROR(S15),"",INDEX(XMLLINK[Auftrittzeit],MATCH(Q24,XMLLINK[EnsembleNr],0)))</f>
        <v/>
      </c>
      <c r="D24" s="17" t="s">
        <v>94</v>
      </c>
      <c r="E24" s="15" t="s">
        <v>29</v>
      </c>
      <c r="F24" s="15" t="s">
        <v>30</v>
      </c>
      <c r="G24" s="15" t="s">
        <v>95</v>
      </c>
      <c r="H24" s="15" t="s">
        <v>32</v>
      </c>
      <c r="I24" s="15" t="s">
        <v>20</v>
      </c>
      <c r="J24" s="15" t="s">
        <v>39</v>
      </c>
      <c r="Q24" s="21">
        <f t="shared" si="0"/>
        <v>1</v>
      </c>
      <c r="U24" s="15">
        <f ca="1">COUNT(U16:U23)</f>
        <v>0</v>
      </c>
      <c r="W24" s="29" t="str">
        <f>CONCATENATE(W25,V26,W26,V27,W27,V28,W28,V29,W29,V30,W30,V31,W31)</f>
        <v/>
      </c>
    </row>
    <row r="25" spans="1:25" x14ac:dyDescent="0.25">
      <c r="A25" s="24"/>
      <c r="B25" s="17" t="s">
        <v>88</v>
      </c>
      <c r="C25" s="18" t="str">
        <f>IF(ISERROR(S15),"",INDEX(XMLLINK[Bemerkung],MATCH(Q25,XMLLINK[EnsembleNr],0)))</f>
        <v/>
      </c>
      <c r="D25" s="21">
        <v>1</v>
      </c>
      <c r="E25" s="18" t="str">
        <f>IF(S25,"",INDEX(XMLLINK[Titel],MATCH(Q26&amp;"_"&amp;D25,XMLLINK[EID_WID],0)))</f>
        <v/>
      </c>
      <c r="F25" s="18" t="str">
        <f>IF(S25,"",INDEX(XMLLINK[Komponist],MATCH(Q26&amp;"_"&amp;D25,XMLLINK[EID_WID],0)))</f>
        <v/>
      </c>
      <c r="G25" s="18" t="str">
        <f>IF(S25,"",INDEX(XMLLINK[Satz],MATCH(Q26&amp;"_"&amp;D25,XMLLINK[EID_WID],0)))</f>
        <v/>
      </c>
      <c r="H25" s="18" t="str">
        <f>IF(S25,"",INDEX(XMLLINK[Dauer],MATCH(Q26&amp;"_"&amp;D25,XMLLINK[EID_WID],0)))</f>
        <v/>
      </c>
      <c r="I25" s="18" t="str">
        <f>IF(S25,"",INDEX(XMLLINK[BemerkungWerk],MATCH(Q26&amp;"_"&amp;D25,XMLLINK[EID_WID],0)))</f>
        <v/>
      </c>
      <c r="J25" s="18" t="str">
        <f>IF(S25,"",INDEX(XMLLINK[Pflicht],MATCH(Q26&amp;"_"&amp;D25,XMLLINK[EID_WID],0)))</f>
        <v/>
      </c>
      <c r="Q25" s="21">
        <f t="shared" si="0"/>
        <v>1</v>
      </c>
      <c r="R25" s="22" t="s">
        <v>102</v>
      </c>
      <c r="S25" s="18" t="b">
        <f>ISERROR(INDEX(XMLLINK[NamePerson],MATCH(Q27&amp;"_"&amp;D25,XMLLINK[EID_WID],0)))</f>
        <v>1</v>
      </c>
      <c r="W25" s="15" t="str">
        <f t="shared" ref="W25:W32" si="2">IF(AND(F25="",G25=""),E25,IF(AND(F25&lt;&gt;"",G25&lt;&gt;""),F25&amp;", "&amp;E25&amp;", "&amp;G25,IF(F25="",E25&amp;", "&amp;G25,F25&amp;", "&amp;E25)))</f>
        <v/>
      </c>
    </row>
    <row r="26" spans="1:25" x14ac:dyDescent="0.25">
      <c r="A26" s="24"/>
      <c r="B26" s="17" t="s">
        <v>108</v>
      </c>
      <c r="C26" s="28" t="str">
        <f ca="1">IF(U24=0,"",SUM(U16:U23)/U24/365.25)</f>
        <v/>
      </c>
      <c r="D26" s="21">
        <v>2</v>
      </c>
      <c r="E26" s="18" t="str">
        <f>IF(S26,"",INDEX(XMLLINK[Titel],MATCH(Q27&amp;"_"&amp;D26,XMLLINK[EID_WID],0)))</f>
        <v/>
      </c>
      <c r="F26" s="18" t="str">
        <f>IF(S26,"",INDEX(XMLLINK[Komponist],MATCH(Q27&amp;"_"&amp;D26,XMLLINK[EID_WID],0)))</f>
        <v/>
      </c>
      <c r="G26" s="18" t="str">
        <f>IF(S26,"",INDEX(XMLLINK[Satz],MATCH(Q27&amp;"_"&amp;D26,XMLLINK[EID_WID],0)))</f>
        <v/>
      </c>
      <c r="H26" s="18" t="str">
        <f>IF(S26,"",INDEX(XMLLINK[Dauer],MATCH(Q27&amp;"_"&amp;D26,XMLLINK[EID_WID],0)))</f>
        <v/>
      </c>
      <c r="I26" s="18" t="str">
        <f>IF(S26,"",INDEX(XMLLINK[BemerkungWerk],MATCH(Q27&amp;"_"&amp;D26,XMLLINK[EID_WID],0)))</f>
        <v/>
      </c>
      <c r="J26" s="18" t="str">
        <f>IF(S26,"",INDEX(XMLLINK[Pflicht],MATCH(Q27&amp;"_"&amp;D26,XMLLINK[EID_WID],0)))</f>
        <v/>
      </c>
      <c r="Q26" s="21">
        <f t="shared" si="0"/>
        <v>1</v>
      </c>
      <c r="R26" s="22">
        <v>2</v>
      </c>
      <c r="S26" s="18" t="b">
        <f>ISERROR(INDEX(XMLLINK[NamePerson],MATCH(Q28&amp;"_"&amp;D26,XMLLINK[EID_WID],0)))</f>
        <v>1</v>
      </c>
      <c r="V26" s="15" t="str">
        <f>IF(W26="","","; ")</f>
        <v/>
      </c>
      <c r="W26" s="15" t="str">
        <f t="shared" si="2"/>
        <v/>
      </c>
    </row>
    <row r="27" spans="1:25" x14ac:dyDescent="0.25">
      <c r="A27" s="24"/>
      <c r="D27" s="21">
        <v>3</v>
      </c>
      <c r="E27" s="18" t="str">
        <f>IF(S27,"",INDEX(XMLLINK[Titel],MATCH(Q28&amp;"_"&amp;D27,XMLLINK[EID_WID],0)))</f>
        <v/>
      </c>
      <c r="F27" s="18" t="str">
        <f>IF(S27,"",INDEX(XMLLINK[Komponist],MATCH(Q28&amp;"_"&amp;D27,XMLLINK[EID_WID],0)))</f>
        <v/>
      </c>
      <c r="G27" s="18" t="str">
        <f>IF(S27,"",INDEX(XMLLINK[Satz],MATCH(Q28&amp;"_"&amp;D27,XMLLINK[EID_WID],0)))</f>
        <v/>
      </c>
      <c r="H27" s="18" t="str">
        <f>IF(S27,"",INDEX(XMLLINK[Dauer],MATCH(Q28&amp;"_"&amp;D27,XMLLINK[EID_WID],0)))</f>
        <v/>
      </c>
      <c r="I27" s="18" t="str">
        <f>IF(S27,"",INDEX(XMLLINK[BemerkungWerk],MATCH(Q28&amp;"_"&amp;D27,XMLLINK[EID_WID],0)))</f>
        <v/>
      </c>
      <c r="J27" s="18" t="str">
        <f>IF(S27,"",INDEX(XMLLINK[Pflicht],MATCH(Q28&amp;"_"&amp;D27,XMLLINK[EID_WID],0)))</f>
        <v/>
      </c>
      <c r="Q27" s="21">
        <f t="shared" si="0"/>
        <v>1</v>
      </c>
      <c r="R27" s="22">
        <v>3</v>
      </c>
      <c r="S27" s="18" t="b">
        <f>ISERROR(INDEX(XMLLINK[NamePerson],MATCH(Q29&amp;"_"&amp;D27,XMLLINK[EID_WID],0)))</f>
        <v>1</v>
      </c>
      <c r="V27" s="15" t="str">
        <f t="shared" ref="V27:V32" si="3">IF(W27="","","; ")</f>
        <v/>
      </c>
      <c r="W27" s="15" t="str">
        <f t="shared" si="2"/>
        <v/>
      </c>
    </row>
    <row r="28" spans="1:25" x14ac:dyDescent="0.25">
      <c r="A28" s="24"/>
      <c r="D28" s="21">
        <v>4</v>
      </c>
      <c r="E28" s="18" t="str">
        <f>IF(S28,"",INDEX(XMLLINK[Titel],MATCH(Q29&amp;"_"&amp;D28,XMLLINK[EID_WID],0)))</f>
        <v/>
      </c>
      <c r="F28" s="18" t="str">
        <f>IF(S28,"",INDEX(XMLLINK[Komponist],MATCH(Q29&amp;"_"&amp;D28,XMLLINK[EID_WID],0)))</f>
        <v/>
      </c>
      <c r="G28" s="18" t="str">
        <f>IF(S28,"",INDEX(XMLLINK[Satz],MATCH(Q29&amp;"_"&amp;D28,XMLLINK[EID_WID],0)))</f>
        <v/>
      </c>
      <c r="H28" s="18" t="str">
        <f>IF(S28,"",INDEX(XMLLINK[Dauer],MATCH(Q29&amp;"_"&amp;D28,XMLLINK[EID_WID],0)))</f>
        <v/>
      </c>
      <c r="I28" s="18" t="str">
        <f>IF(S28,"",INDEX(XMLLINK[BemerkungWerk],MATCH(Q29&amp;"_"&amp;D28,XMLLINK[EID_WID],0)))</f>
        <v/>
      </c>
      <c r="J28" s="18" t="str">
        <f>IF(S28,"",INDEX(XMLLINK[Pflicht],MATCH(Q29&amp;"_"&amp;D28,XMLLINK[EID_WID],0)))</f>
        <v/>
      </c>
      <c r="Q28" s="21">
        <f t="shared" si="0"/>
        <v>1</v>
      </c>
      <c r="R28" s="22">
        <v>4</v>
      </c>
      <c r="S28" s="18" t="b">
        <f>ISERROR(INDEX(XMLLINK[NamePerson],MATCH(Q30&amp;"_"&amp;D28,XMLLINK[EID_WID],0)))</f>
        <v>1</v>
      </c>
      <c r="V28" s="15" t="str">
        <f t="shared" si="3"/>
        <v/>
      </c>
      <c r="W28" s="15" t="str">
        <f t="shared" si="2"/>
        <v/>
      </c>
    </row>
    <row r="29" spans="1:25" x14ac:dyDescent="0.25">
      <c r="A29" s="24"/>
      <c r="D29" s="21">
        <v>5</v>
      </c>
      <c r="E29" s="18" t="str">
        <f>IF(S29,"",INDEX(XMLLINK[Titel],MATCH(Q30&amp;"_"&amp;D29,XMLLINK[EID_WID],0)))</f>
        <v/>
      </c>
      <c r="F29" s="18" t="str">
        <f>IF(S29,"",INDEX(XMLLINK[Komponist],MATCH(Q30&amp;"_"&amp;D29,XMLLINK[EID_WID],0)))</f>
        <v/>
      </c>
      <c r="G29" s="18" t="str">
        <f>IF(S29,"",INDEX(XMLLINK[Satz],MATCH(Q30&amp;"_"&amp;D29,XMLLINK[EID_WID],0)))</f>
        <v/>
      </c>
      <c r="H29" s="18" t="str">
        <f>IF(S29,"",INDEX(XMLLINK[Dauer],MATCH(Q30&amp;"_"&amp;D29,XMLLINK[EID_WID],0)))</f>
        <v/>
      </c>
      <c r="I29" s="18" t="str">
        <f>IF(S29,"",INDEX(XMLLINK[BemerkungWerk],MATCH(Q30&amp;"_"&amp;D29,XMLLINK[EID_WID],0)))</f>
        <v/>
      </c>
      <c r="J29" s="18" t="str">
        <f>IF(S29,"",INDEX(XMLLINK[Pflicht],MATCH(Q30&amp;"_"&amp;D29,XMLLINK[EID_WID],0)))</f>
        <v/>
      </c>
      <c r="Q29" s="21">
        <f t="shared" si="0"/>
        <v>1</v>
      </c>
      <c r="R29" s="22">
        <v>5</v>
      </c>
      <c r="S29" s="18" t="b">
        <f>ISERROR(INDEX(XMLLINK[NamePerson],MATCH(Q31&amp;"_"&amp;D29,XMLLINK[EID_WID],0)))</f>
        <v>1</v>
      </c>
      <c r="V29" s="15" t="str">
        <f t="shared" si="3"/>
        <v/>
      </c>
      <c r="W29" s="15" t="str">
        <f t="shared" si="2"/>
        <v/>
      </c>
    </row>
    <row r="30" spans="1:25" x14ac:dyDescent="0.25">
      <c r="A30" s="24"/>
      <c r="D30" s="21">
        <v>6</v>
      </c>
      <c r="E30" s="18" t="str">
        <f>IF(S30,"",INDEX(XMLLINK[Titel],MATCH(Q31&amp;"_"&amp;D30,XMLLINK[EID_WID],0)))</f>
        <v/>
      </c>
      <c r="F30" s="18" t="str">
        <f>IF(S30,"",INDEX(XMLLINK[Komponist],MATCH(Q31&amp;"_"&amp;D30,XMLLINK[EID_WID],0)))</f>
        <v/>
      </c>
      <c r="G30" s="18" t="str">
        <f>IF(S30,"",INDEX(XMLLINK[Satz],MATCH(Q31&amp;"_"&amp;D30,XMLLINK[EID_WID],0)))</f>
        <v/>
      </c>
      <c r="H30" s="18" t="str">
        <f>IF(S30,"",INDEX(XMLLINK[Dauer],MATCH(Q31&amp;"_"&amp;D30,XMLLINK[EID_WID],0)))</f>
        <v/>
      </c>
      <c r="I30" s="18" t="str">
        <f>IF(S30,"",INDEX(XMLLINK[BemerkungWerk],MATCH(Q31&amp;"_"&amp;D30,XMLLINK[EID_WID],0)))</f>
        <v/>
      </c>
      <c r="J30" s="18" t="str">
        <f>IF(S30,"",INDEX(XMLLINK[Pflicht],MATCH(Q31&amp;"_"&amp;D30,XMLLINK[EID_WID],0)))</f>
        <v/>
      </c>
      <c r="Q30" s="21">
        <f t="shared" si="0"/>
        <v>1</v>
      </c>
      <c r="R30" s="22">
        <v>6</v>
      </c>
      <c r="S30" s="18" t="b">
        <f>ISERROR(INDEX(XMLLINK[NamePerson],MATCH(Q32&amp;"_"&amp;D30,XMLLINK[EID_WID],0)))</f>
        <v>1</v>
      </c>
      <c r="V30" s="15" t="str">
        <f t="shared" si="3"/>
        <v/>
      </c>
      <c r="W30" s="15" t="str">
        <f t="shared" si="2"/>
        <v/>
      </c>
    </row>
    <row r="31" spans="1:25" x14ac:dyDescent="0.25">
      <c r="A31" s="24"/>
      <c r="D31" s="21">
        <v>7</v>
      </c>
      <c r="E31" s="18" t="str">
        <f>IF(S31,"",INDEX(XMLLINK[Titel],MATCH(Q32&amp;"_"&amp;D31,XMLLINK[EID_WID],0)))</f>
        <v/>
      </c>
      <c r="F31" s="18" t="str">
        <f>IF(S31,"",INDEX(XMLLINK[Komponist],MATCH(Q32&amp;"_"&amp;D31,XMLLINK[EID_WID],0)))</f>
        <v/>
      </c>
      <c r="G31" s="18" t="str">
        <f>IF(S31,"",INDEX(XMLLINK[Satz],MATCH(Q32&amp;"_"&amp;D31,XMLLINK[EID_WID],0)))</f>
        <v/>
      </c>
      <c r="H31" s="18" t="str">
        <f>IF(S31,"",INDEX(XMLLINK[Dauer],MATCH(Q32&amp;"_"&amp;D31,XMLLINK[EID_WID],0)))</f>
        <v/>
      </c>
      <c r="I31" s="18" t="str">
        <f>IF(S31,"",INDEX(XMLLINK[BemerkungWerk],MATCH(Q32&amp;"_"&amp;D31,XMLLINK[EID_WID],0)))</f>
        <v/>
      </c>
      <c r="J31" s="18" t="str">
        <f>IF(S31,"",INDEX(XMLLINK[Pflicht],MATCH(Q32&amp;"_"&amp;D31,XMLLINK[EID_WID],0)))</f>
        <v/>
      </c>
      <c r="Q31" s="21">
        <f t="shared" si="0"/>
        <v>1</v>
      </c>
      <c r="R31" s="22">
        <v>7</v>
      </c>
      <c r="S31" s="18" t="b">
        <f>ISERROR(INDEX(XMLLINK[NamePerson],MATCH(Q33&amp;"_"&amp;D31,XMLLINK[EID_WID],0)))</f>
        <v>1</v>
      </c>
      <c r="V31" s="15" t="str">
        <f t="shared" si="3"/>
        <v/>
      </c>
      <c r="W31" s="15" t="str">
        <f t="shared" si="2"/>
        <v/>
      </c>
    </row>
    <row r="32" spans="1:25" x14ac:dyDescent="0.25">
      <c r="A32" s="24"/>
      <c r="D32" s="21">
        <v>8</v>
      </c>
      <c r="E32" s="18" t="str">
        <f>IF(S32,"",INDEX(XMLLINK[Titel],MATCH(Q33&amp;"_"&amp;D32,XMLLINK[EID_WID],0)))</f>
        <v/>
      </c>
      <c r="F32" s="18" t="str">
        <f>IF(S32,"",INDEX(XMLLINK[Komponist],MATCH(Q33&amp;"_"&amp;D32,XMLLINK[EID_WID],0)))</f>
        <v/>
      </c>
      <c r="G32" s="18" t="str">
        <f>IF(S32,"",INDEX(XMLLINK[Satz],MATCH(Q33&amp;"_"&amp;D32,XMLLINK[EID_WID],0)))</f>
        <v/>
      </c>
      <c r="H32" s="18" t="str">
        <f>IF(S32,"",INDEX(XMLLINK[Dauer],MATCH(Q33&amp;"_"&amp;D32,XMLLINK[EID_WID],0)))</f>
        <v/>
      </c>
      <c r="I32" s="18" t="str">
        <f>IF(S32,"",INDEX(XMLLINK[BemerkungWerk],MATCH(Q33&amp;"_"&amp;D32,XMLLINK[EID_WID],0)))</f>
        <v/>
      </c>
      <c r="J32" s="18" t="str">
        <f>IF(S32,"",INDEX(XMLLINK[Pflicht],MATCH(Q33&amp;"_"&amp;D32,XMLLINK[EID_WID],0)))</f>
        <v/>
      </c>
      <c r="Q32" s="21"/>
      <c r="R32" s="22">
        <v>8</v>
      </c>
      <c r="S32" s="18" t="b">
        <f>ISERROR(INDEX(XMLLINK[NamePerson],MATCH(A33&amp;"_"&amp;D32,XMLLINK[EID_WID],0)))</f>
        <v>1</v>
      </c>
      <c r="V32" s="15" t="str">
        <f t="shared" si="3"/>
        <v/>
      </c>
      <c r="W32" s="15" t="str">
        <f t="shared" si="2"/>
        <v/>
      </c>
    </row>
    <row r="33" spans="1:25" x14ac:dyDescent="0.25">
      <c r="Q33" s="21"/>
    </row>
    <row r="34" spans="1:25" x14ac:dyDescent="0.25">
      <c r="A34" s="23" t="s">
        <v>96</v>
      </c>
      <c r="B34" s="23">
        <f>(ROW()+6)/20</f>
        <v>2</v>
      </c>
      <c r="C34" s="24"/>
      <c r="D34" s="24"/>
      <c r="E34" s="24"/>
      <c r="F34" s="24"/>
      <c r="G34" s="24"/>
      <c r="H34" s="24"/>
      <c r="I34" s="24"/>
      <c r="J34" s="24"/>
      <c r="K34" s="24"/>
      <c r="L34" s="24"/>
      <c r="M34" s="24"/>
      <c r="N34" s="24"/>
      <c r="O34" s="24"/>
    </row>
    <row r="35" spans="1:25" x14ac:dyDescent="0.25">
      <c r="A35" s="24"/>
      <c r="B35" s="17" t="s">
        <v>78</v>
      </c>
      <c r="C35" s="18" t="str">
        <f>IF(ISERROR(S35),"",INDEX(XMLLINK[Name],MATCH(Q36,XMLLINK[EnsembleNr],0)))</f>
        <v/>
      </c>
      <c r="D35" s="17" t="s">
        <v>89</v>
      </c>
      <c r="E35" s="19" t="s">
        <v>11</v>
      </c>
      <c r="F35" s="15" t="s">
        <v>90</v>
      </c>
      <c r="G35" s="15" t="s">
        <v>91</v>
      </c>
      <c r="H35" s="15" t="s">
        <v>24</v>
      </c>
      <c r="I35" s="15" t="s">
        <v>25</v>
      </c>
      <c r="J35" s="15" t="s">
        <v>26</v>
      </c>
      <c r="K35" s="15" t="s">
        <v>27</v>
      </c>
      <c r="L35" s="15" t="s">
        <v>18</v>
      </c>
      <c r="M35" s="15" t="s">
        <v>92</v>
      </c>
      <c r="N35" s="15" t="s">
        <v>93</v>
      </c>
      <c r="O35" s="15" t="s">
        <v>20</v>
      </c>
      <c r="Q35" s="21" t="s">
        <v>103</v>
      </c>
      <c r="R35" s="17" t="s">
        <v>97</v>
      </c>
      <c r="S35" s="20" t="e">
        <f>VLOOKUP(Q37,XMLLINK[EnsembleNr],1,0)</f>
        <v>#N/A</v>
      </c>
      <c r="T35" s="15" t="s">
        <v>100</v>
      </c>
      <c r="W35" s="29" t="str">
        <f>CONCATENATE(W36,W37,W38,W39,W40,W41,W42,W43)</f>
        <v/>
      </c>
      <c r="X35" s="31">
        <f>8-COUNTIF(W36:W43,"")</f>
        <v>0</v>
      </c>
      <c r="Y35" s="29" t="str">
        <f>CONCATENATE(Y36,Y37,Y38,Y39,Y40,Y41,Y42,Y43)</f>
        <v/>
      </c>
    </row>
    <row r="36" spans="1:25" x14ac:dyDescent="0.25">
      <c r="A36" s="24"/>
      <c r="B36" s="17" t="s">
        <v>79</v>
      </c>
      <c r="C36" s="18" t="str">
        <f>IF(ISERROR(S35),"",INDEX(XMLLINK[Leiter],MATCH(Q36,XMLLINK[EnsembleNr],0)))</f>
        <v/>
      </c>
      <c r="D36" s="21">
        <v>1</v>
      </c>
      <c r="E36" s="18" t="str">
        <f>IF(S36,"",INDEX(XMLLINK[NamePerson],MATCH(Q37&amp;"_"&amp;D36,XMLLINK[EID_MID],0)))</f>
        <v/>
      </c>
      <c r="F36" s="18" t="str">
        <f>IF(S36,"",INDEX(XMLLINK[GebDat],MATCH(Q37&amp;"_"&amp;D36,XMLLINK[EID_MID],0)))</f>
        <v/>
      </c>
      <c r="G36" s="18" t="str">
        <f>IF(S36,"",INDEX(XMLLINK[Geschlecht],MATCH(Q37&amp;"_"&amp;D36,XMLLINK[EID_MID],0)))</f>
        <v/>
      </c>
      <c r="H36" s="18" t="str">
        <f>IF(S36,"",INDEX(XMLLINK[Adresse],MATCH(Q37&amp;"_"&amp;D36,XMLLINK[EID_MID],0)))</f>
        <v/>
      </c>
      <c r="I36" s="18" t="str">
        <f>IF(S36,"",INDEX(XMLLINK[Email],MATCH(Q37&amp;"_"&amp;D36,XMLLINK[EID_MID],0)))</f>
        <v/>
      </c>
      <c r="J36" s="18" t="str">
        <f>IF(S36,"",INDEX(XMLLINK[Telefon],MATCH(Q37&amp;"_"&amp;D36,XMLLINK[EID_MID],0)))</f>
        <v/>
      </c>
      <c r="K36" s="18" t="str">
        <f>IF(S36,"",INDEX(XMLLINK[Instrument],MATCH(Q37&amp;"_"&amp;D36,XMLLINK[EID_MID],0)))</f>
        <v/>
      </c>
      <c r="L36" s="18" t="str">
        <f>IF(S36,"",INDEX(XMLLINK[BereichIDPerson],MATCH(Q37&amp;"_"&amp;D36,XMLLINK[EID_MID],0)))</f>
        <v/>
      </c>
      <c r="M36" s="18" t="str">
        <f>IF(S36,"",INDEX(XMLLINK[BereichNamePerson],MATCH(Q37&amp;"_"&amp;D36,XMLLINK[EID_MID],0)))</f>
        <v/>
      </c>
      <c r="N36" s="18" t="str">
        <f>IF(S36,"",INDEX(XMLLINK[AuswahlPerson],MATCH(Q37&amp;"_"&amp;D36,XMLLINK[EID_MID],0)))</f>
        <v/>
      </c>
      <c r="O36" s="18" t="str">
        <f>IF(S36,"",INDEX(XMLLINK[BemerkungPerson],MATCH(Q37&amp;"_"&amp;D36,XMLLINK[EID_MID],0)))</f>
        <v/>
      </c>
      <c r="Q36" s="21">
        <f>B34</f>
        <v>2</v>
      </c>
      <c r="R36" s="22" t="s">
        <v>101</v>
      </c>
      <c r="S36" s="18" t="b">
        <f>ISERROR(INDEX(XMLLINK[NamePerson],MATCH(Q37&amp;"_"&amp;D36,XMLLINK[EID_MID],0)))</f>
        <v>1</v>
      </c>
      <c r="U36" s="15" t="str">
        <f ca="1">IF(ISNUMBER(DATEVALUE(F36)),TODAY()-DATEVALUE(F36),"")</f>
        <v/>
      </c>
      <c r="W36" s="15" t="str">
        <f>M36</f>
        <v/>
      </c>
      <c r="X36" s="29" t="str">
        <f>IF(E36="","",IF(E37="",E36,IF(E38="",E36&amp;", "&amp;E37,IF(E39="",E36&amp;", "&amp;E37&amp;", "&amp;E38,IF(E40="",E36&amp;", "&amp;E37&amp;", "&amp;E38&amp;", "&amp;E39,IF(E41="",E36&amp;", "&amp;E37&amp;", "&amp;E38&amp;", "&amp;E39&amp;", "&amp;E40,IF(E42="",E36&amp;", "&amp;E37&amp;", "&amp;E38&amp;", "&amp;E39&amp;", "&amp;E40&amp;", "&amp;E41,IF(E43="",E36&amp;", "&amp;E37&amp;", "&amp;E38&amp;", "&amp;E39&amp;", "&amp;E40&amp;", "&amp;E41&amp;", "&amp;E42,E36&amp;", "&amp;E37&amp;", "&amp;E38&amp;", "&amp;E39&amp;", "&amp;E40&amp;", "&amp;E41&amp;", "&amp;E42&amp;", "&amp;E43))))))))</f>
        <v/>
      </c>
      <c r="Y36" s="15" t="str">
        <f>K36</f>
        <v/>
      </c>
    </row>
    <row r="37" spans="1:25" x14ac:dyDescent="0.25">
      <c r="A37" s="24"/>
      <c r="B37" s="17" t="s">
        <v>80</v>
      </c>
      <c r="C37" s="18" t="str">
        <f>IF(ISERROR(S35),"",INDEX(XMLLINK[LeiterEmail],MATCH(Q37,XMLLINK[EnsembleNr],0)))</f>
        <v/>
      </c>
      <c r="D37" s="21">
        <v>2</v>
      </c>
      <c r="E37" s="18" t="str">
        <f>IF(S37,"",INDEX(XMLLINK[NamePerson],MATCH(Q38&amp;"_"&amp;D37,XMLLINK[EID_MID],0)))</f>
        <v/>
      </c>
      <c r="F37" s="18" t="str">
        <f>IF(S37,"",INDEX(XMLLINK[GebDat],MATCH(Q38&amp;"_"&amp;D37,XMLLINK[EID_MID],0)))</f>
        <v/>
      </c>
      <c r="G37" s="18" t="str">
        <f>IF(S37,"",INDEX(XMLLINK[Geschlecht],MATCH(Q38&amp;"_"&amp;D37,XMLLINK[EID_MID],0)))</f>
        <v/>
      </c>
      <c r="H37" s="18" t="str">
        <f>IF(S37,"",INDEX(XMLLINK[Adresse],MATCH(Q38&amp;"_"&amp;D37,XMLLINK[EID_MID],0)))</f>
        <v/>
      </c>
      <c r="I37" s="18" t="str">
        <f>IF(S37,"",INDEX(XMLLINK[Email],MATCH(Q38&amp;"_"&amp;D37,XMLLINK[EID_MID],0)))</f>
        <v/>
      </c>
      <c r="J37" s="18" t="str">
        <f>IF(S37,"",INDEX(XMLLINK[Telefon],MATCH(Q38&amp;"_"&amp;D37,XMLLINK[EID_MID],0)))</f>
        <v/>
      </c>
      <c r="K37" s="18" t="str">
        <f>IF(S37,"",INDEX(XMLLINK[Instrument],MATCH(Q38&amp;"_"&amp;D37,XMLLINK[EID_MID],0)))</f>
        <v/>
      </c>
      <c r="L37" s="18" t="str">
        <f>IF(S37,"",INDEX(XMLLINK[BereichIDPerson],MATCH(Q38&amp;"_"&amp;D37,XMLLINK[EID_MID],0)))</f>
        <v/>
      </c>
      <c r="M37" s="18" t="str">
        <f>IF(S37,"",INDEX(XMLLINK[BereichNamePerson],MATCH(Q38&amp;"_"&amp;D37,XMLLINK[EID_MID],0)))</f>
        <v/>
      </c>
      <c r="N37" s="18" t="str">
        <f>IF(S37,"",INDEX(XMLLINK[AuswahlPerson],MATCH(Q38&amp;"_"&amp;D37,XMLLINK[EID_MID],0)))</f>
        <v/>
      </c>
      <c r="O37" s="18" t="str">
        <f>IF(S37,"",INDEX(XMLLINK[BemerkungPerson],MATCH(Q38&amp;"_"&amp;D37,XMLLINK[EID_MID],0)))</f>
        <v/>
      </c>
      <c r="Q37" s="21">
        <f t="shared" ref="Q37:Q51" si="4">Q36</f>
        <v>2</v>
      </c>
      <c r="R37" s="15">
        <v>2</v>
      </c>
      <c r="S37" s="18" t="b">
        <f>ISERROR(INDEX(XMLLINK[NamePerson],MATCH(Q37&amp;"_"&amp;D37,XMLLINK[EID_MID],0)))</f>
        <v>1</v>
      </c>
      <c r="U37" s="15" t="str">
        <f t="shared" ref="U37:U43" ca="1" si="5">IF(ISNUMBER(DATEVALUE(F37)),TODAY()-DATEVALUE(F37),"")</f>
        <v/>
      </c>
      <c r="W37" s="15" t="str">
        <f>IF(AND(M37&lt;&gt;"",M37&lt;&gt;M36),", "&amp;M37,"")</f>
        <v/>
      </c>
      <c r="Y37" s="15" t="str">
        <f>IF(AND(K37&lt;&gt;"",K37&lt;&gt;K36),", "&amp;K37,"")</f>
        <v/>
      </c>
    </row>
    <row r="38" spans="1:25" x14ac:dyDescent="0.25">
      <c r="A38" s="24"/>
      <c r="B38" s="17" t="s">
        <v>81</v>
      </c>
      <c r="C38" s="18" t="str">
        <f>IF(ISERROR(S35),"",INDEX(XMLLINK[LeiterTelefon],MATCH(Q38,XMLLINK[EnsembleNr],0)))</f>
        <v/>
      </c>
      <c r="D38" s="21">
        <v>3</v>
      </c>
      <c r="E38" s="18" t="str">
        <f>IF(S38,"",INDEX(XMLLINK[NamePerson],MATCH(Q39&amp;"_"&amp;D38,XMLLINK[EID_MID],0)))</f>
        <v/>
      </c>
      <c r="F38" s="18" t="str">
        <f>IF(S38,"",INDEX(XMLLINK[GebDat],MATCH(Q39&amp;"_"&amp;D38,XMLLINK[EID_MID],0)))</f>
        <v/>
      </c>
      <c r="G38" s="18" t="str">
        <f>IF(S38,"",INDEX(XMLLINK[Geschlecht],MATCH(Q39&amp;"_"&amp;D38,XMLLINK[EID_MID],0)))</f>
        <v/>
      </c>
      <c r="H38" s="18" t="str">
        <f>IF(S38,"",INDEX(XMLLINK[Adresse],MATCH(Q39&amp;"_"&amp;D38,XMLLINK[EID_MID],0)))</f>
        <v/>
      </c>
      <c r="I38" s="18" t="str">
        <f>IF(S38,"",INDEX(XMLLINK[Email],MATCH(Q39&amp;"_"&amp;D38,XMLLINK[EID_MID],0)))</f>
        <v/>
      </c>
      <c r="J38" s="18" t="str">
        <f>IF(S38,"",INDEX(XMLLINK[Telefon],MATCH(Q39&amp;"_"&amp;D38,XMLLINK[EID_MID],0)))</f>
        <v/>
      </c>
      <c r="K38" s="18" t="str">
        <f>IF(S38,"",INDEX(XMLLINK[Instrument],MATCH(Q39&amp;"_"&amp;D38,XMLLINK[EID_MID],0)))</f>
        <v/>
      </c>
      <c r="L38" s="18" t="str">
        <f>IF(S38,"",INDEX(XMLLINK[BereichIDPerson],MATCH(Q39&amp;"_"&amp;D38,XMLLINK[EID_MID],0)))</f>
        <v/>
      </c>
      <c r="M38" s="18" t="str">
        <f>IF(S38,"",INDEX(XMLLINK[BereichNamePerson],MATCH(Q39&amp;"_"&amp;D38,XMLLINK[EID_MID],0)))</f>
        <v/>
      </c>
      <c r="N38" s="18" t="str">
        <f>IF(S38,"",INDEX(XMLLINK[AuswahlPerson],MATCH(Q39&amp;"_"&amp;D38,XMLLINK[EID_MID],0)))</f>
        <v/>
      </c>
      <c r="O38" s="18" t="str">
        <f>IF(S38,"",INDEX(XMLLINK[BemerkungPerson],MATCH(Q39&amp;"_"&amp;D38,XMLLINK[EID_MID],0)))</f>
        <v/>
      </c>
      <c r="Q38" s="21">
        <f t="shared" si="4"/>
        <v>2</v>
      </c>
      <c r="R38" s="15">
        <v>3</v>
      </c>
      <c r="S38" s="18" t="b">
        <f>ISERROR(INDEX(XMLLINK[NamePerson],MATCH(Q37&amp;"_"&amp;D38,XMLLINK[EID_MID],0)))</f>
        <v>1</v>
      </c>
      <c r="U38" s="15" t="str">
        <f t="shared" ca="1" si="5"/>
        <v/>
      </c>
      <c r="W38" s="15" t="str">
        <f>IF(OR(M38="",COUNTIF(M36:M37,M38)&gt;0),"",", "&amp;M38)</f>
        <v/>
      </c>
      <c r="Y38" s="15" t="str">
        <f>IF(OR(K38="",COUNTIF(K36:K37,K38)&gt;0),"",", "&amp;K38)</f>
        <v/>
      </c>
    </row>
    <row r="39" spans="1:25" x14ac:dyDescent="0.25">
      <c r="A39" s="24"/>
      <c r="B39" s="17" t="s">
        <v>82</v>
      </c>
      <c r="C39" s="18" t="str">
        <f>IF(ISERROR(S35),"",INDEX(XMLLINK[Art],MATCH(Q39,XMLLINK[EnsembleNr],0)))</f>
        <v/>
      </c>
      <c r="D39" s="21">
        <v>4</v>
      </c>
      <c r="E39" s="18" t="str">
        <f>IF(S39,"",INDEX(XMLLINK[NamePerson],MATCH(Q40&amp;"_"&amp;D39,XMLLINK[EID_MID],0)))</f>
        <v/>
      </c>
      <c r="F39" s="18" t="str">
        <f>IF(S39,"",INDEX(XMLLINK[GebDat],MATCH(Q40&amp;"_"&amp;D39,XMLLINK[EID_MID],0)))</f>
        <v/>
      </c>
      <c r="G39" s="18" t="str">
        <f>IF(S39,"",INDEX(XMLLINK[Geschlecht],MATCH(Q40&amp;"_"&amp;D39,XMLLINK[EID_MID],0)))</f>
        <v/>
      </c>
      <c r="H39" s="18" t="str">
        <f>IF(S39,"",INDEX(XMLLINK[Adresse],MATCH(Q40&amp;"_"&amp;D39,XMLLINK[EID_MID],0)))</f>
        <v/>
      </c>
      <c r="I39" s="18" t="str">
        <f>IF(S39,"",INDEX(XMLLINK[Email],MATCH(Q40&amp;"_"&amp;D39,XMLLINK[EID_MID],0)))</f>
        <v/>
      </c>
      <c r="J39" s="18" t="str">
        <f>IF(S39,"",INDEX(XMLLINK[Telefon],MATCH(Q40&amp;"_"&amp;D39,XMLLINK[EID_MID],0)))</f>
        <v/>
      </c>
      <c r="K39" s="18" t="str">
        <f>IF(S39,"",INDEX(XMLLINK[Instrument],MATCH(Q40&amp;"_"&amp;D39,XMLLINK[EID_MID],0)))</f>
        <v/>
      </c>
      <c r="L39" s="18" t="str">
        <f>IF(S39,"",INDEX(XMLLINK[BereichIDPerson],MATCH(Q40&amp;"_"&amp;D39,XMLLINK[EID_MID],0)))</f>
        <v/>
      </c>
      <c r="M39" s="18" t="str">
        <f>IF(S39,"",INDEX(XMLLINK[BereichNamePerson],MATCH(Q40&amp;"_"&amp;D39,XMLLINK[EID_MID],0)))</f>
        <v/>
      </c>
      <c r="N39" s="18" t="str">
        <f>IF(S39,"",INDEX(XMLLINK[AuswahlPerson],MATCH(Q40&amp;"_"&amp;D39,XMLLINK[EID_MID],0)))</f>
        <v/>
      </c>
      <c r="O39" s="18" t="str">
        <f>IF(S39,"",INDEX(XMLLINK[BemerkungPerson],MATCH(Q40&amp;"_"&amp;D39,XMLLINK[EID_MID],0)))</f>
        <v/>
      </c>
      <c r="Q39" s="21">
        <f t="shared" si="4"/>
        <v>2</v>
      </c>
      <c r="R39" s="15">
        <v>4</v>
      </c>
      <c r="S39" s="18" t="b">
        <f>ISERROR(INDEX(XMLLINK[NamePerson],MATCH(Q37&amp;"_"&amp;D39,XMLLINK[EID_MID],0)))</f>
        <v>1</v>
      </c>
      <c r="U39" s="15" t="str">
        <f t="shared" ca="1" si="5"/>
        <v/>
      </c>
      <c r="W39" s="15" t="str">
        <f>IF(OR(M39="",COUNTIF(M36:M38,M39)&gt;0),"",", "&amp;M39)</f>
        <v/>
      </c>
      <c r="Y39" s="15" t="str">
        <f>IF(OR(K39="",COUNTIF(K36:K38,K39)&gt;0),"",", "&amp;K39)</f>
        <v/>
      </c>
    </row>
    <row r="40" spans="1:25" x14ac:dyDescent="0.25">
      <c r="A40" s="24"/>
      <c r="B40" s="17" t="s">
        <v>83</v>
      </c>
      <c r="C40" s="18" t="str">
        <f>IF(ISERROR(S35),"",INDEX(XMLLINK[Stufe],MATCH(Q40,XMLLINK[EnsembleNr],0)))</f>
        <v/>
      </c>
      <c r="D40" s="21">
        <v>5</v>
      </c>
      <c r="E40" s="18" t="str">
        <f>IF(S40,"",INDEX(XMLLINK[NamePerson],MATCH(Q41&amp;"_"&amp;D40,XMLLINK[EID_MID],0)))</f>
        <v/>
      </c>
      <c r="F40" s="18" t="str">
        <f>IF(S40,"",INDEX(XMLLINK[GebDat],MATCH(Q41&amp;"_"&amp;D40,XMLLINK[EID_MID],0)))</f>
        <v/>
      </c>
      <c r="G40" s="18" t="str">
        <f>IF(S40,"",INDEX(XMLLINK[Geschlecht],MATCH(Q41&amp;"_"&amp;D40,XMLLINK[EID_MID],0)))</f>
        <v/>
      </c>
      <c r="H40" s="18" t="str">
        <f>IF(S40,"",INDEX(XMLLINK[Adresse],MATCH(Q41&amp;"_"&amp;D40,XMLLINK[EID_MID],0)))</f>
        <v/>
      </c>
      <c r="I40" s="18" t="str">
        <f>IF(S40,"",INDEX(XMLLINK[Email],MATCH(Q41&amp;"_"&amp;D40,XMLLINK[EID_MID],0)))</f>
        <v/>
      </c>
      <c r="J40" s="18" t="str">
        <f>IF(S40,"",INDEX(XMLLINK[Telefon],MATCH(Q41&amp;"_"&amp;D40,XMLLINK[EID_MID],0)))</f>
        <v/>
      </c>
      <c r="K40" s="18" t="str">
        <f>IF(S40,"",INDEX(XMLLINK[Instrument],MATCH(Q41&amp;"_"&amp;D40,XMLLINK[EID_MID],0)))</f>
        <v/>
      </c>
      <c r="L40" s="18" t="str">
        <f>IF(S40,"",INDEX(XMLLINK[BereichIDPerson],MATCH(Q41&amp;"_"&amp;D40,XMLLINK[EID_MID],0)))</f>
        <v/>
      </c>
      <c r="M40" s="18" t="str">
        <f>IF(S40,"",INDEX(XMLLINK[BereichNamePerson],MATCH(Q41&amp;"_"&amp;D40,XMLLINK[EID_MID],0)))</f>
        <v/>
      </c>
      <c r="N40" s="18" t="str">
        <f>IF(S40,"",INDEX(XMLLINK[AuswahlPerson],MATCH(Q41&amp;"_"&amp;D40,XMLLINK[EID_MID],0)))</f>
        <v/>
      </c>
      <c r="O40" s="18" t="str">
        <f>IF(S40,"",INDEX(XMLLINK[BemerkungPerson],MATCH(Q41&amp;"_"&amp;D40,XMLLINK[EID_MID],0)))</f>
        <v/>
      </c>
      <c r="Q40" s="21">
        <f t="shared" si="4"/>
        <v>2</v>
      </c>
      <c r="R40" s="15">
        <v>5</v>
      </c>
      <c r="S40" s="18" t="b">
        <f>ISERROR(INDEX(XMLLINK[NamePerson],MATCH(Q37&amp;"_"&amp;D40,XMLLINK[EID_MID],0)))</f>
        <v>1</v>
      </c>
      <c r="U40" s="15" t="str">
        <f t="shared" ca="1" si="5"/>
        <v/>
      </c>
      <c r="W40" s="15" t="str">
        <f>IF(OR(M40="",COUNTIF(M36:M39,M40)&gt;0),"",", "&amp;M40)</f>
        <v/>
      </c>
      <c r="Y40" s="15" t="str">
        <f>IF(OR(K40="",COUNTIF(K37:K39,K40)&gt;0),"",", "&amp;K40)</f>
        <v/>
      </c>
    </row>
    <row r="41" spans="1:25" x14ac:dyDescent="0.25">
      <c r="A41" s="24"/>
      <c r="B41" s="17" t="s">
        <v>84</v>
      </c>
      <c r="C41" s="18" t="str">
        <f>IF(ISERROR(S35),"",INDEX(XMLLINK[Artikel],MATCH(Q41,XMLLINK[EnsembleNr],0)))</f>
        <v/>
      </c>
      <c r="D41" s="21">
        <v>6</v>
      </c>
      <c r="E41" s="18" t="str">
        <f>IF(S41,"",INDEX(XMLLINK[NamePerson],MATCH(Q42&amp;"_"&amp;D41,XMLLINK[EID_MID],0)))</f>
        <v/>
      </c>
      <c r="F41" s="18" t="str">
        <f>IF(S41,"",INDEX(XMLLINK[GebDat],MATCH(Q42&amp;"_"&amp;D41,XMLLINK[EID_MID],0)))</f>
        <v/>
      </c>
      <c r="G41" s="18" t="str">
        <f>IF(S41,"",INDEX(XMLLINK[Geschlecht],MATCH(Q42&amp;"_"&amp;D41,XMLLINK[EID_MID],0)))</f>
        <v/>
      </c>
      <c r="H41" s="18" t="str">
        <f>IF(S41,"",INDEX(XMLLINK[Adresse],MATCH(Q42&amp;"_"&amp;D41,XMLLINK[EID_MID],0)))</f>
        <v/>
      </c>
      <c r="I41" s="18" t="str">
        <f>IF(S41,"",INDEX(XMLLINK[Email],MATCH(Q42&amp;"_"&amp;D41,XMLLINK[EID_MID],0)))</f>
        <v/>
      </c>
      <c r="J41" s="18" t="str">
        <f>IF(S41,"",INDEX(XMLLINK[Telefon],MATCH(Q42&amp;"_"&amp;D41,XMLLINK[EID_MID],0)))</f>
        <v/>
      </c>
      <c r="K41" s="18" t="str">
        <f>IF(S41,"",INDEX(XMLLINK[Instrument],MATCH(Q42&amp;"_"&amp;D41,XMLLINK[EID_MID],0)))</f>
        <v/>
      </c>
      <c r="L41" s="18" t="str">
        <f>IF(S41,"",INDEX(XMLLINK[BereichIDPerson],MATCH(Q42&amp;"_"&amp;D41,XMLLINK[EID_MID],0)))</f>
        <v/>
      </c>
      <c r="M41" s="18" t="str">
        <f>IF(S41,"",INDEX(XMLLINK[BereichNamePerson],MATCH(Q42&amp;"_"&amp;D41,XMLLINK[EID_MID],0)))</f>
        <v/>
      </c>
      <c r="N41" s="18" t="str">
        <f>IF(S41,"",INDEX(XMLLINK[AuswahlPerson],MATCH(Q42&amp;"_"&amp;D41,XMLLINK[EID_MID],0)))</f>
        <v/>
      </c>
      <c r="O41" s="18" t="str">
        <f>IF(S41,"",INDEX(XMLLINK[BemerkungPerson],MATCH(Q42&amp;"_"&amp;D41,XMLLINK[EID_MID],0)))</f>
        <v/>
      </c>
      <c r="Q41" s="21">
        <f t="shared" si="4"/>
        <v>2</v>
      </c>
      <c r="R41" s="15">
        <v>6</v>
      </c>
      <c r="S41" s="18" t="b">
        <f>ISERROR(INDEX(XMLLINK[NamePerson],MATCH(Q37&amp;"_"&amp;D41,XMLLINK[EID_MID],0)))</f>
        <v>1</v>
      </c>
      <c r="U41" s="15" t="str">
        <f t="shared" ca="1" si="5"/>
        <v/>
      </c>
      <c r="W41" s="15" t="str">
        <f>IF(OR(M41="",COUNTIF(M36:M40,M41)&gt;0),"",", "&amp;M41)</f>
        <v/>
      </c>
      <c r="Y41" s="15" t="str">
        <f>IF(OR(K41="",COUNTIF(K38:K40,K41)&gt;0),"",", "&amp;K41)</f>
        <v/>
      </c>
    </row>
    <row r="42" spans="1:25" x14ac:dyDescent="0.25">
      <c r="A42" s="24"/>
      <c r="B42" s="17" t="s">
        <v>85</v>
      </c>
      <c r="C42" s="18" t="str">
        <f>IF(ISERROR(S35),"",INDEX(XMLLINK[BereichID],MATCH(Q42,XMLLINK[EnsembleNr],0)))</f>
        <v/>
      </c>
      <c r="D42" s="21">
        <v>7</v>
      </c>
      <c r="E42" s="18" t="str">
        <f>IF(S42,"",INDEX(XMLLINK[NamePerson],MATCH(Q43&amp;"_"&amp;D42,XMLLINK[EID_MID],0)))</f>
        <v/>
      </c>
      <c r="F42" s="18" t="str">
        <f>IF(S42,"",INDEX(XMLLINK[GebDat],MATCH(Q43&amp;"_"&amp;D42,XMLLINK[EID_MID],0)))</f>
        <v/>
      </c>
      <c r="G42" s="18" t="str">
        <f>IF(S42,"",INDEX(XMLLINK[Geschlecht],MATCH(Q43&amp;"_"&amp;D42,XMLLINK[EID_MID],0)))</f>
        <v/>
      </c>
      <c r="H42" s="18" t="str">
        <f>IF(S42,"",INDEX(XMLLINK[Adresse],MATCH(Q43&amp;"_"&amp;D42,XMLLINK[EID_MID],0)))</f>
        <v/>
      </c>
      <c r="I42" s="18" t="str">
        <f>IF(S42,"",INDEX(XMLLINK[Email],MATCH(Q43&amp;"_"&amp;D42,XMLLINK[EID_MID],0)))</f>
        <v/>
      </c>
      <c r="J42" s="18" t="str">
        <f>IF(S42,"",INDEX(XMLLINK[Telefon],MATCH(Q43&amp;"_"&amp;D42,XMLLINK[EID_MID],0)))</f>
        <v/>
      </c>
      <c r="K42" s="18" t="str">
        <f>IF(S42,"",INDEX(XMLLINK[Instrument],MATCH(Q43&amp;"_"&amp;D42,XMLLINK[EID_MID],0)))</f>
        <v/>
      </c>
      <c r="L42" s="18" t="str">
        <f>IF(S42,"",INDEX(XMLLINK[BereichIDPerson],MATCH(Q43&amp;"_"&amp;D42,XMLLINK[EID_MID],0)))</f>
        <v/>
      </c>
      <c r="M42" s="18" t="str">
        <f>IF(S42,"",INDEX(XMLLINK[BereichNamePerson],MATCH(Q43&amp;"_"&amp;D42,XMLLINK[EID_MID],0)))</f>
        <v/>
      </c>
      <c r="N42" s="18" t="str">
        <f>IF(S42,"",INDEX(XMLLINK[AuswahlPerson],MATCH(Q43&amp;"_"&amp;D42,XMLLINK[EID_MID],0)))</f>
        <v/>
      </c>
      <c r="O42" s="18" t="str">
        <f>IF(S42,"",INDEX(XMLLINK[BemerkungPerson],MATCH(Q43&amp;"_"&amp;D42,XMLLINK[EID_MID],0)))</f>
        <v/>
      </c>
      <c r="Q42" s="21">
        <f t="shared" si="4"/>
        <v>2</v>
      </c>
      <c r="R42" s="15">
        <v>7</v>
      </c>
      <c r="S42" s="18" t="b">
        <f>ISERROR(INDEX(XMLLINK[NamePerson],MATCH(Q37&amp;"_"&amp;D42,XMLLINK[EID_MID],0)))</f>
        <v>1</v>
      </c>
      <c r="U42" s="15" t="str">
        <f t="shared" ca="1" si="5"/>
        <v/>
      </c>
      <c r="W42" s="15" t="str">
        <f>IF(OR(M42="",COUNTIF(M36:M41,M42)&gt;0),"",", "&amp;M42)</f>
        <v/>
      </c>
      <c r="Y42" s="15" t="str">
        <f>IF(OR(K42="",COUNTIF(K39:K41,K42)&gt;0),"",", "&amp;K42)</f>
        <v/>
      </c>
    </row>
    <row r="43" spans="1:25" x14ac:dyDescent="0.25">
      <c r="A43" s="24"/>
      <c r="B43" s="17" t="s">
        <v>86</v>
      </c>
      <c r="C43" s="18" t="str">
        <f>IF(ISERROR(S35),"",INDEX(XMLLINK[BereichName],MATCH(Q43,XMLLINK[EnsembleNr],0)))</f>
        <v/>
      </c>
      <c r="D43" s="21">
        <v>8</v>
      </c>
      <c r="E43" s="18" t="str">
        <f>IF(S43,"",INDEX(XMLLINK[NamePerson],MATCH(Q44&amp;"_"&amp;D43,XMLLINK[EID_MID],0)))</f>
        <v/>
      </c>
      <c r="F43" s="18" t="str">
        <f>IF(S43,"",INDEX(XMLLINK[GebDat],MATCH(Q44&amp;"_"&amp;D43,XMLLINK[EID_MID],0)))</f>
        <v/>
      </c>
      <c r="G43" s="18" t="str">
        <f>IF(S43,"",INDEX(XMLLINK[Geschlecht],MATCH(Q44&amp;"_"&amp;D43,XMLLINK[EID_MID],0)))</f>
        <v/>
      </c>
      <c r="H43" s="18" t="str">
        <f>IF(S43,"",INDEX(XMLLINK[Adresse],MATCH(Q44&amp;"_"&amp;D43,XMLLINK[EID_MID],0)))</f>
        <v/>
      </c>
      <c r="I43" s="18" t="str">
        <f>IF(S43,"",INDEX(XMLLINK[Email],MATCH(Q44&amp;"_"&amp;D43,XMLLINK[EID_MID],0)))</f>
        <v/>
      </c>
      <c r="J43" s="18" t="str">
        <f>IF(S43,"",INDEX(XMLLINK[Telefon],MATCH(Q44&amp;"_"&amp;D43,XMLLINK[EID_MID],0)))</f>
        <v/>
      </c>
      <c r="K43" s="18" t="str">
        <f>IF(S43,"",INDEX(XMLLINK[Instrument],MATCH(Q44&amp;"_"&amp;D43,XMLLINK[EID_MID],0)))</f>
        <v/>
      </c>
      <c r="L43" s="18" t="str">
        <f>IF(S43,"",INDEX(XMLLINK[BereichIDPerson],MATCH(Q44&amp;"_"&amp;D43,XMLLINK[EID_MID],0)))</f>
        <v/>
      </c>
      <c r="M43" s="18" t="str">
        <f>IF(S43,"",INDEX(XMLLINK[BereichNamePerson],MATCH(Q44&amp;"_"&amp;D43,XMLLINK[EID_MID],0)))</f>
        <v/>
      </c>
      <c r="N43" s="18" t="str">
        <f>IF(S43,"",INDEX(XMLLINK[AuswahlPerson],MATCH(Q44&amp;"_"&amp;D43,XMLLINK[EID_MID],0)))</f>
        <v/>
      </c>
      <c r="O43" s="18" t="str">
        <f>IF(S43,"",INDEX(XMLLINK[BemerkungPerson],MATCH(Q44&amp;"_"&amp;D43,XMLLINK[EID_MID],0)))</f>
        <v/>
      </c>
      <c r="Q43" s="21">
        <f t="shared" si="4"/>
        <v>2</v>
      </c>
      <c r="R43" s="15">
        <v>8</v>
      </c>
      <c r="S43" s="18" t="b">
        <f>ISERROR(INDEX(XMLLINK[NamePerson],MATCH(Q37&amp;"_"&amp;D43,XMLLINK[EID_MID],0)))</f>
        <v>1</v>
      </c>
      <c r="U43" s="15" t="str">
        <f t="shared" ca="1" si="5"/>
        <v/>
      </c>
      <c r="W43" s="15" t="str">
        <f>IF(OR(M43="",COUNTIF(M36:M42,M43)&gt;0),"",", "&amp;M43)</f>
        <v/>
      </c>
      <c r="Y43" s="15" t="str">
        <f>IF(OR(K43="",COUNTIF(K40:K42,K43)&gt;0),"",", "&amp;K43)</f>
        <v/>
      </c>
    </row>
    <row r="44" spans="1:25" x14ac:dyDescent="0.25">
      <c r="A44" s="24"/>
      <c r="B44" s="17" t="s">
        <v>87</v>
      </c>
      <c r="C44" s="18" t="str">
        <f>IF(ISERROR(S35),"",INDEX(XMLLINK[Auftrittzeit],MATCH(Q44,XMLLINK[EnsembleNr],0)))</f>
        <v/>
      </c>
      <c r="D44" s="17" t="s">
        <v>94</v>
      </c>
      <c r="E44" s="15" t="s">
        <v>29</v>
      </c>
      <c r="F44" s="15" t="s">
        <v>30</v>
      </c>
      <c r="G44" s="15" t="s">
        <v>95</v>
      </c>
      <c r="H44" s="15" t="s">
        <v>32</v>
      </c>
      <c r="I44" s="15" t="s">
        <v>20</v>
      </c>
      <c r="J44" s="15" t="s">
        <v>39</v>
      </c>
      <c r="Q44" s="21">
        <f t="shared" si="4"/>
        <v>2</v>
      </c>
      <c r="U44" s="15">
        <f ca="1">COUNT(U36:U43)</f>
        <v>0</v>
      </c>
      <c r="W44" s="29" t="str">
        <f>CONCATENATE(W45,V46,W46,V47,W47,V48,W48,V49,W49,V50,W50,V51,W51)</f>
        <v/>
      </c>
    </row>
    <row r="45" spans="1:25" x14ac:dyDescent="0.25">
      <c r="A45" s="24"/>
      <c r="B45" s="17" t="s">
        <v>88</v>
      </c>
      <c r="C45" s="18" t="str">
        <f>IF(ISERROR(S35),"",INDEX(XMLLINK[Bemerkung],MATCH(Q45,XMLLINK[EnsembleNr],0)))</f>
        <v/>
      </c>
      <c r="D45" s="21">
        <v>1</v>
      </c>
      <c r="E45" s="18" t="str">
        <f>IF(S45,"",INDEX(XMLLINK[Titel],MATCH(Q46&amp;"_"&amp;D45,XMLLINK[EID_WID],0)))</f>
        <v/>
      </c>
      <c r="F45" s="18" t="str">
        <f>IF(S45,"",INDEX(XMLLINK[Komponist],MATCH(Q46&amp;"_"&amp;D45,XMLLINK[EID_WID],0)))</f>
        <v/>
      </c>
      <c r="G45" s="18" t="str">
        <f>IF(S45,"",INDEX(XMLLINK[Satz],MATCH(Q46&amp;"_"&amp;D45,XMLLINK[EID_WID],0)))</f>
        <v/>
      </c>
      <c r="H45" s="18" t="str">
        <f>IF(S45,"",INDEX(XMLLINK[Dauer],MATCH(Q46&amp;"_"&amp;D45,XMLLINK[EID_WID],0)))</f>
        <v/>
      </c>
      <c r="I45" s="18" t="str">
        <f>IF(S45,"",INDEX(XMLLINK[BemerkungWerk],MATCH(Q46&amp;"_"&amp;D45,XMLLINK[EID_WID],0)))</f>
        <v/>
      </c>
      <c r="J45" s="18" t="str">
        <f>IF(S45,"",INDEX(XMLLINK[Pflicht],MATCH(Q46&amp;"_"&amp;D45,XMLLINK[EID_WID],0)))</f>
        <v/>
      </c>
      <c r="Q45" s="21">
        <f t="shared" si="4"/>
        <v>2</v>
      </c>
      <c r="R45" s="22" t="s">
        <v>102</v>
      </c>
      <c r="S45" s="18" t="b">
        <f>ISERROR(INDEX(XMLLINK[NamePerson],MATCH(Q47&amp;"_"&amp;D45,XMLLINK[EID_WID],0)))</f>
        <v>1</v>
      </c>
      <c r="W45" s="15" t="str">
        <f t="shared" ref="W45:W52" si="6">IF(AND(F45="",G45=""),E45,IF(AND(F45&lt;&gt;"",G45&lt;&gt;""),F45&amp;", "&amp;E45&amp;", "&amp;G45,IF(F45="",E45&amp;", "&amp;G45,F45&amp;", "&amp;E45)))</f>
        <v/>
      </c>
    </row>
    <row r="46" spans="1:25" x14ac:dyDescent="0.25">
      <c r="A46" s="24"/>
      <c r="B46" s="17" t="s">
        <v>108</v>
      </c>
      <c r="C46" s="28" t="str">
        <f ca="1">IF(U44=0,"",SUM(U36:U43)/U44/365.25)</f>
        <v/>
      </c>
      <c r="D46" s="21">
        <v>2</v>
      </c>
      <c r="E46" s="18" t="str">
        <f>IF(S46,"",INDEX(XMLLINK[Titel],MATCH(Q47&amp;"_"&amp;D46,XMLLINK[EID_WID],0)))</f>
        <v/>
      </c>
      <c r="F46" s="18" t="str">
        <f>IF(S46,"",INDEX(XMLLINK[Komponist],MATCH(Q47&amp;"_"&amp;D46,XMLLINK[EID_WID],0)))</f>
        <v/>
      </c>
      <c r="G46" s="18" t="str">
        <f>IF(S46,"",INDEX(XMLLINK[Satz],MATCH(Q47&amp;"_"&amp;D46,XMLLINK[EID_WID],0)))</f>
        <v/>
      </c>
      <c r="H46" s="18" t="str">
        <f>IF(S46,"",INDEX(XMLLINK[Dauer],MATCH(Q47&amp;"_"&amp;D46,XMLLINK[EID_WID],0)))</f>
        <v/>
      </c>
      <c r="I46" s="18" t="str">
        <f>IF(S46,"",INDEX(XMLLINK[BemerkungWerk],MATCH(Q47&amp;"_"&amp;D46,XMLLINK[EID_WID],0)))</f>
        <v/>
      </c>
      <c r="J46" s="18" t="str">
        <f>IF(S46,"",INDEX(XMLLINK[Pflicht],MATCH(Q47&amp;"_"&amp;D46,XMLLINK[EID_WID],0)))</f>
        <v/>
      </c>
      <c r="Q46" s="21">
        <f t="shared" si="4"/>
        <v>2</v>
      </c>
      <c r="R46" s="22">
        <v>2</v>
      </c>
      <c r="S46" s="18" t="b">
        <f>ISERROR(INDEX(XMLLINK[NamePerson],MATCH(Q48&amp;"_"&amp;D46,XMLLINK[EID_WID],0)))</f>
        <v>1</v>
      </c>
      <c r="V46" s="15" t="str">
        <f>IF(W46="","","; ")</f>
        <v/>
      </c>
      <c r="W46" s="15" t="str">
        <f t="shared" si="6"/>
        <v/>
      </c>
    </row>
    <row r="47" spans="1:25" x14ac:dyDescent="0.25">
      <c r="A47" s="24"/>
      <c r="D47" s="21">
        <v>3</v>
      </c>
      <c r="E47" s="18" t="str">
        <f>IF(S47,"",INDEX(XMLLINK[Titel],MATCH(Q48&amp;"_"&amp;D47,XMLLINK[EID_WID],0)))</f>
        <v/>
      </c>
      <c r="F47" s="18" t="str">
        <f>IF(S47,"",INDEX(XMLLINK[Komponist],MATCH(Q48&amp;"_"&amp;D47,XMLLINK[EID_WID],0)))</f>
        <v/>
      </c>
      <c r="G47" s="18" t="str">
        <f>IF(S47,"",INDEX(XMLLINK[Satz],MATCH(Q48&amp;"_"&amp;D47,XMLLINK[EID_WID],0)))</f>
        <v/>
      </c>
      <c r="H47" s="18" t="str">
        <f>IF(S47,"",INDEX(XMLLINK[Dauer],MATCH(Q48&amp;"_"&amp;D47,XMLLINK[EID_WID],0)))</f>
        <v/>
      </c>
      <c r="I47" s="18" t="str">
        <f>IF(S47,"",INDEX(XMLLINK[BemerkungWerk],MATCH(Q48&amp;"_"&amp;D47,XMLLINK[EID_WID],0)))</f>
        <v/>
      </c>
      <c r="J47" s="18" t="str">
        <f>IF(S47,"",INDEX(XMLLINK[Pflicht],MATCH(Q48&amp;"_"&amp;D47,XMLLINK[EID_WID],0)))</f>
        <v/>
      </c>
      <c r="Q47" s="21">
        <f t="shared" si="4"/>
        <v>2</v>
      </c>
      <c r="R47" s="22">
        <v>3</v>
      </c>
      <c r="S47" s="18" t="b">
        <f>ISERROR(INDEX(XMLLINK[NamePerson],MATCH(Q49&amp;"_"&amp;D47,XMLLINK[EID_WID],0)))</f>
        <v>1</v>
      </c>
      <c r="V47" s="15" t="str">
        <f t="shared" ref="V47:V52" si="7">IF(W47="","","; ")</f>
        <v/>
      </c>
      <c r="W47" s="15" t="str">
        <f t="shared" si="6"/>
        <v/>
      </c>
    </row>
    <row r="48" spans="1:25" x14ac:dyDescent="0.25">
      <c r="A48" s="24"/>
      <c r="D48" s="21">
        <v>4</v>
      </c>
      <c r="E48" s="18" t="str">
        <f>IF(S48,"",INDEX(XMLLINK[Titel],MATCH(Q49&amp;"_"&amp;D48,XMLLINK[EID_WID],0)))</f>
        <v/>
      </c>
      <c r="F48" s="18" t="str">
        <f>IF(S48,"",INDEX(XMLLINK[Komponist],MATCH(Q49&amp;"_"&amp;D48,XMLLINK[EID_WID],0)))</f>
        <v/>
      </c>
      <c r="G48" s="18" t="str">
        <f>IF(S48,"",INDEX(XMLLINK[Satz],MATCH(Q49&amp;"_"&amp;D48,XMLLINK[EID_WID],0)))</f>
        <v/>
      </c>
      <c r="H48" s="18" t="str">
        <f>IF(S48,"",INDEX(XMLLINK[Dauer],MATCH(Q49&amp;"_"&amp;D48,XMLLINK[EID_WID],0)))</f>
        <v/>
      </c>
      <c r="I48" s="18" t="str">
        <f>IF(S48,"",INDEX(XMLLINK[BemerkungWerk],MATCH(Q49&amp;"_"&amp;D48,XMLLINK[EID_WID],0)))</f>
        <v/>
      </c>
      <c r="J48" s="18" t="str">
        <f>IF(S48,"",INDEX(XMLLINK[Pflicht],MATCH(Q49&amp;"_"&amp;D48,XMLLINK[EID_WID],0)))</f>
        <v/>
      </c>
      <c r="Q48" s="21">
        <f t="shared" si="4"/>
        <v>2</v>
      </c>
      <c r="R48" s="22">
        <v>4</v>
      </c>
      <c r="S48" s="18" t="b">
        <f>ISERROR(INDEX(XMLLINK[NamePerson],MATCH(Q50&amp;"_"&amp;D48,XMLLINK[EID_WID],0)))</f>
        <v>1</v>
      </c>
      <c r="V48" s="15" t="str">
        <f t="shared" si="7"/>
        <v/>
      </c>
      <c r="W48" s="15" t="str">
        <f t="shared" si="6"/>
        <v/>
      </c>
    </row>
    <row r="49" spans="1:25" x14ac:dyDescent="0.25">
      <c r="A49" s="24"/>
      <c r="D49" s="21">
        <v>5</v>
      </c>
      <c r="E49" s="18" t="str">
        <f>IF(S49,"",INDEX(XMLLINK[Titel],MATCH(Q50&amp;"_"&amp;D49,XMLLINK[EID_WID],0)))</f>
        <v/>
      </c>
      <c r="F49" s="18" t="str">
        <f>IF(S49,"",INDEX(XMLLINK[Komponist],MATCH(Q50&amp;"_"&amp;D49,XMLLINK[EID_WID],0)))</f>
        <v/>
      </c>
      <c r="G49" s="18" t="str">
        <f>IF(S49,"",INDEX(XMLLINK[Satz],MATCH(Q50&amp;"_"&amp;D49,XMLLINK[EID_WID],0)))</f>
        <v/>
      </c>
      <c r="H49" s="18" t="str">
        <f>IF(S49,"",INDEX(XMLLINK[Dauer],MATCH(Q50&amp;"_"&amp;D49,XMLLINK[EID_WID],0)))</f>
        <v/>
      </c>
      <c r="I49" s="18" t="str">
        <f>IF(S49,"",INDEX(XMLLINK[BemerkungWerk],MATCH(Q50&amp;"_"&amp;D49,XMLLINK[EID_WID],0)))</f>
        <v/>
      </c>
      <c r="J49" s="18" t="str">
        <f>IF(S49,"",INDEX(XMLLINK[Pflicht],MATCH(Q50&amp;"_"&amp;D49,XMLLINK[EID_WID],0)))</f>
        <v/>
      </c>
      <c r="Q49" s="21">
        <f t="shared" si="4"/>
        <v>2</v>
      </c>
      <c r="R49" s="22">
        <v>5</v>
      </c>
      <c r="S49" s="18" t="b">
        <f>ISERROR(INDEX(XMLLINK[NamePerson],MATCH(Q51&amp;"_"&amp;D49,XMLLINK[EID_WID],0)))</f>
        <v>1</v>
      </c>
      <c r="V49" s="15" t="str">
        <f t="shared" si="7"/>
        <v/>
      </c>
      <c r="W49" s="15" t="str">
        <f t="shared" si="6"/>
        <v/>
      </c>
    </row>
    <row r="50" spans="1:25" x14ac:dyDescent="0.25">
      <c r="A50" s="24"/>
      <c r="D50" s="21">
        <v>6</v>
      </c>
      <c r="E50" s="18" t="str">
        <f>IF(S50,"",INDEX(XMLLINK[Titel],MATCH(Q51&amp;"_"&amp;D50,XMLLINK[EID_WID],0)))</f>
        <v/>
      </c>
      <c r="F50" s="18" t="str">
        <f>IF(S50,"",INDEX(XMLLINK[Komponist],MATCH(Q51&amp;"_"&amp;D50,XMLLINK[EID_WID],0)))</f>
        <v/>
      </c>
      <c r="G50" s="18" t="str">
        <f>IF(S50,"",INDEX(XMLLINK[Satz],MATCH(Q51&amp;"_"&amp;D50,XMLLINK[EID_WID],0)))</f>
        <v/>
      </c>
      <c r="H50" s="18" t="str">
        <f>IF(S50,"",INDEX(XMLLINK[Dauer],MATCH(Q51&amp;"_"&amp;D50,XMLLINK[EID_WID],0)))</f>
        <v/>
      </c>
      <c r="I50" s="18" t="str">
        <f>IF(S50,"",INDEX(XMLLINK[BemerkungWerk],MATCH(Q51&amp;"_"&amp;D50,XMLLINK[EID_WID],0)))</f>
        <v/>
      </c>
      <c r="J50" s="18" t="str">
        <f>IF(S50,"",INDEX(XMLLINK[Pflicht],MATCH(Q51&amp;"_"&amp;D50,XMLLINK[EID_WID],0)))</f>
        <v/>
      </c>
      <c r="Q50" s="21">
        <f t="shared" si="4"/>
        <v>2</v>
      </c>
      <c r="R50" s="22">
        <v>6</v>
      </c>
      <c r="S50" s="18" t="b">
        <f>ISERROR(INDEX(XMLLINK[NamePerson],MATCH(Q52&amp;"_"&amp;D50,XMLLINK[EID_WID],0)))</f>
        <v>1</v>
      </c>
      <c r="V50" s="15" t="str">
        <f t="shared" si="7"/>
        <v/>
      </c>
      <c r="W50" s="15" t="str">
        <f t="shared" si="6"/>
        <v/>
      </c>
    </row>
    <row r="51" spans="1:25" x14ac:dyDescent="0.25">
      <c r="A51" s="24"/>
      <c r="D51" s="21">
        <v>7</v>
      </c>
      <c r="E51" s="18" t="str">
        <f>IF(S51,"",INDEX(XMLLINK[Titel],MATCH(Q52&amp;"_"&amp;D51,XMLLINK[EID_WID],0)))</f>
        <v/>
      </c>
      <c r="F51" s="18" t="str">
        <f>IF(S51,"",INDEX(XMLLINK[Komponist],MATCH(Q52&amp;"_"&amp;D51,XMLLINK[EID_WID],0)))</f>
        <v/>
      </c>
      <c r="G51" s="18" t="str">
        <f>IF(S51,"",INDEX(XMLLINK[Satz],MATCH(Q52&amp;"_"&amp;D51,XMLLINK[EID_WID],0)))</f>
        <v/>
      </c>
      <c r="H51" s="18" t="str">
        <f>IF(S51,"",INDEX(XMLLINK[Dauer],MATCH(Q52&amp;"_"&amp;D51,XMLLINK[EID_WID],0)))</f>
        <v/>
      </c>
      <c r="I51" s="18" t="str">
        <f>IF(S51,"",INDEX(XMLLINK[BemerkungWerk],MATCH(Q52&amp;"_"&amp;D51,XMLLINK[EID_WID],0)))</f>
        <v/>
      </c>
      <c r="J51" s="18" t="str">
        <f>IF(S51,"",INDEX(XMLLINK[Pflicht],MATCH(Q52&amp;"_"&amp;D51,XMLLINK[EID_WID],0)))</f>
        <v/>
      </c>
      <c r="Q51" s="21">
        <f t="shared" si="4"/>
        <v>2</v>
      </c>
      <c r="R51" s="22">
        <v>7</v>
      </c>
      <c r="S51" s="18" t="b">
        <f>ISERROR(INDEX(XMLLINK[NamePerson],MATCH(Q53&amp;"_"&amp;D51,XMLLINK[EID_WID],0)))</f>
        <v>1</v>
      </c>
      <c r="V51" s="15" t="str">
        <f t="shared" si="7"/>
        <v/>
      </c>
      <c r="W51" s="15" t="str">
        <f t="shared" si="6"/>
        <v/>
      </c>
    </row>
    <row r="52" spans="1:25" x14ac:dyDescent="0.25">
      <c r="A52" s="24"/>
      <c r="D52" s="21">
        <v>8</v>
      </c>
      <c r="E52" s="18" t="str">
        <f>IF(S52,"",INDEX(XMLLINK[Titel],MATCH(Q53&amp;"_"&amp;D52,XMLLINK[EID_WID],0)))</f>
        <v/>
      </c>
      <c r="F52" s="18" t="str">
        <f>IF(S52,"",INDEX(XMLLINK[Komponist],MATCH(Q53&amp;"_"&amp;D52,XMLLINK[EID_WID],0)))</f>
        <v/>
      </c>
      <c r="G52" s="18" t="str">
        <f>IF(S52,"",INDEX(XMLLINK[Satz],MATCH(Q53&amp;"_"&amp;D52,XMLLINK[EID_WID],0)))</f>
        <v/>
      </c>
      <c r="H52" s="18" t="str">
        <f>IF(S52,"",INDEX(XMLLINK[Dauer],MATCH(Q53&amp;"_"&amp;D52,XMLLINK[EID_WID],0)))</f>
        <v/>
      </c>
      <c r="I52" s="18" t="str">
        <f>IF(S52,"",INDEX(XMLLINK[BemerkungWerk],MATCH(Q53&amp;"_"&amp;D52,XMLLINK[EID_WID],0)))</f>
        <v/>
      </c>
      <c r="J52" s="18" t="str">
        <f>IF(S52,"",INDEX(XMLLINK[Pflicht],MATCH(Q53&amp;"_"&amp;D52,XMLLINK[EID_WID],0)))</f>
        <v/>
      </c>
      <c r="Q52" s="21"/>
      <c r="R52" s="22">
        <v>8</v>
      </c>
      <c r="S52" s="18" t="b">
        <f>ISERROR(INDEX(XMLLINK[NamePerson],MATCH(A53&amp;"_"&amp;D52,XMLLINK[EID_WID],0)))</f>
        <v>1</v>
      </c>
      <c r="V52" s="15" t="str">
        <f t="shared" si="7"/>
        <v/>
      </c>
      <c r="W52" s="15" t="str">
        <f t="shared" si="6"/>
        <v/>
      </c>
    </row>
    <row r="54" spans="1:25" x14ac:dyDescent="0.25">
      <c r="A54" s="23" t="s">
        <v>96</v>
      </c>
      <c r="B54" s="23">
        <f>(ROW()+6)/20</f>
        <v>3</v>
      </c>
      <c r="C54" s="24"/>
      <c r="D54" s="24"/>
      <c r="E54" s="24"/>
      <c r="F54" s="24"/>
      <c r="G54" s="24"/>
      <c r="H54" s="24"/>
      <c r="I54" s="24"/>
      <c r="J54" s="24"/>
      <c r="K54" s="24"/>
      <c r="L54" s="24"/>
      <c r="M54" s="24"/>
      <c r="N54" s="24"/>
      <c r="O54" s="24"/>
    </row>
    <row r="55" spans="1:25" x14ac:dyDescent="0.25">
      <c r="A55" s="24"/>
      <c r="B55" s="17" t="s">
        <v>78</v>
      </c>
      <c r="C55" s="18" t="str">
        <f>IF(ISERROR(S55),"",INDEX(XMLLINK[Name],MATCH(Q56,XMLLINK[EnsembleNr],0)))</f>
        <v/>
      </c>
      <c r="D55" s="17" t="s">
        <v>89</v>
      </c>
      <c r="E55" s="19" t="s">
        <v>11</v>
      </c>
      <c r="F55" s="15" t="s">
        <v>90</v>
      </c>
      <c r="G55" s="15" t="s">
        <v>91</v>
      </c>
      <c r="H55" s="15" t="s">
        <v>24</v>
      </c>
      <c r="I55" s="15" t="s">
        <v>25</v>
      </c>
      <c r="J55" s="15" t="s">
        <v>26</v>
      </c>
      <c r="K55" s="15" t="s">
        <v>27</v>
      </c>
      <c r="L55" s="15" t="s">
        <v>18</v>
      </c>
      <c r="M55" s="15" t="s">
        <v>92</v>
      </c>
      <c r="N55" s="15" t="s">
        <v>93</v>
      </c>
      <c r="O55" s="15" t="s">
        <v>20</v>
      </c>
      <c r="Q55" s="21" t="s">
        <v>103</v>
      </c>
      <c r="R55" s="17" t="s">
        <v>97</v>
      </c>
      <c r="S55" s="20" t="e">
        <f>VLOOKUP(Q57,XMLLINK[EnsembleNr],1,0)</f>
        <v>#N/A</v>
      </c>
      <c r="T55" s="15" t="s">
        <v>100</v>
      </c>
      <c r="W55" s="29" t="str">
        <f>CONCATENATE(W56,W57,W58,W59,W60,W61,W62,W63)</f>
        <v/>
      </c>
      <c r="X55" s="31">
        <f>8-COUNTIF(W56:W63,"")</f>
        <v>0</v>
      </c>
      <c r="Y55" s="29" t="str">
        <f>CONCATENATE(Y56,Y57,Y58,Y59,Y60,Y61,Y62,Y63)</f>
        <v/>
      </c>
    </row>
    <row r="56" spans="1:25" x14ac:dyDescent="0.25">
      <c r="A56" s="24"/>
      <c r="B56" s="17" t="s">
        <v>79</v>
      </c>
      <c r="C56" s="18" t="str">
        <f>IF(ISERROR(S55),"",INDEX(XMLLINK[Leiter],MATCH(Q56,XMLLINK[EnsembleNr],0)))</f>
        <v/>
      </c>
      <c r="D56" s="21">
        <v>1</v>
      </c>
      <c r="E56" s="18" t="str">
        <f>IF(S56,"",INDEX(XMLLINK[NamePerson],MATCH(Q57&amp;"_"&amp;D56,XMLLINK[EID_MID],0)))</f>
        <v/>
      </c>
      <c r="F56" s="18" t="str">
        <f>IF(S56,"",INDEX(XMLLINK[GebDat],MATCH(Q57&amp;"_"&amp;D56,XMLLINK[EID_MID],0)))</f>
        <v/>
      </c>
      <c r="G56" s="18" t="str">
        <f>IF(S56,"",INDEX(XMLLINK[Geschlecht],MATCH(Q57&amp;"_"&amp;D56,XMLLINK[EID_MID],0)))</f>
        <v/>
      </c>
      <c r="H56" s="18" t="str">
        <f>IF(S56,"",INDEX(XMLLINK[Adresse],MATCH(Q57&amp;"_"&amp;D56,XMLLINK[EID_MID],0)))</f>
        <v/>
      </c>
      <c r="I56" s="18" t="str">
        <f>IF(S56,"",INDEX(XMLLINK[Email],MATCH(Q57&amp;"_"&amp;D56,XMLLINK[EID_MID],0)))</f>
        <v/>
      </c>
      <c r="J56" s="18" t="str">
        <f>IF(S56,"",INDEX(XMLLINK[Telefon],MATCH(Q57&amp;"_"&amp;D56,XMLLINK[EID_MID],0)))</f>
        <v/>
      </c>
      <c r="K56" s="18" t="str">
        <f>IF(S56,"",INDEX(XMLLINK[Instrument],MATCH(Q57&amp;"_"&amp;D56,XMLLINK[EID_MID],0)))</f>
        <v/>
      </c>
      <c r="L56" s="18" t="str">
        <f>IF(S56,"",INDEX(XMLLINK[BereichIDPerson],MATCH(Q57&amp;"_"&amp;D56,XMLLINK[EID_MID],0)))</f>
        <v/>
      </c>
      <c r="M56" s="18" t="str">
        <f>IF(S56,"",INDEX(XMLLINK[BereichNamePerson],MATCH(Q57&amp;"_"&amp;D56,XMLLINK[EID_MID],0)))</f>
        <v/>
      </c>
      <c r="N56" s="18" t="str">
        <f>IF(S56,"",INDEX(XMLLINK[AuswahlPerson],MATCH(Q57&amp;"_"&amp;D56,XMLLINK[EID_MID],0)))</f>
        <v/>
      </c>
      <c r="O56" s="18" t="str">
        <f>IF(S56,"",INDEX(XMLLINK[BemerkungPerson],MATCH(Q57&amp;"_"&amp;D56,XMLLINK[EID_MID],0)))</f>
        <v/>
      </c>
      <c r="Q56" s="21">
        <f>B54</f>
        <v>3</v>
      </c>
      <c r="R56" s="22" t="s">
        <v>101</v>
      </c>
      <c r="S56" s="18" t="b">
        <f>ISERROR(INDEX(XMLLINK[NamePerson],MATCH(Q57&amp;"_"&amp;D56,XMLLINK[EID_MID],0)))</f>
        <v>1</v>
      </c>
      <c r="U56" s="15" t="str">
        <f ca="1">IF(ISNUMBER(DATEVALUE(F56)),TODAY()-DATEVALUE(F56),"")</f>
        <v/>
      </c>
      <c r="W56" s="15" t="str">
        <f>M56</f>
        <v/>
      </c>
      <c r="X56" s="29" t="str">
        <f>IF(E56="","",IF(E57="",E56,IF(E58="",E56&amp;", "&amp;E57,IF(E59="",E56&amp;", "&amp;E57&amp;", "&amp;E58,IF(E60="",E56&amp;", "&amp;E57&amp;", "&amp;E58&amp;", "&amp;E59,IF(E61="",E56&amp;", "&amp;E57&amp;", "&amp;E58&amp;", "&amp;E59&amp;", "&amp;E60,IF(E62="",E56&amp;", "&amp;E57&amp;", "&amp;E58&amp;", "&amp;E59&amp;", "&amp;E60&amp;", "&amp;E61,IF(E63="",E56&amp;", "&amp;E57&amp;", "&amp;E58&amp;", "&amp;E59&amp;", "&amp;E60&amp;", "&amp;E61&amp;", "&amp;E62,E56&amp;", "&amp;E57&amp;", "&amp;E58&amp;", "&amp;E59&amp;", "&amp;E60&amp;", "&amp;E61&amp;", "&amp;E62&amp;", "&amp;E63))))))))</f>
        <v/>
      </c>
      <c r="Y56" s="15" t="str">
        <f>K56</f>
        <v/>
      </c>
    </row>
    <row r="57" spans="1:25" x14ac:dyDescent="0.25">
      <c r="A57" s="24"/>
      <c r="B57" s="17" t="s">
        <v>80</v>
      </c>
      <c r="C57" s="18" t="str">
        <f>IF(ISERROR(S55),"",INDEX(XMLLINK[LeiterEmail],MATCH(Q57,XMLLINK[EnsembleNr],0)))</f>
        <v/>
      </c>
      <c r="D57" s="21">
        <v>2</v>
      </c>
      <c r="E57" s="18" t="str">
        <f>IF(S57,"",INDEX(XMLLINK[NamePerson],MATCH(Q58&amp;"_"&amp;D57,XMLLINK[EID_MID],0)))</f>
        <v/>
      </c>
      <c r="F57" s="18" t="str">
        <f>IF(S57,"",INDEX(XMLLINK[GebDat],MATCH(Q58&amp;"_"&amp;D57,XMLLINK[EID_MID],0)))</f>
        <v/>
      </c>
      <c r="G57" s="18" t="str">
        <f>IF(S57,"",INDEX(XMLLINK[Geschlecht],MATCH(Q58&amp;"_"&amp;D57,XMLLINK[EID_MID],0)))</f>
        <v/>
      </c>
      <c r="H57" s="18" t="str">
        <f>IF(S57,"",INDEX(XMLLINK[Adresse],MATCH(Q58&amp;"_"&amp;D57,XMLLINK[EID_MID],0)))</f>
        <v/>
      </c>
      <c r="I57" s="18" t="str">
        <f>IF(S57,"",INDEX(XMLLINK[Email],MATCH(Q58&amp;"_"&amp;D57,XMLLINK[EID_MID],0)))</f>
        <v/>
      </c>
      <c r="J57" s="18" t="str">
        <f>IF(S57,"",INDEX(XMLLINK[Telefon],MATCH(Q58&amp;"_"&amp;D57,XMLLINK[EID_MID],0)))</f>
        <v/>
      </c>
      <c r="K57" s="18" t="str">
        <f>IF(S57,"",INDEX(XMLLINK[Instrument],MATCH(Q58&amp;"_"&amp;D57,XMLLINK[EID_MID],0)))</f>
        <v/>
      </c>
      <c r="L57" s="18" t="str">
        <f>IF(S57,"",INDEX(XMLLINK[BereichIDPerson],MATCH(Q58&amp;"_"&amp;D57,XMLLINK[EID_MID],0)))</f>
        <v/>
      </c>
      <c r="M57" s="18" t="str">
        <f>IF(S57,"",INDEX(XMLLINK[BereichNamePerson],MATCH(Q58&amp;"_"&amp;D57,XMLLINK[EID_MID],0)))</f>
        <v/>
      </c>
      <c r="N57" s="18" t="str">
        <f>IF(S57,"",INDEX(XMLLINK[AuswahlPerson],MATCH(Q58&amp;"_"&amp;D57,XMLLINK[EID_MID],0)))</f>
        <v/>
      </c>
      <c r="O57" s="18" t="str">
        <f>IF(S57,"",INDEX(XMLLINK[BemerkungPerson],MATCH(Q58&amp;"_"&amp;D57,XMLLINK[EID_MID],0)))</f>
        <v/>
      </c>
      <c r="Q57" s="21">
        <f t="shared" ref="Q57:Q71" si="8">Q56</f>
        <v>3</v>
      </c>
      <c r="R57" s="15">
        <v>2</v>
      </c>
      <c r="S57" s="18" t="b">
        <f>ISERROR(INDEX(XMLLINK[NamePerson],MATCH(Q57&amp;"_"&amp;D57,XMLLINK[EID_MID],0)))</f>
        <v>1</v>
      </c>
      <c r="U57" s="15" t="str">
        <f t="shared" ref="U57:U63" ca="1" si="9">IF(ISNUMBER(DATEVALUE(F57)),TODAY()-DATEVALUE(F57),"")</f>
        <v/>
      </c>
      <c r="W57" s="15" t="str">
        <f>IF(AND(M57&lt;&gt;"",M57&lt;&gt;M56),", "&amp;M57,"")</f>
        <v/>
      </c>
      <c r="Y57" s="15" t="str">
        <f>IF(AND(K57&lt;&gt;"",K57&lt;&gt;K56),", "&amp;K57,"")</f>
        <v/>
      </c>
    </row>
    <row r="58" spans="1:25" x14ac:dyDescent="0.25">
      <c r="A58" s="24"/>
      <c r="B58" s="17" t="s">
        <v>81</v>
      </c>
      <c r="C58" s="18" t="str">
        <f>IF(ISERROR(S55),"",INDEX(XMLLINK[LeiterTelefon],MATCH(Q58,XMLLINK[EnsembleNr],0)))</f>
        <v/>
      </c>
      <c r="D58" s="21">
        <v>3</v>
      </c>
      <c r="E58" s="18" t="str">
        <f>IF(S58,"",INDEX(XMLLINK[NamePerson],MATCH(Q59&amp;"_"&amp;D58,XMLLINK[EID_MID],0)))</f>
        <v/>
      </c>
      <c r="F58" s="18" t="str">
        <f>IF(S58,"",INDEX(XMLLINK[GebDat],MATCH(Q59&amp;"_"&amp;D58,XMLLINK[EID_MID],0)))</f>
        <v/>
      </c>
      <c r="G58" s="18" t="str">
        <f>IF(S58,"",INDEX(XMLLINK[Geschlecht],MATCH(Q59&amp;"_"&amp;D58,XMLLINK[EID_MID],0)))</f>
        <v/>
      </c>
      <c r="H58" s="18" t="str">
        <f>IF(S58,"",INDEX(XMLLINK[Adresse],MATCH(Q59&amp;"_"&amp;D58,XMLLINK[EID_MID],0)))</f>
        <v/>
      </c>
      <c r="I58" s="18" t="str">
        <f>IF(S58,"",INDEX(XMLLINK[Email],MATCH(Q59&amp;"_"&amp;D58,XMLLINK[EID_MID],0)))</f>
        <v/>
      </c>
      <c r="J58" s="18" t="str">
        <f>IF(S58,"",INDEX(XMLLINK[Telefon],MATCH(Q59&amp;"_"&amp;D58,XMLLINK[EID_MID],0)))</f>
        <v/>
      </c>
      <c r="K58" s="18" t="str">
        <f>IF(S58,"",INDEX(XMLLINK[Instrument],MATCH(Q59&amp;"_"&amp;D58,XMLLINK[EID_MID],0)))</f>
        <v/>
      </c>
      <c r="L58" s="18" t="str">
        <f>IF(S58,"",INDEX(XMLLINK[BereichIDPerson],MATCH(Q59&amp;"_"&amp;D58,XMLLINK[EID_MID],0)))</f>
        <v/>
      </c>
      <c r="M58" s="18" t="str">
        <f>IF(S58,"",INDEX(XMLLINK[BereichNamePerson],MATCH(Q59&amp;"_"&amp;D58,XMLLINK[EID_MID],0)))</f>
        <v/>
      </c>
      <c r="N58" s="18" t="str">
        <f>IF(S58,"",INDEX(XMLLINK[AuswahlPerson],MATCH(Q59&amp;"_"&amp;D58,XMLLINK[EID_MID],0)))</f>
        <v/>
      </c>
      <c r="O58" s="18" t="str">
        <f>IF(S58,"",INDEX(XMLLINK[BemerkungPerson],MATCH(Q59&amp;"_"&amp;D58,XMLLINK[EID_MID],0)))</f>
        <v/>
      </c>
      <c r="Q58" s="21">
        <f t="shared" si="8"/>
        <v>3</v>
      </c>
      <c r="R58" s="15">
        <v>3</v>
      </c>
      <c r="S58" s="18" t="b">
        <f>ISERROR(INDEX(XMLLINK[NamePerson],MATCH(Q57&amp;"_"&amp;D58,XMLLINK[EID_MID],0)))</f>
        <v>1</v>
      </c>
      <c r="U58" s="15" t="str">
        <f t="shared" ca="1" si="9"/>
        <v/>
      </c>
      <c r="W58" s="15" t="str">
        <f>IF(OR(M58="",COUNTIF(M56:M57,M58)&gt;0),"",", "&amp;M58)</f>
        <v/>
      </c>
      <c r="Y58" s="15" t="str">
        <f>IF(OR(K58="",COUNTIF(K56:K57,K58)&gt;0),"",", "&amp;K58)</f>
        <v/>
      </c>
    </row>
    <row r="59" spans="1:25" x14ac:dyDescent="0.25">
      <c r="A59" s="24"/>
      <c r="B59" s="17" t="s">
        <v>82</v>
      </c>
      <c r="C59" s="18" t="str">
        <f>IF(ISERROR(S55),"",INDEX(XMLLINK[Art],MATCH(Q59,XMLLINK[EnsembleNr],0)))</f>
        <v/>
      </c>
      <c r="D59" s="21">
        <v>4</v>
      </c>
      <c r="E59" s="18" t="str">
        <f>IF(S59,"",INDEX(XMLLINK[NamePerson],MATCH(Q60&amp;"_"&amp;D59,XMLLINK[EID_MID],0)))</f>
        <v/>
      </c>
      <c r="F59" s="18" t="str">
        <f>IF(S59,"",INDEX(XMLLINK[GebDat],MATCH(Q60&amp;"_"&amp;D59,XMLLINK[EID_MID],0)))</f>
        <v/>
      </c>
      <c r="G59" s="18" t="str">
        <f>IF(S59,"",INDEX(XMLLINK[Geschlecht],MATCH(Q60&amp;"_"&amp;D59,XMLLINK[EID_MID],0)))</f>
        <v/>
      </c>
      <c r="H59" s="18" t="str">
        <f>IF(S59,"",INDEX(XMLLINK[Adresse],MATCH(Q60&amp;"_"&amp;D59,XMLLINK[EID_MID],0)))</f>
        <v/>
      </c>
      <c r="I59" s="18" t="str">
        <f>IF(S59,"",INDEX(XMLLINK[Email],MATCH(Q60&amp;"_"&amp;D59,XMLLINK[EID_MID],0)))</f>
        <v/>
      </c>
      <c r="J59" s="18" t="str">
        <f>IF(S59,"",INDEX(XMLLINK[Telefon],MATCH(Q60&amp;"_"&amp;D59,XMLLINK[EID_MID],0)))</f>
        <v/>
      </c>
      <c r="K59" s="18" t="str">
        <f>IF(S59,"",INDEX(XMLLINK[Instrument],MATCH(Q60&amp;"_"&amp;D59,XMLLINK[EID_MID],0)))</f>
        <v/>
      </c>
      <c r="L59" s="18" t="str">
        <f>IF(S59,"",INDEX(XMLLINK[BereichIDPerson],MATCH(Q60&amp;"_"&amp;D59,XMLLINK[EID_MID],0)))</f>
        <v/>
      </c>
      <c r="M59" s="18" t="str">
        <f>IF(S59,"",INDEX(XMLLINK[BereichNamePerson],MATCH(Q60&amp;"_"&amp;D59,XMLLINK[EID_MID],0)))</f>
        <v/>
      </c>
      <c r="N59" s="18" t="str">
        <f>IF(S59,"",INDEX(XMLLINK[AuswahlPerson],MATCH(Q60&amp;"_"&amp;D59,XMLLINK[EID_MID],0)))</f>
        <v/>
      </c>
      <c r="O59" s="18" t="str">
        <f>IF(S59,"",INDEX(XMLLINK[BemerkungPerson],MATCH(Q60&amp;"_"&amp;D59,XMLLINK[EID_MID],0)))</f>
        <v/>
      </c>
      <c r="Q59" s="21">
        <f t="shared" si="8"/>
        <v>3</v>
      </c>
      <c r="R59" s="15">
        <v>4</v>
      </c>
      <c r="S59" s="18" t="b">
        <f>ISERROR(INDEX(XMLLINK[NamePerson],MATCH(Q57&amp;"_"&amp;D59,XMLLINK[EID_MID],0)))</f>
        <v>1</v>
      </c>
      <c r="U59" s="15" t="str">
        <f t="shared" ca="1" si="9"/>
        <v/>
      </c>
      <c r="W59" s="15" t="str">
        <f>IF(OR(M59="",COUNTIF(M56:M58,M59)&gt;0),"",", "&amp;M59)</f>
        <v/>
      </c>
      <c r="Y59" s="15" t="str">
        <f>IF(OR(K59="",COUNTIF(K56:K58,K59)&gt;0),"",", "&amp;K59)</f>
        <v/>
      </c>
    </row>
    <row r="60" spans="1:25" x14ac:dyDescent="0.25">
      <c r="A60" s="24"/>
      <c r="B60" s="17" t="s">
        <v>83</v>
      </c>
      <c r="C60" s="18" t="str">
        <f>IF(ISERROR(S55),"",INDEX(XMLLINK[Stufe],MATCH(Q60,XMLLINK[EnsembleNr],0)))</f>
        <v/>
      </c>
      <c r="D60" s="21">
        <v>5</v>
      </c>
      <c r="E60" s="18" t="str">
        <f>IF(S60,"",INDEX(XMLLINK[NamePerson],MATCH(Q61&amp;"_"&amp;D60,XMLLINK[EID_MID],0)))</f>
        <v/>
      </c>
      <c r="F60" s="18" t="str">
        <f>IF(S60,"",INDEX(XMLLINK[GebDat],MATCH(Q61&amp;"_"&amp;D60,XMLLINK[EID_MID],0)))</f>
        <v/>
      </c>
      <c r="G60" s="18" t="str">
        <f>IF(S60,"",INDEX(XMLLINK[Geschlecht],MATCH(Q61&amp;"_"&amp;D60,XMLLINK[EID_MID],0)))</f>
        <v/>
      </c>
      <c r="H60" s="18" t="str">
        <f>IF(S60,"",INDEX(XMLLINK[Adresse],MATCH(Q61&amp;"_"&amp;D60,XMLLINK[EID_MID],0)))</f>
        <v/>
      </c>
      <c r="I60" s="18" t="str">
        <f>IF(S60,"",INDEX(XMLLINK[Email],MATCH(Q61&amp;"_"&amp;D60,XMLLINK[EID_MID],0)))</f>
        <v/>
      </c>
      <c r="J60" s="18" t="str">
        <f>IF(S60,"",INDEX(XMLLINK[Telefon],MATCH(Q61&amp;"_"&amp;D60,XMLLINK[EID_MID],0)))</f>
        <v/>
      </c>
      <c r="K60" s="18" t="str">
        <f>IF(S60,"",INDEX(XMLLINK[Instrument],MATCH(Q61&amp;"_"&amp;D60,XMLLINK[EID_MID],0)))</f>
        <v/>
      </c>
      <c r="L60" s="18" t="str">
        <f>IF(S60,"",INDEX(XMLLINK[BereichIDPerson],MATCH(Q61&amp;"_"&amp;D60,XMLLINK[EID_MID],0)))</f>
        <v/>
      </c>
      <c r="M60" s="18" t="str">
        <f>IF(S60,"",INDEX(XMLLINK[BereichNamePerson],MATCH(Q61&amp;"_"&amp;D60,XMLLINK[EID_MID],0)))</f>
        <v/>
      </c>
      <c r="N60" s="18" t="str">
        <f>IF(S60,"",INDEX(XMLLINK[AuswahlPerson],MATCH(Q61&amp;"_"&amp;D60,XMLLINK[EID_MID],0)))</f>
        <v/>
      </c>
      <c r="O60" s="18" t="str">
        <f>IF(S60,"",INDEX(XMLLINK[BemerkungPerson],MATCH(Q61&amp;"_"&amp;D60,XMLLINK[EID_MID],0)))</f>
        <v/>
      </c>
      <c r="Q60" s="21">
        <f t="shared" si="8"/>
        <v>3</v>
      </c>
      <c r="R60" s="15">
        <v>5</v>
      </c>
      <c r="S60" s="18" t="b">
        <f>ISERROR(INDEX(XMLLINK[NamePerson],MATCH(Q57&amp;"_"&amp;D60,XMLLINK[EID_MID],0)))</f>
        <v>1</v>
      </c>
      <c r="U60" s="15" t="str">
        <f t="shared" ca="1" si="9"/>
        <v/>
      </c>
      <c r="W60" s="15" t="str">
        <f>IF(OR(M60="",COUNTIF(M56:M59,M60)&gt;0),"",", "&amp;M60)</f>
        <v/>
      </c>
      <c r="Y60" s="15" t="str">
        <f>IF(OR(K60="",COUNTIF(K57:K59,K60)&gt;0),"",", "&amp;K60)</f>
        <v/>
      </c>
    </row>
    <row r="61" spans="1:25" x14ac:dyDescent="0.25">
      <c r="A61" s="24"/>
      <c r="B61" s="17" t="s">
        <v>84</v>
      </c>
      <c r="C61" s="18" t="str">
        <f>IF(ISERROR(S55),"",INDEX(XMLLINK[Artikel],MATCH(Q61,XMLLINK[EnsembleNr],0)))</f>
        <v/>
      </c>
      <c r="D61" s="21">
        <v>6</v>
      </c>
      <c r="E61" s="18" t="str">
        <f>IF(S61,"",INDEX(XMLLINK[NamePerson],MATCH(Q62&amp;"_"&amp;D61,XMLLINK[EID_MID],0)))</f>
        <v/>
      </c>
      <c r="F61" s="18" t="str">
        <f>IF(S61,"",INDEX(XMLLINK[GebDat],MATCH(Q62&amp;"_"&amp;D61,XMLLINK[EID_MID],0)))</f>
        <v/>
      </c>
      <c r="G61" s="18" t="str">
        <f>IF(S61,"",INDEX(XMLLINK[Geschlecht],MATCH(Q62&amp;"_"&amp;D61,XMLLINK[EID_MID],0)))</f>
        <v/>
      </c>
      <c r="H61" s="18" t="str">
        <f>IF(S61,"",INDEX(XMLLINK[Adresse],MATCH(Q62&amp;"_"&amp;D61,XMLLINK[EID_MID],0)))</f>
        <v/>
      </c>
      <c r="I61" s="18" t="str">
        <f>IF(S61,"",INDEX(XMLLINK[Email],MATCH(Q62&amp;"_"&amp;D61,XMLLINK[EID_MID],0)))</f>
        <v/>
      </c>
      <c r="J61" s="18" t="str">
        <f>IF(S61,"",INDEX(XMLLINK[Telefon],MATCH(Q62&amp;"_"&amp;D61,XMLLINK[EID_MID],0)))</f>
        <v/>
      </c>
      <c r="K61" s="18" t="str">
        <f>IF(S61,"",INDEX(XMLLINK[Instrument],MATCH(Q62&amp;"_"&amp;D61,XMLLINK[EID_MID],0)))</f>
        <v/>
      </c>
      <c r="L61" s="18" t="str">
        <f>IF(S61,"",INDEX(XMLLINK[BereichIDPerson],MATCH(Q62&amp;"_"&amp;D61,XMLLINK[EID_MID],0)))</f>
        <v/>
      </c>
      <c r="M61" s="18" t="str">
        <f>IF(S61,"",INDEX(XMLLINK[BereichNamePerson],MATCH(Q62&amp;"_"&amp;D61,XMLLINK[EID_MID],0)))</f>
        <v/>
      </c>
      <c r="N61" s="18" t="str">
        <f>IF(S61,"",INDEX(XMLLINK[AuswahlPerson],MATCH(Q62&amp;"_"&amp;D61,XMLLINK[EID_MID],0)))</f>
        <v/>
      </c>
      <c r="O61" s="18" t="str">
        <f>IF(S61,"",INDEX(XMLLINK[BemerkungPerson],MATCH(Q62&amp;"_"&amp;D61,XMLLINK[EID_MID],0)))</f>
        <v/>
      </c>
      <c r="Q61" s="21">
        <f t="shared" si="8"/>
        <v>3</v>
      </c>
      <c r="R61" s="15">
        <v>6</v>
      </c>
      <c r="S61" s="18" t="b">
        <f>ISERROR(INDEX(XMLLINK[NamePerson],MATCH(Q57&amp;"_"&amp;D61,XMLLINK[EID_MID],0)))</f>
        <v>1</v>
      </c>
      <c r="U61" s="15" t="str">
        <f t="shared" ca="1" si="9"/>
        <v/>
      </c>
      <c r="W61" s="15" t="str">
        <f>IF(OR(M61="",COUNTIF(M56:M60,M61)&gt;0),"",", "&amp;M61)</f>
        <v/>
      </c>
      <c r="Y61" s="15" t="str">
        <f>IF(OR(K61="",COUNTIF(K58:K60,K61)&gt;0),"",", "&amp;K61)</f>
        <v/>
      </c>
    </row>
    <row r="62" spans="1:25" x14ac:dyDescent="0.25">
      <c r="A62" s="24"/>
      <c r="B62" s="17" t="s">
        <v>85</v>
      </c>
      <c r="C62" s="18" t="str">
        <f>IF(ISERROR(S55),"",INDEX(XMLLINK[BereichID],MATCH(Q62,XMLLINK[EnsembleNr],0)))</f>
        <v/>
      </c>
      <c r="D62" s="21">
        <v>7</v>
      </c>
      <c r="E62" s="18" t="str">
        <f>IF(S62,"",INDEX(XMLLINK[NamePerson],MATCH(Q63&amp;"_"&amp;D62,XMLLINK[EID_MID],0)))</f>
        <v/>
      </c>
      <c r="F62" s="18" t="str">
        <f>IF(S62,"",INDEX(XMLLINK[GebDat],MATCH(Q63&amp;"_"&amp;D62,XMLLINK[EID_MID],0)))</f>
        <v/>
      </c>
      <c r="G62" s="18" t="str">
        <f>IF(S62,"",INDEX(XMLLINK[Geschlecht],MATCH(Q63&amp;"_"&amp;D62,XMLLINK[EID_MID],0)))</f>
        <v/>
      </c>
      <c r="H62" s="18" t="str">
        <f>IF(S62,"",INDEX(XMLLINK[Adresse],MATCH(Q63&amp;"_"&amp;D62,XMLLINK[EID_MID],0)))</f>
        <v/>
      </c>
      <c r="I62" s="18" t="str">
        <f>IF(S62,"",INDEX(XMLLINK[Email],MATCH(Q63&amp;"_"&amp;D62,XMLLINK[EID_MID],0)))</f>
        <v/>
      </c>
      <c r="J62" s="18" t="str">
        <f>IF(S62,"",INDEX(XMLLINK[Telefon],MATCH(Q63&amp;"_"&amp;D62,XMLLINK[EID_MID],0)))</f>
        <v/>
      </c>
      <c r="K62" s="18" t="str">
        <f>IF(S62,"",INDEX(XMLLINK[Instrument],MATCH(Q63&amp;"_"&amp;D62,XMLLINK[EID_MID],0)))</f>
        <v/>
      </c>
      <c r="L62" s="18" t="str">
        <f>IF(S62,"",INDEX(XMLLINK[BereichIDPerson],MATCH(Q63&amp;"_"&amp;D62,XMLLINK[EID_MID],0)))</f>
        <v/>
      </c>
      <c r="M62" s="18" t="str">
        <f>IF(S62,"",INDEX(XMLLINK[BereichNamePerson],MATCH(Q63&amp;"_"&amp;D62,XMLLINK[EID_MID],0)))</f>
        <v/>
      </c>
      <c r="N62" s="18" t="str">
        <f>IF(S62,"",INDEX(XMLLINK[AuswahlPerson],MATCH(Q63&amp;"_"&amp;D62,XMLLINK[EID_MID],0)))</f>
        <v/>
      </c>
      <c r="O62" s="18" t="str">
        <f>IF(S62,"",INDEX(XMLLINK[BemerkungPerson],MATCH(Q63&amp;"_"&amp;D62,XMLLINK[EID_MID],0)))</f>
        <v/>
      </c>
      <c r="Q62" s="21">
        <f t="shared" si="8"/>
        <v>3</v>
      </c>
      <c r="R62" s="15">
        <v>7</v>
      </c>
      <c r="S62" s="18" t="b">
        <f>ISERROR(INDEX(XMLLINK[NamePerson],MATCH(Q57&amp;"_"&amp;D62,XMLLINK[EID_MID],0)))</f>
        <v>1</v>
      </c>
      <c r="U62" s="15" t="str">
        <f t="shared" ca="1" si="9"/>
        <v/>
      </c>
      <c r="W62" s="15" t="str">
        <f>IF(OR(M62="",COUNTIF(M56:M61,M62)&gt;0),"",", "&amp;M62)</f>
        <v/>
      </c>
      <c r="Y62" s="15" t="str">
        <f>IF(OR(K62="",COUNTIF(K59:K61,K62)&gt;0),"",", "&amp;K62)</f>
        <v/>
      </c>
    </row>
    <row r="63" spans="1:25" x14ac:dyDescent="0.25">
      <c r="A63" s="24"/>
      <c r="B63" s="17" t="s">
        <v>86</v>
      </c>
      <c r="C63" s="18" t="str">
        <f>IF(ISERROR(S55),"",INDEX(XMLLINK[BereichName],MATCH(Q63,XMLLINK[EnsembleNr],0)))</f>
        <v/>
      </c>
      <c r="D63" s="21">
        <v>8</v>
      </c>
      <c r="E63" s="18" t="str">
        <f>IF(S63,"",INDEX(XMLLINK[NamePerson],MATCH(Q64&amp;"_"&amp;D63,XMLLINK[EID_MID],0)))</f>
        <v/>
      </c>
      <c r="F63" s="18" t="str">
        <f>IF(S63,"",INDEX(XMLLINK[GebDat],MATCH(Q64&amp;"_"&amp;D63,XMLLINK[EID_MID],0)))</f>
        <v/>
      </c>
      <c r="G63" s="18" t="str">
        <f>IF(S63,"",INDEX(XMLLINK[Geschlecht],MATCH(Q64&amp;"_"&amp;D63,XMLLINK[EID_MID],0)))</f>
        <v/>
      </c>
      <c r="H63" s="18" t="str">
        <f>IF(S63,"",INDEX(XMLLINK[Adresse],MATCH(Q64&amp;"_"&amp;D63,XMLLINK[EID_MID],0)))</f>
        <v/>
      </c>
      <c r="I63" s="18" t="str">
        <f>IF(S63,"",INDEX(XMLLINK[Email],MATCH(Q64&amp;"_"&amp;D63,XMLLINK[EID_MID],0)))</f>
        <v/>
      </c>
      <c r="J63" s="18" t="str">
        <f>IF(S63,"",INDEX(XMLLINK[Telefon],MATCH(Q64&amp;"_"&amp;D63,XMLLINK[EID_MID],0)))</f>
        <v/>
      </c>
      <c r="K63" s="18" t="str">
        <f>IF(S63,"",INDEX(XMLLINK[Instrument],MATCH(Q64&amp;"_"&amp;D63,XMLLINK[EID_MID],0)))</f>
        <v/>
      </c>
      <c r="L63" s="18" t="str">
        <f>IF(S63,"",INDEX(XMLLINK[BereichIDPerson],MATCH(Q64&amp;"_"&amp;D63,XMLLINK[EID_MID],0)))</f>
        <v/>
      </c>
      <c r="M63" s="18" t="str">
        <f>IF(S63,"",INDEX(XMLLINK[BereichNamePerson],MATCH(Q64&amp;"_"&amp;D63,XMLLINK[EID_MID],0)))</f>
        <v/>
      </c>
      <c r="N63" s="18" t="str">
        <f>IF(S63,"",INDEX(XMLLINK[AuswahlPerson],MATCH(Q64&amp;"_"&amp;D63,XMLLINK[EID_MID],0)))</f>
        <v/>
      </c>
      <c r="O63" s="18" t="str">
        <f>IF(S63,"",INDEX(XMLLINK[BemerkungPerson],MATCH(Q64&amp;"_"&amp;D63,XMLLINK[EID_MID],0)))</f>
        <v/>
      </c>
      <c r="Q63" s="21">
        <f t="shared" si="8"/>
        <v>3</v>
      </c>
      <c r="R63" s="15">
        <v>8</v>
      </c>
      <c r="S63" s="18" t="b">
        <f>ISERROR(INDEX(XMLLINK[NamePerson],MATCH(Q57&amp;"_"&amp;D63,XMLLINK[EID_MID],0)))</f>
        <v>1</v>
      </c>
      <c r="U63" s="15" t="str">
        <f t="shared" ca="1" si="9"/>
        <v/>
      </c>
      <c r="W63" s="15" t="str">
        <f>IF(OR(M63="",COUNTIF(M56:M62,M63)&gt;0),"",", "&amp;M63)</f>
        <v/>
      </c>
      <c r="Y63" s="15" t="str">
        <f>IF(OR(K63="",COUNTIF(K60:K62,K63)&gt;0),"",", "&amp;K63)</f>
        <v/>
      </c>
    </row>
    <row r="64" spans="1:25" x14ac:dyDescent="0.25">
      <c r="A64" s="24"/>
      <c r="B64" s="17" t="s">
        <v>87</v>
      </c>
      <c r="C64" s="18" t="str">
        <f>IF(ISERROR(S55),"",INDEX(XMLLINK[Auftrittzeit],MATCH(Q64,XMLLINK[EnsembleNr],0)))</f>
        <v/>
      </c>
      <c r="D64" s="17" t="s">
        <v>94</v>
      </c>
      <c r="E64" s="15" t="s">
        <v>29</v>
      </c>
      <c r="F64" s="15" t="s">
        <v>30</v>
      </c>
      <c r="G64" s="15" t="s">
        <v>95</v>
      </c>
      <c r="H64" s="15" t="s">
        <v>32</v>
      </c>
      <c r="I64" s="15" t="s">
        <v>20</v>
      </c>
      <c r="J64" s="15" t="s">
        <v>39</v>
      </c>
      <c r="Q64" s="21">
        <f t="shared" si="8"/>
        <v>3</v>
      </c>
      <c r="U64" s="15">
        <f ca="1">COUNT(U56:U63)</f>
        <v>0</v>
      </c>
      <c r="W64" s="29" t="str">
        <f>CONCATENATE(W65,V66,W66,V67,W67,V68,W68,V69,W69,V70,W70,V71,W71)</f>
        <v/>
      </c>
    </row>
    <row r="65" spans="1:25" x14ac:dyDescent="0.25">
      <c r="A65" s="24"/>
      <c r="B65" s="17" t="s">
        <v>88</v>
      </c>
      <c r="C65" s="18" t="str">
        <f>IF(ISERROR(S55),"",INDEX(XMLLINK[Bemerkung],MATCH(Q65,XMLLINK[EnsembleNr],0)))</f>
        <v/>
      </c>
      <c r="D65" s="21">
        <v>1</v>
      </c>
      <c r="E65" s="18" t="str">
        <f>IF(S65,"",INDEX(XMLLINK[Titel],MATCH(Q66&amp;"_"&amp;D65,XMLLINK[EID_WID],0)))</f>
        <v/>
      </c>
      <c r="F65" s="18" t="str">
        <f>IF(S65,"",INDEX(XMLLINK[Komponist],MATCH(Q66&amp;"_"&amp;D65,XMLLINK[EID_WID],0)))</f>
        <v/>
      </c>
      <c r="G65" s="18" t="str">
        <f>IF(S65,"",INDEX(XMLLINK[Satz],MATCH(Q66&amp;"_"&amp;D65,XMLLINK[EID_WID],0)))</f>
        <v/>
      </c>
      <c r="H65" s="18" t="str">
        <f>IF(S65,"",INDEX(XMLLINK[Dauer],MATCH(Q66&amp;"_"&amp;D65,XMLLINK[EID_WID],0)))</f>
        <v/>
      </c>
      <c r="I65" s="18" t="str">
        <f>IF(S65,"",INDEX(XMLLINK[BemerkungWerk],MATCH(Q66&amp;"_"&amp;D65,XMLLINK[EID_WID],0)))</f>
        <v/>
      </c>
      <c r="J65" s="18" t="str">
        <f>IF(S65,"",INDEX(XMLLINK[Pflicht],MATCH(Q66&amp;"_"&amp;D65,XMLLINK[EID_WID],0)))</f>
        <v/>
      </c>
      <c r="Q65" s="21">
        <f t="shared" si="8"/>
        <v>3</v>
      </c>
      <c r="R65" s="22" t="s">
        <v>102</v>
      </c>
      <c r="S65" s="18" t="b">
        <f>ISERROR(INDEX(XMLLINK[NamePerson],MATCH(Q67&amp;"_"&amp;D65,XMLLINK[EID_WID],0)))</f>
        <v>1</v>
      </c>
      <c r="W65" s="15" t="str">
        <f t="shared" ref="W65:W72" si="10">IF(AND(F65="",G65=""),E65,IF(AND(F65&lt;&gt;"",G65&lt;&gt;""),F65&amp;", "&amp;E65&amp;", "&amp;G65,IF(F65="",E65&amp;", "&amp;G65,F65&amp;", "&amp;E65)))</f>
        <v/>
      </c>
    </row>
    <row r="66" spans="1:25" x14ac:dyDescent="0.25">
      <c r="A66" s="24"/>
      <c r="B66" s="17" t="s">
        <v>108</v>
      </c>
      <c r="C66" s="28" t="str">
        <f ca="1">IF(U64=0,"",SUM(U56:U63)/U64/365.25)</f>
        <v/>
      </c>
      <c r="D66" s="21">
        <v>2</v>
      </c>
      <c r="E66" s="18" t="str">
        <f>IF(S66,"",INDEX(XMLLINK[Titel],MATCH(Q67&amp;"_"&amp;D66,XMLLINK[EID_WID],0)))</f>
        <v/>
      </c>
      <c r="F66" s="18" t="str">
        <f>IF(S66,"",INDEX(XMLLINK[Komponist],MATCH(Q67&amp;"_"&amp;D66,XMLLINK[EID_WID],0)))</f>
        <v/>
      </c>
      <c r="G66" s="18" t="str">
        <f>IF(S66,"",INDEX(XMLLINK[Satz],MATCH(Q67&amp;"_"&amp;D66,XMLLINK[EID_WID],0)))</f>
        <v/>
      </c>
      <c r="H66" s="18" t="str">
        <f>IF(S66,"",INDEX(XMLLINK[Dauer],MATCH(Q67&amp;"_"&amp;D66,XMLLINK[EID_WID],0)))</f>
        <v/>
      </c>
      <c r="I66" s="18" t="str">
        <f>IF(S66,"",INDEX(XMLLINK[BemerkungWerk],MATCH(Q67&amp;"_"&amp;D66,XMLLINK[EID_WID],0)))</f>
        <v/>
      </c>
      <c r="J66" s="18" t="str">
        <f>IF(S66,"",INDEX(XMLLINK[Pflicht],MATCH(Q67&amp;"_"&amp;D66,XMLLINK[EID_WID],0)))</f>
        <v/>
      </c>
      <c r="Q66" s="21">
        <f t="shared" si="8"/>
        <v>3</v>
      </c>
      <c r="R66" s="22">
        <v>2</v>
      </c>
      <c r="S66" s="18" t="b">
        <f>ISERROR(INDEX(XMLLINK[NamePerson],MATCH(Q68&amp;"_"&amp;D66,XMLLINK[EID_WID],0)))</f>
        <v>1</v>
      </c>
      <c r="V66" s="15" t="str">
        <f>IF(W66="","","; ")</f>
        <v/>
      </c>
      <c r="W66" s="15" t="str">
        <f t="shared" si="10"/>
        <v/>
      </c>
    </row>
    <row r="67" spans="1:25" x14ac:dyDescent="0.25">
      <c r="A67" s="24"/>
      <c r="D67" s="21">
        <v>3</v>
      </c>
      <c r="E67" s="18" t="str">
        <f>IF(S67,"",INDEX(XMLLINK[Titel],MATCH(Q68&amp;"_"&amp;D67,XMLLINK[EID_WID],0)))</f>
        <v/>
      </c>
      <c r="F67" s="18" t="str">
        <f>IF(S67,"",INDEX(XMLLINK[Komponist],MATCH(Q68&amp;"_"&amp;D67,XMLLINK[EID_WID],0)))</f>
        <v/>
      </c>
      <c r="G67" s="18" t="str">
        <f>IF(S67,"",INDEX(XMLLINK[Satz],MATCH(Q68&amp;"_"&amp;D67,XMLLINK[EID_WID],0)))</f>
        <v/>
      </c>
      <c r="H67" s="18" t="str">
        <f>IF(S67,"",INDEX(XMLLINK[Dauer],MATCH(Q68&amp;"_"&amp;D67,XMLLINK[EID_WID],0)))</f>
        <v/>
      </c>
      <c r="I67" s="18" t="str">
        <f>IF(S67,"",INDEX(XMLLINK[BemerkungWerk],MATCH(Q68&amp;"_"&amp;D67,XMLLINK[EID_WID],0)))</f>
        <v/>
      </c>
      <c r="J67" s="18" t="str">
        <f>IF(S67,"",INDEX(XMLLINK[Pflicht],MATCH(Q68&amp;"_"&amp;D67,XMLLINK[EID_WID],0)))</f>
        <v/>
      </c>
      <c r="Q67" s="21">
        <f t="shared" si="8"/>
        <v>3</v>
      </c>
      <c r="R67" s="22">
        <v>3</v>
      </c>
      <c r="S67" s="18" t="b">
        <f>ISERROR(INDEX(XMLLINK[NamePerson],MATCH(Q69&amp;"_"&amp;D67,XMLLINK[EID_WID],0)))</f>
        <v>1</v>
      </c>
      <c r="V67" s="15" t="str">
        <f t="shared" ref="V67:V72" si="11">IF(W67="","","; ")</f>
        <v/>
      </c>
      <c r="W67" s="15" t="str">
        <f t="shared" si="10"/>
        <v/>
      </c>
    </row>
    <row r="68" spans="1:25" x14ac:dyDescent="0.25">
      <c r="A68" s="24"/>
      <c r="D68" s="21">
        <v>4</v>
      </c>
      <c r="E68" s="18" t="str">
        <f>IF(S68,"",INDEX(XMLLINK[Titel],MATCH(Q69&amp;"_"&amp;D68,XMLLINK[EID_WID],0)))</f>
        <v/>
      </c>
      <c r="F68" s="18" t="str">
        <f>IF(S68,"",INDEX(XMLLINK[Komponist],MATCH(Q69&amp;"_"&amp;D68,XMLLINK[EID_WID],0)))</f>
        <v/>
      </c>
      <c r="G68" s="18" t="str">
        <f>IF(S68,"",INDEX(XMLLINK[Satz],MATCH(Q69&amp;"_"&amp;D68,XMLLINK[EID_WID],0)))</f>
        <v/>
      </c>
      <c r="H68" s="18" t="str">
        <f>IF(S68,"",INDEX(XMLLINK[Dauer],MATCH(Q69&amp;"_"&amp;D68,XMLLINK[EID_WID],0)))</f>
        <v/>
      </c>
      <c r="I68" s="18" t="str">
        <f>IF(S68,"",INDEX(XMLLINK[BemerkungWerk],MATCH(Q69&amp;"_"&amp;D68,XMLLINK[EID_WID],0)))</f>
        <v/>
      </c>
      <c r="J68" s="18" t="str">
        <f>IF(S68,"",INDEX(XMLLINK[Pflicht],MATCH(Q69&amp;"_"&amp;D68,XMLLINK[EID_WID],0)))</f>
        <v/>
      </c>
      <c r="Q68" s="21">
        <f t="shared" si="8"/>
        <v>3</v>
      </c>
      <c r="R68" s="22">
        <v>4</v>
      </c>
      <c r="S68" s="18" t="b">
        <f>ISERROR(INDEX(XMLLINK[NamePerson],MATCH(Q70&amp;"_"&amp;D68,XMLLINK[EID_WID],0)))</f>
        <v>1</v>
      </c>
      <c r="V68" s="15" t="str">
        <f t="shared" si="11"/>
        <v/>
      </c>
      <c r="W68" s="15" t="str">
        <f t="shared" si="10"/>
        <v/>
      </c>
    </row>
    <row r="69" spans="1:25" x14ac:dyDescent="0.25">
      <c r="A69" s="24"/>
      <c r="D69" s="21">
        <v>5</v>
      </c>
      <c r="E69" s="18" t="str">
        <f>IF(S69,"",INDEX(XMLLINK[Titel],MATCH(Q70&amp;"_"&amp;D69,XMLLINK[EID_WID],0)))</f>
        <v/>
      </c>
      <c r="F69" s="18" t="str">
        <f>IF(S69,"",INDEX(XMLLINK[Komponist],MATCH(Q70&amp;"_"&amp;D69,XMLLINK[EID_WID],0)))</f>
        <v/>
      </c>
      <c r="G69" s="18" t="str">
        <f>IF(S69,"",INDEX(XMLLINK[Satz],MATCH(Q70&amp;"_"&amp;D69,XMLLINK[EID_WID],0)))</f>
        <v/>
      </c>
      <c r="H69" s="18" t="str">
        <f>IF(S69,"",INDEX(XMLLINK[Dauer],MATCH(Q70&amp;"_"&amp;D69,XMLLINK[EID_WID],0)))</f>
        <v/>
      </c>
      <c r="I69" s="18" t="str">
        <f>IF(S69,"",INDEX(XMLLINK[BemerkungWerk],MATCH(Q70&amp;"_"&amp;D69,XMLLINK[EID_WID],0)))</f>
        <v/>
      </c>
      <c r="J69" s="18" t="str">
        <f>IF(S69,"",INDEX(XMLLINK[Pflicht],MATCH(Q70&amp;"_"&amp;D69,XMLLINK[EID_WID],0)))</f>
        <v/>
      </c>
      <c r="Q69" s="21">
        <f t="shared" si="8"/>
        <v>3</v>
      </c>
      <c r="R69" s="22">
        <v>5</v>
      </c>
      <c r="S69" s="18" t="b">
        <f>ISERROR(INDEX(XMLLINK[NamePerson],MATCH(Q71&amp;"_"&amp;D69,XMLLINK[EID_WID],0)))</f>
        <v>1</v>
      </c>
      <c r="V69" s="15" t="str">
        <f t="shared" si="11"/>
        <v/>
      </c>
      <c r="W69" s="15" t="str">
        <f t="shared" si="10"/>
        <v/>
      </c>
    </row>
    <row r="70" spans="1:25" x14ac:dyDescent="0.25">
      <c r="A70" s="24"/>
      <c r="D70" s="21">
        <v>6</v>
      </c>
      <c r="E70" s="18" t="str">
        <f>IF(S70,"",INDEX(XMLLINK[Titel],MATCH(Q71&amp;"_"&amp;D70,XMLLINK[EID_WID],0)))</f>
        <v/>
      </c>
      <c r="F70" s="18" t="str">
        <f>IF(S70,"",INDEX(XMLLINK[Komponist],MATCH(Q71&amp;"_"&amp;D70,XMLLINK[EID_WID],0)))</f>
        <v/>
      </c>
      <c r="G70" s="18" t="str">
        <f>IF(S70,"",INDEX(XMLLINK[Satz],MATCH(Q71&amp;"_"&amp;D70,XMLLINK[EID_WID],0)))</f>
        <v/>
      </c>
      <c r="H70" s="18" t="str">
        <f>IF(S70,"",INDEX(XMLLINK[Dauer],MATCH(Q71&amp;"_"&amp;D70,XMLLINK[EID_WID],0)))</f>
        <v/>
      </c>
      <c r="I70" s="18" t="str">
        <f>IF(S70,"",INDEX(XMLLINK[BemerkungWerk],MATCH(Q71&amp;"_"&amp;D70,XMLLINK[EID_WID],0)))</f>
        <v/>
      </c>
      <c r="J70" s="18" t="str">
        <f>IF(S70,"",INDEX(XMLLINK[Pflicht],MATCH(Q71&amp;"_"&amp;D70,XMLLINK[EID_WID],0)))</f>
        <v/>
      </c>
      <c r="Q70" s="21">
        <f t="shared" si="8"/>
        <v>3</v>
      </c>
      <c r="R70" s="22">
        <v>6</v>
      </c>
      <c r="S70" s="18" t="b">
        <f>ISERROR(INDEX(XMLLINK[NamePerson],MATCH(Q72&amp;"_"&amp;D70,XMLLINK[EID_WID],0)))</f>
        <v>1</v>
      </c>
      <c r="V70" s="15" t="str">
        <f t="shared" si="11"/>
        <v/>
      </c>
      <c r="W70" s="15" t="str">
        <f t="shared" si="10"/>
        <v/>
      </c>
    </row>
    <row r="71" spans="1:25" x14ac:dyDescent="0.25">
      <c r="A71" s="24"/>
      <c r="D71" s="21">
        <v>7</v>
      </c>
      <c r="E71" s="18" t="str">
        <f>IF(S71,"",INDEX(XMLLINK[Titel],MATCH(Q72&amp;"_"&amp;D71,XMLLINK[EID_WID],0)))</f>
        <v/>
      </c>
      <c r="F71" s="18" t="str">
        <f>IF(S71,"",INDEX(XMLLINK[Komponist],MATCH(Q72&amp;"_"&amp;D71,XMLLINK[EID_WID],0)))</f>
        <v/>
      </c>
      <c r="G71" s="18" t="str">
        <f>IF(S71,"",INDEX(XMLLINK[Satz],MATCH(Q72&amp;"_"&amp;D71,XMLLINK[EID_WID],0)))</f>
        <v/>
      </c>
      <c r="H71" s="18" t="str">
        <f>IF(S71,"",INDEX(XMLLINK[Dauer],MATCH(Q72&amp;"_"&amp;D71,XMLLINK[EID_WID],0)))</f>
        <v/>
      </c>
      <c r="I71" s="18" t="str">
        <f>IF(S71,"",INDEX(XMLLINK[BemerkungWerk],MATCH(Q72&amp;"_"&amp;D71,XMLLINK[EID_WID],0)))</f>
        <v/>
      </c>
      <c r="J71" s="18" t="str">
        <f>IF(S71,"",INDEX(XMLLINK[Pflicht],MATCH(Q72&amp;"_"&amp;D71,XMLLINK[EID_WID],0)))</f>
        <v/>
      </c>
      <c r="Q71" s="21">
        <f t="shared" si="8"/>
        <v>3</v>
      </c>
      <c r="R71" s="22">
        <v>7</v>
      </c>
      <c r="S71" s="18" t="b">
        <f>ISERROR(INDEX(XMLLINK[NamePerson],MATCH(Q73&amp;"_"&amp;D71,XMLLINK[EID_WID],0)))</f>
        <v>1</v>
      </c>
      <c r="V71" s="15" t="str">
        <f t="shared" si="11"/>
        <v/>
      </c>
      <c r="W71" s="15" t="str">
        <f t="shared" si="10"/>
        <v/>
      </c>
    </row>
    <row r="72" spans="1:25" x14ac:dyDescent="0.25">
      <c r="A72" s="24"/>
      <c r="D72" s="21">
        <v>8</v>
      </c>
      <c r="E72" s="18" t="str">
        <f>IF(S72,"",INDEX(XMLLINK[Titel],MATCH(Q73&amp;"_"&amp;D72,XMLLINK[EID_WID],0)))</f>
        <v/>
      </c>
      <c r="F72" s="18" t="str">
        <f>IF(S72,"",INDEX(XMLLINK[Komponist],MATCH(Q73&amp;"_"&amp;D72,XMLLINK[EID_WID],0)))</f>
        <v/>
      </c>
      <c r="G72" s="18" t="str">
        <f>IF(S72,"",INDEX(XMLLINK[Satz],MATCH(Q73&amp;"_"&amp;D72,XMLLINK[EID_WID],0)))</f>
        <v/>
      </c>
      <c r="H72" s="18" t="str">
        <f>IF(S72,"",INDEX(XMLLINK[Dauer],MATCH(Q73&amp;"_"&amp;D72,XMLLINK[EID_WID],0)))</f>
        <v/>
      </c>
      <c r="I72" s="18" t="str">
        <f>IF(S72,"",INDEX(XMLLINK[BemerkungWerk],MATCH(Q73&amp;"_"&amp;D72,XMLLINK[EID_WID],0)))</f>
        <v/>
      </c>
      <c r="J72" s="18" t="str">
        <f>IF(S72,"",INDEX(XMLLINK[Pflicht],MATCH(Q73&amp;"_"&amp;D72,XMLLINK[EID_WID],0)))</f>
        <v/>
      </c>
      <c r="Q72" s="21"/>
      <c r="R72" s="22">
        <v>8</v>
      </c>
      <c r="S72" s="18" t="b">
        <f>ISERROR(INDEX(XMLLINK[NamePerson],MATCH(A73&amp;"_"&amp;D72,XMLLINK[EID_WID],0)))</f>
        <v>1</v>
      </c>
      <c r="V72" s="15" t="str">
        <f t="shared" si="11"/>
        <v/>
      </c>
      <c r="W72" s="15" t="str">
        <f t="shared" si="10"/>
        <v/>
      </c>
    </row>
    <row r="74" spans="1:25" x14ac:dyDescent="0.25">
      <c r="A74" s="23" t="s">
        <v>96</v>
      </c>
      <c r="B74" s="23">
        <f>(ROW()+6)/20</f>
        <v>4</v>
      </c>
      <c r="C74" s="24"/>
      <c r="D74" s="24"/>
      <c r="E74" s="24"/>
      <c r="F74" s="24"/>
      <c r="G74" s="24"/>
      <c r="H74" s="24"/>
      <c r="I74" s="24"/>
      <c r="J74" s="24"/>
      <c r="K74" s="24"/>
      <c r="L74" s="24"/>
      <c r="M74" s="24"/>
      <c r="N74" s="24"/>
      <c r="O74" s="24"/>
    </row>
    <row r="75" spans="1:25" x14ac:dyDescent="0.25">
      <c r="A75" s="24"/>
      <c r="B75" s="17" t="s">
        <v>78</v>
      </c>
      <c r="C75" s="18" t="str">
        <f>IF(ISERROR(S75),"",INDEX(XMLLINK[Name],MATCH(Q76,XMLLINK[EnsembleNr],0)))</f>
        <v/>
      </c>
      <c r="D75" s="17" t="s">
        <v>89</v>
      </c>
      <c r="E75" s="19" t="s">
        <v>11</v>
      </c>
      <c r="F75" s="15" t="s">
        <v>90</v>
      </c>
      <c r="G75" s="15" t="s">
        <v>91</v>
      </c>
      <c r="H75" s="15" t="s">
        <v>24</v>
      </c>
      <c r="I75" s="15" t="s">
        <v>25</v>
      </c>
      <c r="J75" s="15" t="s">
        <v>26</v>
      </c>
      <c r="K75" s="15" t="s">
        <v>27</v>
      </c>
      <c r="L75" s="15" t="s">
        <v>18</v>
      </c>
      <c r="M75" s="15" t="s">
        <v>92</v>
      </c>
      <c r="N75" s="15" t="s">
        <v>93</v>
      </c>
      <c r="O75" s="15" t="s">
        <v>20</v>
      </c>
      <c r="Q75" s="21" t="s">
        <v>103</v>
      </c>
      <c r="R75" s="17" t="s">
        <v>97</v>
      </c>
      <c r="S75" s="20" t="e">
        <f>VLOOKUP(Q77,XMLLINK[EnsembleNr],1,0)</f>
        <v>#N/A</v>
      </c>
      <c r="T75" s="15" t="s">
        <v>100</v>
      </c>
      <c r="W75" s="29" t="str">
        <f>CONCATENATE(W76,W77,W78,W79,W80,W81,W82,W83)</f>
        <v/>
      </c>
      <c r="X75" s="31">
        <f>8-COUNTIF(W76:W83,"")</f>
        <v>0</v>
      </c>
      <c r="Y75" s="29" t="str">
        <f>CONCATENATE(Y76,Y77,Y78,Y79,Y80,Y81,Y82,Y83)</f>
        <v/>
      </c>
    </row>
    <row r="76" spans="1:25" x14ac:dyDescent="0.25">
      <c r="A76" s="24"/>
      <c r="B76" s="17" t="s">
        <v>79</v>
      </c>
      <c r="C76" s="18" t="str">
        <f>IF(ISERROR(S75),"",INDEX(XMLLINK[Leiter],MATCH(Q76,XMLLINK[EnsembleNr],0)))</f>
        <v/>
      </c>
      <c r="D76" s="21">
        <v>1</v>
      </c>
      <c r="E76" s="18" t="str">
        <f>IF(S76,"",INDEX(XMLLINK[NamePerson],MATCH(Q77&amp;"_"&amp;D76,XMLLINK[EID_MID],0)))</f>
        <v/>
      </c>
      <c r="F76" s="18" t="str">
        <f>IF(S76,"",INDEX(XMLLINK[GebDat],MATCH(Q77&amp;"_"&amp;D76,XMLLINK[EID_MID],0)))</f>
        <v/>
      </c>
      <c r="G76" s="18" t="str">
        <f>IF(S76,"",INDEX(XMLLINK[Geschlecht],MATCH(Q77&amp;"_"&amp;D76,XMLLINK[EID_MID],0)))</f>
        <v/>
      </c>
      <c r="H76" s="18" t="str">
        <f>IF(S76,"",INDEX(XMLLINK[Adresse],MATCH(Q77&amp;"_"&amp;D76,XMLLINK[EID_MID],0)))</f>
        <v/>
      </c>
      <c r="I76" s="18" t="str">
        <f>IF(S76,"",INDEX(XMLLINK[Email],MATCH(Q77&amp;"_"&amp;D76,XMLLINK[EID_MID],0)))</f>
        <v/>
      </c>
      <c r="J76" s="18" t="str">
        <f>IF(S76,"",INDEX(XMLLINK[Telefon],MATCH(Q77&amp;"_"&amp;D76,XMLLINK[EID_MID],0)))</f>
        <v/>
      </c>
      <c r="K76" s="18" t="str">
        <f>IF(S76,"",INDEX(XMLLINK[Instrument],MATCH(Q77&amp;"_"&amp;D76,XMLLINK[EID_MID],0)))</f>
        <v/>
      </c>
      <c r="L76" s="18" t="str">
        <f>IF(S76,"",INDEX(XMLLINK[BereichIDPerson],MATCH(Q77&amp;"_"&amp;D76,XMLLINK[EID_MID],0)))</f>
        <v/>
      </c>
      <c r="M76" s="18" t="str">
        <f>IF(S76,"",INDEX(XMLLINK[BereichNamePerson],MATCH(Q77&amp;"_"&amp;D76,XMLLINK[EID_MID],0)))</f>
        <v/>
      </c>
      <c r="N76" s="18" t="str">
        <f>IF(S76,"",INDEX(XMLLINK[AuswahlPerson],MATCH(Q77&amp;"_"&amp;D76,XMLLINK[EID_MID],0)))</f>
        <v/>
      </c>
      <c r="O76" s="18" t="str">
        <f>IF(S76,"",INDEX(XMLLINK[BemerkungPerson],MATCH(Q77&amp;"_"&amp;D76,XMLLINK[EID_MID],0)))</f>
        <v/>
      </c>
      <c r="Q76" s="21">
        <f>B74</f>
        <v>4</v>
      </c>
      <c r="R76" s="22" t="s">
        <v>101</v>
      </c>
      <c r="S76" s="18" t="b">
        <f>ISERROR(INDEX(XMLLINK[NamePerson],MATCH(Q77&amp;"_"&amp;D76,XMLLINK[EID_MID],0)))</f>
        <v>1</v>
      </c>
      <c r="U76" s="15" t="str">
        <f ca="1">IF(ISNUMBER(DATEVALUE(F76)),TODAY()-DATEVALUE(F76),"")</f>
        <v/>
      </c>
      <c r="W76" s="15" t="str">
        <f>M76</f>
        <v/>
      </c>
      <c r="X76" s="29" t="str">
        <f>IF(E76="","",IF(E77="",E76,IF(E78="",E76&amp;", "&amp;E77,IF(E79="",E76&amp;", "&amp;E77&amp;", "&amp;E78,IF(E80="",E76&amp;", "&amp;E77&amp;", "&amp;E78&amp;", "&amp;E79,IF(E81="",E76&amp;", "&amp;E77&amp;", "&amp;E78&amp;", "&amp;E79&amp;", "&amp;E80,IF(E82="",E76&amp;", "&amp;E77&amp;", "&amp;E78&amp;", "&amp;E79&amp;", "&amp;E80&amp;", "&amp;E81,IF(E83="",E76&amp;", "&amp;E77&amp;", "&amp;E78&amp;", "&amp;E79&amp;", "&amp;E80&amp;", "&amp;E81&amp;", "&amp;E82,E76&amp;", "&amp;E77&amp;", "&amp;E78&amp;", "&amp;E79&amp;", "&amp;E80&amp;", "&amp;E81&amp;", "&amp;E82&amp;", "&amp;E83))))))))</f>
        <v/>
      </c>
      <c r="Y76" s="15" t="str">
        <f>K76</f>
        <v/>
      </c>
    </row>
    <row r="77" spans="1:25" x14ac:dyDescent="0.25">
      <c r="A77" s="24"/>
      <c r="B77" s="17" t="s">
        <v>80</v>
      </c>
      <c r="C77" s="18" t="str">
        <f>IF(ISERROR(S75),"",INDEX(XMLLINK[LeiterEmail],MATCH(Q77,XMLLINK[EnsembleNr],0)))</f>
        <v/>
      </c>
      <c r="D77" s="21">
        <v>2</v>
      </c>
      <c r="E77" s="18" t="str">
        <f>IF(S77,"",INDEX(XMLLINK[NamePerson],MATCH(Q78&amp;"_"&amp;D77,XMLLINK[EID_MID],0)))</f>
        <v/>
      </c>
      <c r="F77" s="18" t="str">
        <f>IF(S77,"",INDEX(XMLLINK[GebDat],MATCH(Q78&amp;"_"&amp;D77,XMLLINK[EID_MID],0)))</f>
        <v/>
      </c>
      <c r="G77" s="18" t="str">
        <f>IF(S77,"",INDEX(XMLLINK[Geschlecht],MATCH(Q78&amp;"_"&amp;D77,XMLLINK[EID_MID],0)))</f>
        <v/>
      </c>
      <c r="H77" s="18" t="str">
        <f>IF(S77,"",INDEX(XMLLINK[Adresse],MATCH(Q78&amp;"_"&amp;D77,XMLLINK[EID_MID],0)))</f>
        <v/>
      </c>
      <c r="I77" s="18" t="str">
        <f>IF(S77,"",INDEX(XMLLINK[Email],MATCH(Q78&amp;"_"&amp;D77,XMLLINK[EID_MID],0)))</f>
        <v/>
      </c>
      <c r="J77" s="18" t="str">
        <f>IF(S77,"",INDEX(XMLLINK[Telefon],MATCH(Q78&amp;"_"&amp;D77,XMLLINK[EID_MID],0)))</f>
        <v/>
      </c>
      <c r="K77" s="18" t="str">
        <f>IF(S77,"",INDEX(XMLLINK[Instrument],MATCH(Q78&amp;"_"&amp;D77,XMLLINK[EID_MID],0)))</f>
        <v/>
      </c>
      <c r="L77" s="18" t="str">
        <f>IF(S77,"",INDEX(XMLLINK[BereichIDPerson],MATCH(Q78&amp;"_"&amp;D77,XMLLINK[EID_MID],0)))</f>
        <v/>
      </c>
      <c r="M77" s="18" t="str">
        <f>IF(S77,"",INDEX(XMLLINK[BereichNamePerson],MATCH(Q78&amp;"_"&amp;D77,XMLLINK[EID_MID],0)))</f>
        <v/>
      </c>
      <c r="N77" s="18" t="str">
        <f>IF(S77,"",INDEX(XMLLINK[AuswahlPerson],MATCH(Q78&amp;"_"&amp;D77,XMLLINK[EID_MID],0)))</f>
        <v/>
      </c>
      <c r="O77" s="18" t="str">
        <f>IF(S77,"",INDEX(XMLLINK[BemerkungPerson],MATCH(Q78&amp;"_"&amp;D77,XMLLINK[EID_MID],0)))</f>
        <v/>
      </c>
      <c r="Q77" s="21">
        <f t="shared" ref="Q77:Q91" si="12">Q76</f>
        <v>4</v>
      </c>
      <c r="R77" s="15">
        <v>2</v>
      </c>
      <c r="S77" s="18" t="b">
        <f>ISERROR(INDEX(XMLLINK[NamePerson],MATCH(Q77&amp;"_"&amp;D77,XMLLINK[EID_MID],0)))</f>
        <v>1</v>
      </c>
      <c r="U77" s="15" t="str">
        <f t="shared" ref="U77:U83" ca="1" si="13">IF(ISNUMBER(DATEVALUE(F77)),TODAY()-DATEVALUE(F77),"")</f>
        <v/>
      </c>
      <c r="W77" s="15" t="str">
        <f>IF(AND(M77&lt;&gt;"",M77&lt;&gt;M76),", "&amp;M77,"")</f>
        <v/>
      </c>
      <c r="Y77" s="15" t="str">
        <f>IF(AND(K77&lt;&gt;"",K77&lt;&gt;K76),", "&amp;K77,"")</f>
        <v/>
      </c>
    </row>
    <row r="78" spans="1:25" x14ac:dyDescent="0.25">
      <c r="A78" s="24"/>
      <c r="B78" s="17" t="s">
        <v>81</v>
      </c>
      <c r="C78" s="18" t="str">
        <f>IF(ISERROR(S75),"",INDEX(XMLLINK[LeiterTelefon],MATCH(Q78,XMLLINK[EnsembleNr],0)))</f>
        <v/>
      </c>
      <c r="D78" s="21">
        <v>3</v>
      </c>
      <c r="E78" s="18" t="str">
        <f>IF(S78,"",INDEX(XMLLINK[NamePerson],MATCH(Q79&amp;"_"&amp;D78,XMLLINK[EID_MID],0)))</f>
        <v/>
      </c>
      <c r="F78" s="18" t="str">
        <f>IF(S78,"",INDEX(XMLLINK[GebDat],MATCH(Q79&amp;"_"&amp;D78,XMLLINK[EID_MID],0)))</f>
        <v/>
      </c>
      <c r="G78" s="18" t="str">
        <f>IF(S78,"",INDEX(XMLLINK[Geschlecht],MATCH(Q79&amp;"_"&amp;D78,XMLLINK[EID_MID],0)))</f>
        <v/>
      </c>
      <c r="H78" s="18" t="str">
        <f>IF(S78,"",INDEX(XMLLINK[Adresse],MATCH(Q79&amp;"_"&amp;D78,XMLLINK[EID_MID],0)))</f>
        <v/>
      </c>
      <c r="I78" s="18" t="str">
        <f>IF(S78,"",INDEX(XMLLINK[Email],MATCH(Q79&amp;"_"&amp;D78,XMLLINK[EID_MID],0)))</f>
        <v/>
      </c>
      <c r="J78" s="18" t="str">
        <f>IF(S78,"",INDEX(XMLLINK[Telefon],MATCH(Q79&amp;"_"&amp;D78,XMLLINK[EID_MID],0)))</f>
        <v/>
      </c>
      <c r="K78" s="18" t="str">
        <f>IF(S78,"",INDEX(XMLLINK[Instrument],MATCH(Q79&amp;"_"&amp;D78,XMLLINK[EID_MID],0)))</f>
        <v/>
      </c>
      <c r="L78" s="18" t="str">
        <f>IF(S78,"",INDEX(XMLLINK[BereichIDPerson],MATCH(Q79&amp;"_"&amp;D78,XMLLINK[EID_MID],0)))</f>
        <v/>
      </c>
      <c r="M78" s="18" t="str">
        <f>IF(S78,"",INDEX(XMLLINK[BereichNamePerson],MATCH(Q79&amp;"_"&amp;D78,XMLLINK[EID_MID],0)))</f>
        <v/>
      </c>
      <c r="N78" s="18" t="str">
        <f>IF(S78,"",INDEX(XMLLINK[AuswahlPerson],MATCH(Q79&amp;"_"&amp;D78,XMLLINK[EID_MID],0)))</f>
        <v/>
      </c>
      <c r="O78" s="18" t="str">
        <f>IF(S78,"",INDEX(XMLLINK[BemerkungPerson],MATCH(Q79&amp;"_"&amp;D78,XMLLINK[EID_MID],0)))</f>
        <v/>
      </c>
      <c r="Q78" s="21">
        <f t="shared" si="12"/>
        <v>4</v>
      </c>
      <c r="R78" s="15">
        <v>3</v>
      </c>
      <c r="S78" s="18" t="b">
        <f>ISERROR(INDEX(XMLLINK[NamePerson],MATCH(Q77&amp;"_"&amp;D78,XMLLINK[EID_MID],0)))</f>
        <v>1</v>
      </c>
      <c r="U78" s="15" t="str">
        <f t="shared" ca="1" si="13"/>
        <v/>
      </c>
      <c r="W78" s="15" t="str">
        <f>IF(OR(M78="",COUNTIF(M76:M77,M78)&gt;0),"",", "&amp;M78)</f>
        <v/>
      </c>
      <c r="Y78" s="15" t="str">
        <f>IF(OR(K78="",COUNTIF(K76:K77,K78)&gt;0),"",", "&amp;K78)</f>
        <v/>
      </c>
    </row>
    <row r="79" spans="1:25" x14ac:dyDescent="0.25">
      <c r="A79" s="24"/>
      <c r="B79" s="17" t="s">
        <v>82</v>
      </c>
      <c r="C79" s="18" t="str">
        <f>IF(ISERROR(S75),"",INDEX(XMLLINK[Art],MATCH(Q79,XMLLINK[EnsembleNr],0)))</f>
        <v/>
      </c>
      <c r="D79" s="21">
        <v>4</v>
      </c>
      <c r="E79" s="18" t="str">
        <f>IF(S79,"",INDEX(XMLLINK[NamePerson],MATCH(Q80&amp;"_"&amp;D79,XMLLINK[EID_MID],0)))</f>
        <v/>
      </c>
      <c r="F79" s="18" t="str">
        <f>IF(S79,"",INDEX(XMLLINK[GebDat],MATCH(Q80&amp;"_"&amp;D79,XMLLINK[EID_MID],0)))</f>
        <v/>
      </c>
      <c r="G79" s="18" t="str">
        <f>IF(S79,"",INDEX(XMLLINK[Geschlecht],MATCH(Q80&amp;"_"&amp;D79,XMLLINK[EID_MID],0)))</f>
        <v/>
      </c>
      <c r="H79" s="18" t="str">
        <f>IF(S79,"",INDEX(XMLLINK[Adresse],MATCH(Q80&amp;"_"&amp;D79,XMLLINK[EID_MID],0)))</f>
        <v/>
      </c>
      <c r="I79" s="18" t="str">
        <f>IF(S79,"",INDEX(XMLLINK[Email],MATCH(Q80&amp;"_"&amp;D79,XMLLINK[EID_MID],0)))</f>
        <v/>
      </c>
      <c r="J79" s="18" t="str">
        <f>IF(S79,"",INDEX(XMLLINK[Telefon],MATCH(Q80&amp;"_"&amp;D79,XMLLINK[EID_MID],0)))</f>
        <v/>
      </c>
      <c r="K79" s="18" t="str">
        <f>IF(S79,"",INDEX(XMLLINK[Instrument],MATCH(Q80&amp;"_"&amp;D79,XMLLINK[EID_MID],0)))</f>
        <v/>
      </c>
      <c r="L79" s="18" t="str">
        <f>IF(S79,"",INDEX(XMLLINK[BereichIDPerson],MATCH(Q80&amp;"_"&amp;D79,XMLLINK[EID_MID],0)))</f>
        <v/>
      </c>
      <c r="M79" s="18" t="str">
        <f>IF(S79,"",INDEX(XMLLINK[BereichNamePerson],MATCH(Q80&amp;"_"&amp;D79,XMLLINK[EID_MID],0)))</f>
        <v/>
      </c>
      <c r="N79" s="18" t="str">
        <f>IF(S79,"",INDEX(XMLLINK[AuswahlPerson],MATCH(Q80&amp;"_"&amp;D79,XMLLINK[EID_MID],0)))</f>
        <v/>
      </c>
      <c r="O79" s="18" t="str">
        <f>IF(S79,"",INDEX(XMLLINK[BemerkungPerson],MATCH(Q80&amp;"_"&amp;D79,XMLLINK[EID_MID],0)))</f>
        <v/>
      </c>
      <c r="Q79" s="21">
        <f t="shared" si="12"/>
        <v>4</v>
      </c>
      <c r="R79" s="15">
        <v>4</v>
      </c>
      <c r="S79" s="18" t="b">
        <f>ISERROR(INDEX(XMLLINK[NamePerson],MATCH(Q77&amp;"_"&amp;D79,XMLLINK[EID_MID],0)))</f>
        <v>1</v>
      </c>
      <c r="U79" s="15" t="str">
        <f t="shared" ca="1" si="13"/>
        <v/>
      </c>
      <c r="W79" s="15" t="str">
        <f>IF(OR(M79="",COUNTIF(M76:M78,M79)&gt;0),"",", "&amp;M79)</f>
        <v/>
      </c>
      <c r="Y79" s="15" t="str">
        <f>IF(OR(K79="",COUNTIF(K76:K78,K79)&gt;0),"",", "&amp;K79)</f>
        <v/>
      </c>
    </row>
    <row r="80" spans="1:25" x14ac:dyDescent="0.25">
      <c r="A80" s="24"/>
      <c r="B80" s="17" t="s">
        <v>83</v>
      </c>
      <c r="C80" s="18" t="str">
        <f>IF(ISERROR(S75),"",INDEX(XMLLINK[Stufe],MATCH(Q80,XMLLINK[EnsembleNr],0)))</f>
        <v/>
      </c>
      <c r="D80" s="21">
        <v>5</v>
      </c>
      <c r="E80" s="18" t="str">
        <f>IF(S80,"",INDEX(XMLLINK[NamePerson],MATCH(Q81&amp;"_"&amp;D80,XMLLINK[EID_MID],0)))</f>
        <v/>
      </c>
      <c r="F80" s="18" t="str">
        <f>IF(S80,"",INDEX(XMLLINK[GebDat],MATCH(Q81&amp;"_"&amp;D80,XMLLINK[EID_MID],0)))</f>
        <v/>
      </c>
      <c r="G80" s="18" t="str">
        <f>IF(S80,"",INDEX(XMLLINK[Geschlecht],MATCH(Q81&amp;"_"&amp;D80,XMLLINK[EID_MID],0)))</f>
        <v/>
      </c>
      <c r="H80" s="18" t="str">
        <f>IF(S80,"",INDEX(XMLLINK[Adresse],MATCH(Q81&amp;"_"&amp;D80,XMLLINK[EID_MID],0)))</f>
        <v/>
      </c>
      <c r="I80" s="18" t="str">
        <f>IF(S80,"",INDEX(XMLLINK[Email],MATCH(Q81&amp;"_"&amp;D80,XMLLINK[EID_MID],0)))</f>
        <v/>
      </c>
      <c r="J80" s="18" t="str">
        <f>IF(S80,"",INDEX(XMLLINK[Telefon],MATCH(Q81&amp;"_"&amp;D80,XMLLINK[EID_MID],0)))</f>
        <v/>
      </c>
      <c r="K80" s="18" t="str">
        <f>IF(S80,"",INDEX(XMLLINK[Instrument],MATCH(Q81&amp;"_"&amp;D80,XMLLINK[EID_MID],0)))</f>
        <v/>
      </c>
      <c r="L80" s="18" t="str">
        <f>IF(S80,"",INDEX(XMLLINK[BereichIDPerson],MATCH(Q81&amp;"_"&amp;D80,XMLLINK[EID_MID],0)))</f>
        <v/>
      </c>
      <c r="M80" s="18" t="str">
        <f>IF(S80,"",INDEX(XMLLINK[BereichNamePerson],MATCH(Q81&amp;"_"&amp;D80,XMLLINK[EID_MID],0)))</f>
        <v/>
      </c>
      <c r="N80" s="18" t="str">
        <f>IF(S80,"",INDEX(XMLLINK[AuswahlPerson],MATCH(Q81&amp;"_"&amp;D80,XMLLINK[EID_MID],0)))</f>
        <v/>
      </c>
      <c r="O80" s="18" t="str">
        <f>IF(S80,"",INDEX(XMLLINK[BemerkungPerson],MATCH(Q81&amp;"_"&amp;D80,XMLLINK[EID_MID],0)))</f>
        <v/>
      </c>
      <c r="Q80" s="21">
        <f t="shared" si="12"/>
        <v>4</v>
      </c>
      <c r="R80" s="15">
        <v>5</v>
      </c>
      <c r="S80" s="18" t="b">
        <f>ISERROR(INDEX(XMLLINK[NamePerson],MATCH(Q77&amp;"_"&amp;D80,XMLLINK[EID_MID],0)))</f>
        <v>1</v>
      </c>
      <c r="U80" s="15" t="str">
        <f t="shared" ca="1" si="13"/>
        <v/>
      </c>
      <c r="W80" s="15" t="str">
        <f>IF(OR(M80="",COUNTIF(M76:M79,M80)&gt;0),"",", "&amp;M80)</f>
        <v/>
      </c>
      <c r="Y80" s="15" t="str">
        <f>IF(OR(K80="",COUNTIF(K77:K79,K80)&gt;0),"",", "&amp;K80)</f>
        <v/>
      </c>
    </row>
    <row r="81" spans="1:25" x14ac:dyDescent="0.25">
      <c r="A81" s="24"/>
      <c r="B81" s="17" t="s">
        <v>84</v>
      </c>
      <c r="C81" s="18" t="str">
        <f>IF(ISERROR(S75),"",INDEX(XMLLINK[Artikel],MATCH(Q81,XMLLINK[EnsembleNr],0)))</f>
        <v/>
      </c>
      <c r="D81" s="21">
        <v>6</v>
      </c>
      <c r="E81" s="18" t="str">
        <f>IF(S81,"",INDEX(XMLLINK[NamePerson],MATCH(Q82&amp;"_"&amp;D81,XMLLINK[EID_MID],0)))</f>
        <v/>
      </c>
      <c r="F81" s="18" t="str">
        <f>IF(S81,"",INDEX(XMLLINK[GebDat],MATCH(Q82&amp;"_"&amp;D81,XMLLINK[EID_MID],0)))</f>
        <v/>
      </c>
      <c r="G81" s="18" t="str">
        <f>IF(S81,"",INDEX(XMLLINK[Geschlecht],MATCH(Q82&amp;"_"&amp;D81,XMLLINK[EID_MID],0)))</f>
        <v/>
      </c>
      <c r="H81" s="18" t="str">
        <f>IF(S81,"",INDEX(XMLLINK[Adresse],MATCH(Q82&amp;"_"&amp;D81,XMLLINK[EID_MID],0)))</f>
        <v/>
      </c>
      <c r="I81" s="18" t="str">
        <f>IF(S81,"",INDEX(XMLLINK[Email],MATCH(Q82&amp;"_"&amp;D81,XMLLINK[EID_MID],0)))</f>
        <v/>
      </c>
      <c r="J81" s="18" t="str">
        <f>IF(S81,"",INDEX(XMLLINK[Telefon],MATCH(Q82&amp;"_"&amp;D81,XMLLINK[EID_MID],0)))</f>
        <v/>
      </c>
      <c r="K81" s="18" t="str">
        <f>IF(S81,"",INDEX(XMLLINK[Instrument],MATCH(Q82&amp;"_"&amp;D81,XMLLINK[EID_MID],0)))</f>
        <v/>
      </c>
      <c r="L81" s="18" t="str">
        <f>IF(S81,"",INDEX(XMLLINK[BereichIDPerson],MATCH(Q82&amp;"_"&amp;D81,XMLLINK[EID_MID],0)))</f>
        <v/>
      </c>
      <c r="M81" s="18" t="str">
        <f>IF(S81,"",INDEX(XMLLINK[BereichNamePerson],MATCH(Q82&amp;"_"&amp;D81,XMLLINK[EID_MID],0)))</f>
        <v/>
      </c>
      <c r="N81" s="18" t="str">
        <f>IF(S81,"",INDEX(XMLLINK[AuswahlPerson],MATCH(Q82&amp;"_"&amp;D81,XMLLINK[EID_MID],0)))</f>
        <v/>
      </c>
      <c r="O81" s="18" t="str">
        <f>IF(S81,"",INDEX(XMLLINK[BemerkungPerson],MATCH(Q82&amp;"_"&amp;D81,XMLLINK[EID_MID],0)))</f>
        <v/>
      </c>
      <c r="Q81" s="21">
        <f t="shared" si="12"/>
        <v>4</v>
      </c>
      <c r="R81" s="15">
        <v>6</v>
      </c>
      <c r="S81" s="18" t="b">
        <f>ISERROR(INDEX(XMLLINK[NamePerson],MATCH(Q77&amp;"_"&amp;D81,XMLLINK[EID_MID],0)))</f>
        <v>1</v>
      </c>
      <c r="U81" s="15" t="str">
        <f t="shared" ca="1" si="13"/>
        <v/>
      </c>
      <c r="W81" s="15" t="str">
        <f>IF(OR(M81="",COUNTIF(M76:M80,M81)&gt;0),"",", "&amp;M81)</f>
        <v/>
      </c>
      <c r="Y81" s="15" t="str">
        <f>IF(OR(K81="",COUNTIF(K78:K80,K81)&gt;0),"",", "&amp;K81)</f>
        <v/>
      </c>
    </row>
    <row r="82" spans="1:25" x14ac:dyDescent="0.25">
      <c r="A82" s="24"/>
      <c r="B82" s="17" t="s">
        <v>85</v>
      </c>
      <c r="C82" s="18" t="str">
        <f>IF(ISERROR(S75),"",INDEX(XMLLINK[BereichID],MATCH(Q82,XMLLINK[EnsembleNr],0)))</f>
        <v/>
      </c>
      <c r="D82" s="21">
        <v>7</v>
      </c>
      <c r="E82" s="18" t="str">
        <f>IF(S82,"",INDEX(XMLLINK[NamePerson],MATCH(Q83&amp;"_"&amp;D82,XMLLINK[EID_MID],0)))</f>
        <v/>
      </c>
      <c r="F82" s="18" t="str">
        <f>IF(S82,"",INDEX(XMLLINK[GebDat],MATCH(Q83&amp;"_"&amp;D82,XMLLINK[EID_MID],0)))</f>
        <v/>
      </c>
      <c r="G82" s="18" t="str">
        <f>IF(S82,"",INDEX(XMLLINK[Geschlecht],MATCH(Q83&amp;"_"&amp;D82,XMLLINK[EID_MID],0)))</f>
        <v/>
      </c>
      <c r="H82" s="18" t="str">
        <f>IF(S82,"",INDEX(XMLLINK[Adresse],MATCH(Q83&amp;"_"&amp;D82,XMLLINK[EID_MID],0)))</f>
        <v/>
      </c>
      <c r="I82" s="18" t="str">
        <f>IF(S82,"",INDEX(XMLLINK[Email],MATCH(Q83&amp;"_"&amp;D82,XMLLINK[EID_MID],0)))</f>
        <v/>
      </c>
      <c r="J82" s="18" t="str">
        <f>IF(S82,"",INDEX(XMLLINK[Telefon],MATCH(Q83&amp;"_"&amp;D82,XMLLINK[EID_MID],0)))</f>
        <v/>
      </c>
      <c r="K82" s="18" t="str">
        <f>IF(S82,"",INDEX(XMLLINK[Instrument],MATCH(Q83&amp;"_"&amp;D82,XMLLINK[EID_MID],0)))</f>
        <v/>
      </c>
      <c r="L82" s="18" t="str">
        <f>IF(S82,"",INDEX(XMLLINK[BereichIDPerson],MATCH(Q83&amp;"_"&amp;D82,XMLLINK[EID_MID],0)))</f>
        <v/>
      </c>
      <c r="M82" s="18" t="str">
        <f>IF(S82,"",INDEX(XMLLINK[BereichNamePerson],MATCH(Q83&amp;"_"&amp;D82,XMLLINK[EID_MID],0)))</f>
        <v/>
      </c>
      <c r="N82" s="18" t="str">
        <f>IF(S82,"",INDEX(XMLLINK[AuswahlPerson],MATCH(Q83&amp;"_"&amp;D82,XMLLINK[EID_MID],0)))</f>
        <v/>
      </c>
      <c r="O82" s="18" t="str">
        <f>IF(S82,"",INDEX(XMLLINK[BemerkungPerson],MATCH(Q83&amp;"_"&amp;D82,XMLLINK[EID_MID],0)))</f>
        <v/>
      </c>
      <c r="Q82" s="21">
        <f t="shared" si="12"/>
        <v>4</v>
      </c>
      <c r="R82" s="15">
        <v>7</v>
      </c>
      <c r="S82" s="18" t="b">
        <f>ISERROR(INDEX(XMLLINK[NamePerson],MATCH(Q77&amp;"_"&amp;D82,XMLLINK[EID_MID],0)))</f>
        <v>1</v>
      </c>
      <c r="U82" s="15" t="str">
        <f t="shared" ca="1" si="13"/>
        <v/>
      </c>
      <c r="W82" s="15" t="str">
        <f>IF(OR(M82="",COUNTIF(M76:M81,M82)&gt;0),"",", "&amp;M82)</f>
        <v/>
      </c>
      <c r="Y82" s="15" t="str">
        <f>IF(OR(K82="",COUNTIF(K79:K81,K82)&gt;0),"",", "&amp;K82)</f>
        <v/>
      </c>
    </row>
    <row r="83" spans="1:25" x14ac:dyDescent="0.25">
      <c r="A83" s="24"/>
      <c r="B83" s="17" t="s">
        <v>86</v>
      </c>
      <c r="C83" s="18" t="str">
        <f>IF(ISERROR(S75),"",INDEX(XMLLINK[BereichName],MATCH(Q83,XMLLINK[EnsembleNr],0)))</f>
        <v/>
      </c>
      <c r="D83" s="21">
        <v>8</v>
      </c>
      <c r="E83" s="18" t="str">
        <f>IF(S83,"",INDEX(XMLLINK[NamePerson],MATCH(Q84&amp;"_"&amp;D83,XMLLINK[EID_MID],0)))</f>
        <v/>
      </c>
      <c r="F83" s="18" t="str">
        <f>IF(S83,"",INDEX(XMLLINK[GebDat],MATCH(Q84&amp;"_"&amp;D83,XMLLINK[EID_MID],0)))</f>
        <v/>
      </c>
      <c r="G83" s="18" t="str">
        <f>IF(S83,"",INDEX(XMLLINK[Geschlecht],MATCH(Q84&amp;"_"&amp;D83,XMLLINK[EID_MID],0)))</f>
        <v/>
      </c>
      <c r="H83" s="18" t="str">
        <f>IF(S83,"",INDEX(XMLLINK[Adresse],MATCH(Q84&amp;"_"&amp;D83,XMLLINK[EID_MID],0)))</f>
        <v/>
      </c>
      <c r="I83" s="18" t="str">
        <f>IF(S83,"",INDEX(XMLLINK[Email],MATCH(Q84&amp;"_"&amp;D83,XMLLINK[EID_MID],0)))</f>
        <v/>
      </c>
      <c r="J83" s="18" t="str">
        <f>IF(S83,"",INDEX(XMLLINK[Telefon],MATCH(Q84&amp;"_"&amp;D83,XMLLINK[EID_MID],0)))</f>
        <v/>
      </c>
      <c r="K83" s="18" t="str">
        <f>IF(S83,"",INDEX(XMLLINK[Instrument],MATCH(Q84&amp;"_"&amp;D83,XMLLINK[EID_MID],0)))</f>
        <v/>
      </c>
      <c r="L83" s="18" t="str">
        <f>IF(S83,"",INDEX(XMLLINK[BereichIDPerson],MATCH(Q84&amp;"_"&amp;D83,XMLLINK[EID_MID],0)))</f>
        <v/>
      </c>
      <c r="M83" s="18" t="str">
        <f>IF(S83,"",INDEX(XMLLINK[BereichNamePerson],MATCH(Q84&amp;"_"&amp;D83,XMLLINK[EID_MID],0)))</f>
        <v/>
      </c>
      <c r="N83" s="18" t="str">
        <f>IF(S83,"",INDEX(XMLLINK[AuswahlPerson],MATCH(Q84&amp;"_"&amp;D83,XMLLINK[EID_MID],0)))</f>
        <v/>
      </c>
      <c r="O83" s="18" t="str">
        <f>IF(S83,"",INDEX(XMLLINK[BemerkungPerson],MATCH(Q84&amp;"_"&amp;D83,XMLLINK[EID_MID],0)))</f>
        <v/>
      </c>
      <c r="Q83" s="21">
        <f t="shared" si="12"/>
        <v>4</v>
      </c>
      <c r="R83" s="15">
        <v>8</v>
      </c>
      <c r="S83" s="18" t="b">
        <f>ISERROR(INDEX(XMLLINK[NamePerson],MATCH(Q77&amp;"_"&amp;D83,XMLLINK[EID_MID],0)))</f>
        <v>1</v>
      </c>
      <c r="U83" s="15" t="str">
        <f t="shared" ca="1" si="13"/>
        <v/>
      </c>
      <c r="W83" s="15" t="str">
        <f>IF(OR(M83="",COUNTIF(M76:M82,M83)&gt;0),"",", "&amp;M83)</f>
        <v/>
      </c>
      <c r="Y83" s="15" t="str">
        <f>IF(OR(K83="",COUNTIF(K80:K82,K83)&gt;0),"",", "&amp;K83)</f>
        <v/>
      </c>
    </row>
    <row r="84" spans="1:25" x14ac:dyDescent="0.25">
      <c r="A84" s="24"/>
      <c r="B84" s="17" t="s">
        <v>87</v>
      </c>
      <c r="C84" s="18" t="str">
        <f>IF(ISERROR(S75),"",INDEX(XMLLINK[Auftrittzeit],MATCH(Q84,XMLLINK[EnsembleNr],0)))</f>
        <v/>
      </c>
      <c r="D84" s="17" t="s">
        <v>94</v>
      </c>
      <c r="E84" s="15" t="s">
        <v>29</v>
      </c>
      <c r="F84" s="15" t="s">
        <v>30</v>
      </c>
      <c r="G84" s="15" t="s">
        <v>95</v>
      </c>
      <c r="H84" s="15" t="s">
        <v>32</v>
      </c>
      <c r="I84" s="15" t="s">
        <v>20</v>
      </c>
      <c r="J84" s="15" t="s">
        <v>39</v>
      </c>
      <c r="Q84" s="21">
        <f t="shared" si="12"/>
        <v>4</v>
      </c>
      <c r="U84" s="15">
        <f ca="1">COUNT(U76:U83)</f>
        <v>0</v>
      </c>
      <c r="W84" s="29" t="str">
        <f>CONCATENATE(W85,V86,W86,V87,W87,V88,W88,V89,W89,V90,W90,V91,W91)</f>
        <v/>
      </c>
    </row>
    <row r="85" spans="1:25" x14ac:dyDescent="0.25">
      <c r="A85" s="24"/>
      <c r="B85" s="17" t="s">
        <v>88</v>
      </c>
      <c r="C85" s="18" t="str">
        <f>IF(ISERROR(S75),"",INDEX(XMLLINK[Bemerkung],MATCH(Q85,XMLLINK[EnsembleNr],0)))</f>
        <v/>
      </c>
      <c r="D85" s="21">
        <v>1</v>
      </c>
      <c r="E85" s="18" t="str">
        <f>IF(S85,"",INDEX(XMLLINK[Titel],MATCH(Q86&amp;"_"&amp;D85,XMLLINK[EID_WID],0)))</f>
        <v/>
      </c>
      <c r="F85" s="18" t="str">
        <f>IF(S85,"",INDEX(XMLLINK[Komponist],MATCH(Q86&amp;"_"&amp;D85,XMLLINK[EID_WID],0)))</f>
        <v/>
      </c>
      <c r="G85" s="18" t="str">
        <f>IF(S85,"",INDEX(XMLLINK[Satz],MATCH(Q86&amp;"_"&amp;D85,XMLLINK[EID_WID],0)))</f>
        <v/>
      </c>
      <c r="H85" s="18" t="str">
        <f>IF(S85,"",INDEX(XMLLINK[Dauer],MATCH(Q86&amp;"_"&amp;D85,XMLLINK[EID_WID],0)))</f>
        <v/>
      </c>
      <c r="I85" s="18" t="str">
        <f>IF(S85,"",INDEX(XMLLINK[BemerkungWerk],MATCH(Q86&amp;"_"&amp;D85,XMLLINK[EID_WID],0)))</f>
        <v/>
      </c>
      <c r="J85" s="18" t="str">
        <f>IF(S85,"",INDEX(XMLLINK[Pflicht],MATCH(Q86&amp;"_"&amp;D85,XMLLINK[EID_WID],0)))</f>
        <v/>
      </c>
      <c r="Q85" s="21">
        <f t="shared" si="12"/>
        <v>4</v>
      </c>
      <c r="R85" s="22" t="s">
        <v>102</v>
      </c>
      <c r="S85" s="18" t="b">
        <f>ISERROR(INDEX(XMLLINK[NamePerson],MATCH(Q87&amp;"_"&amp;D85,XMLLINK[EID_WID],0)))</f>
        <v>1</v>
      </c>
      <c r="W85" s="15" t="str">
        <f t="shared" ref="W85:W92" si="14">IF(AND(F85="",G85=""),E85,IF(AND(F85&lt;&gt;"",G85&lt;&gt;""),F85&amp;", "&amp;E85&amp;", "&amp;G85,IF(F85="",E85&amp;", "&amp;G85,F85&amp;", "&amp;E85)))</f>
        <v/>
      </c>
    </row>
    <row r="86" spans="1:25" x14ac:dyDescent="0.25">
      <c r="A86" s="24"/>
      <c r="B86" s="17" t="s">
        <v>108</v>
      </c>
      <c r="C86" s="28" t="str">
        <f ca="1">IF(U84=0,"",SUM(U76:U83)/U84/365.25)</f>
        <v/>
      </c>
      <c r="D86" s="21">
        <v>2</v>
      </c>
      <c r="E86" s="18" t="str">
        <f>IF(S86,"",INDEX(XMLLINK[Titel],MATCH(Q87&amp;"_"&amp;D86,XMLLINK[EID_WID],0)))</f>
        <v/>
      </c>
      <c r="F86" s="18" t="str">
        <f>IF(S86,"",INDEX(XMLLINK[Komponist],MATCH(Q87&amp;"_"&amp;D86,XMLLINK[EID_WID],0)))</f>
        <v/>
      </c>
      <c r="G86" s="18" t="str">
        <f>IF(S86,"",INDEX(XMLLINK[Satz],MATCH(Q87&amp;"_"&amp;D86,XMLLINK[EID_WID],0)))</f>
        <v/>
      </c>
      <c r="H86" s="18" t="str">
        <f>IF(S86,"",INDEX(XMLLINK[Dauer],MATCH(Q87&amp;"_"&amp;D86,XMLLINK[EID_WID],0)))</f>
        <v/>
      </c>
      <c r="I86" s="18" t="str">
        <f>IF(S86,"",INDEX(XMLLINK[BemerkungWerk],MATCH(Q87&amp;"_"&amp;D86,XMLLINK[EID_WID],0)))</f>
        <v/>
      </c>
      <c r="J86" s="18" t="str">
        <f>IF(S86,"",INDEX(XMLLINK[Pflicht],MATCH(Q87&amp;"_"&amp;D86,XMLLINK[EID_WID],0)))</f>
        <v/>
      </c>
      <c r="Q86" s="21">
        <f t="shared" si="12"/>
        <v>4</v>
      </c>
      <c r="R86" s="22">
        <v>2</v>
      </c>
      <c r="S86" s="18" t="b">
        <f>ISERROR(INDEX(XMLLINK[NamePerson],MATCH(Q88&amp;"_"&amp;D86,XMLLINK[EID_WID],0)))</f>
        <v>1</v>
      </c>
      <c r="V86" s="15" t="str">
        <f>IF(W86="","","; ")</f>
        <v/>
      </c>
      <c r="W86" s="15" t="str">
        <f t="shared" si="14"/>
        <v/>
      </c>
    </row>
    <row r="87" spans="1:25" x14ac:dyDescent="0.25">
      <c r="A87" s="24"/>
      <c r="D87" s="21">
        <v>3</v>
      </c>
      <c r="E87" s="18" t="str">
        <f>IF(S87,"",INDEX(XMLLINK[Titel],MATCH(Q88&amp;"_"&amp;D87,XMLLINK[EID_WID],0)))</f>
        <v/>
      </c>
      <c r="F87" s="18" t="str">
        <f>IF(S87,"",INDEX(XMLLINK[Komponist],MATCH(Q88&amp;"_"&amp;D87,XMLLINK[EID_WID],0)))</f>
        <v/>
      </c>
      <c r="G87" s="18" t="str">
        <f>IF(S87,"",INDEX(XMLLINK[Satz],MATCH(Q88&amp;"_"&amp;D87,XMLLINK[EID_WID],0)))</f>
        <v/>
      </c>
      <c r="H87" s="18" t="str">
        <f>IF(S87,"",INDEX(XMLLINK[Dauer],MATCH(Q88&amp;"_"&amp;D87,XMLLINK[EID_WID],0)))</f>
        <v/>
      </c>
      <c r="I87" s="18" t="str">
        <f>IF(S87,"",INDEX(XMLLINK[BemerkungWerk],MATCH(Q88&amp;"_"&amp;D87,XMLLINK[EID_WID],0)))</f>
        <v/>
      </c>
      <c r="J87" s="18" t="str">
        <f>IF(S87,"",INDEX(XMLLINK[Pflicht],MATCH(Q88&amp;"_"&amp;D87,XMLLINK[EID_WID],0)))</f>
        <v/>
      </c>
      <c r="Q87" s="21">
        <f t="shared" si="12"/>
        <v>4</v>
      </c>
      <c r="R87" s="22">
        <v>3</v>
      </c>
      <c r="S87" s="18" t="b">
        <f>ISERROR(INDEX(XMLLINK[NamePerson],MATCH(Q89&amp;"_"&amp;D87,XMLLINK[EID_WID],0)))</f>
        <v>1</v>
      </c>
      <c r="V87" s="15" t="str">
        <f t="shared" ref="V87:V92" si="15">IF(W87="","","; ")</f>
        <v/>
      </c>
      <c r="W87" s="15" t="str">
        <f t="shared" si="14"/>
        <v/>
      </c>
    </row>
    <row r="88" spans="1:25" x14ac:dyDescent="0.25">
      <c r="A88" s="24"/>
      <c r="D88" s="21">
        <v>4</v>
      </c>
      <c r="E88" s="18" t="str">
        <f>IF(S88,"",INDEX(XMLLINK[Titel],MATCH(Q89&amp;"_"&amp;D88,XMLLINK[EID_WID],0)))</f>
        <v/>
      </c>
      <c r="F88" s="18" t="str">
        <f>IF(S88,"",INDEX(XMLLINK[Komponist],MATCH(Q89&amp;"_"&amp;D88,XMLLINK[EID_WID],0)))</f>
        <v/>
      </c>
      <c r="G88" s="18" t="str">
        <f>IF(S88,"",INDEX(XMLLINK[Satz],MATCH(Q89&amp;"_"&amp;D88,XMLLINK[EID_WID],0)))</f>
        <v/>
      </c>
      <c r="H88" s="18" t="str">
        <f>IF(S88,"",INDEX(XMLLINK[Dauer],MATCH(Q89&amp;"_"&amp;D88,XMLLINK[EID_WID],0)))</f>
        <v/>
      </c>
      <c r="I88" s="18" t="str">
        <f>IF(S88,"",INDEX(XMLLINK[BemerkungWerk],MATCH(Q89&amp;"_"&amp;D88,XMLLINK[EID_WID],0)))</f>
        <v/>
      </c>
      <c r="J88" s="18" t="str">
        <f>IF(S88,"",INDEX(XMLLINK[Pflicht],MATCH(Q89&amp;"_"&amp;D88,XMLLINK[EID_WID],0)))</f>
        <v/>
      </c>
      <c r="Q88" s="21">
        <f t="shared" si="12"/>
        <v>4</v>
      </c>
      <c r="R88" s="22">
        <v>4</v>
      </c>
      <c r="S88" s="18" t="b">
        <f>ISERROR(INDEX(XMLLINK[NamePerson],MATCH(Q90&amp;"_"&amp;D88,XMLLINK[EID_WID],0)))</f>
        <v>1</v>
      </c>
      <c r="V88" s="15" t="str">
        <f t="shared" si="15"/>
        <v/>
      </c>
      <c r="W88" s="15" t="str">
        <f t="shared" si="14"/>
        <v/>
      </c>
    </row>
    <row r="89" spans="1:25" x14ac:dyDescent="0.25">
      <c r="A89" s="24"/>
      <c r="D89" s="21">
        <v>5</v>
      </c>
      <c r="E89" s="18" t="str">
        <f>IF(S89,"",INDEX(XMLLINK[Titel],MATCH(Q90&amp;"_"&amp;D89,XMLLINK[EID_WID],0)))</f>
        <v/>
      </c>
      <c r="F89" s="18" t="str">
        <f>IF(S89,"",INDEX(XMLLINK[Komponist],MATCH(Q90&amp;"_"&amp;D89,XMLLINK[EID_WID],0)))</f>
        <v/>
      </c>
      <c r="G89" s="18" t="str">
        <f>IF(S89,"",INDEX(XMLLINK[Satz],MATCH(Q90&amp;"_"&amp;D89,XMLLINK[EID_WID],0)))</f>
        <v/>
      </c>
      <c r="H89" s="18" t="str">
        <f>IF(S89,"",INDEX(XMLLINK[Dauer],MATCH(Q90&amp;"_"&amp;D89,XMLLINK[EID_WID],0)))</f>
        <v/>
      </c>
      <c r="I89" s="18" t="str">
        <f>IF(S89,"",INDEX(XMLLINK[BemerkungWerk],MATCH(Q90&amp;"_"&amp;D89,XMLLINK[EID_WID],0)))</f>
        <v/>
      </c>
      <c r="J89" s="18" t="str">
        <f>IF(S89,"",INDEX(XMLLINK[Pflicht],MATCH(Q90&amp;"_"&amp;D89,XMLLINK[EID_WID],0)))</f>
        <v/>
      </c>
      <c r="Q89" s="21">
        <f t="shared" si="12"/>
        <v>4</v>
      </c>
      <c r="R89" s="22">
        <v>5</v>
      </c>
      <c r="S89" s="18" t="b">
        <f>ISERROR(INDEX(XMLLINK[NamePerson],MATCH(Q91&amp;"_"&amp;D89,XMLLINK[EID_WID],0)))</f>
        <v>1</v>
      </c>
      <c r="V89" s="15" t="str">
        <f t="shared" si="15"/>
        <v/>
      </c>
      <c r="W89" s="15" t="str">
        <f t="shared" si="14"/>
        <v/>
      </c>
    </row>
    <row r="90" spans="1:25" x14ac:dyDescent="0.25">
      <c r="A90" s="24"/>
      <c r="D90" s="21">
        <v>6</v>
      </c>
      <c r="E90" s="18" t="str">
        <f>IF(S90,"",INDEX(XMLLINK[Titel],MATCH(Q91&amp;"_"&amp;D90,XMLLINK[EID_WID],0)))</f>
        <v/>
      </c>
      <c r="F90" s="18" t="str">
        <f>IF(S90,"",INDEX(XMLLINK[Komponist],MATCH(Q91&amp;"_"&amp;D90,XMLLINK[EID_WID],0)))</f>
        <v/>
      </c>
      <c r="G90" s="18" t="str">
        <f>IF(S90,"",INDEX(XMLLINK[Satz],MATCH(Q91&amp;"_"&amp;D90,XMLLINK[EID_WID],0)))</f>
        <v/>
      </c>
      <c r="H90" s="18" t="str">
        <f>IF(S90,"",INDEX(XMLLINK[Dauer],MATCH(Q91&amp;"_"&amp;D90,XMLLINK[EID_WID],0)))</f>
        <v/>
      </c>
      <c r="I90" s="18" t="str">
        <f>IF(S90,"",INDEX(XMLLINK[BemerkungWerk],MATCH(Q91&amp;"_"&amp;D90,XMLLINK[EID_WID],0)))</f>
        <v/>
      </c>
      <c r="J90" s="18" t="str">
        <f>IF(S90,"",INDEX(XMLLINK[Pflicht],MATCH(Q91&amp;"_"&amp;D90,XMLLINK[EID_WID],0)))</f>
        <v/>
      </c>
      <c r="Q90" s="21">
        <f t="shared" si="12"/>
        <v>4</v>
      </c>
      <c r="R90" s="22">
        <v>6</v>
      </c>
      <c r="S90" s="18" t="b">
        <f>ISERROR(INDEX(XMLLINK[NamePerson],MATCH(Q92&amp;"_"&amp;D90,XMLLINK[EID_WID],0)))</f>
        <v>1</v>
      </c>
      <c r="V90" s="15" t="str">
        <f t="shared" si="15"/>
        <v/>
      </c>
      <c r="W90" s="15" t="str">
        <f t="shared" si="14"/>
        <v/>
      </c>
    </row>
    <row r="91" spans="1:25" x14ac:dyDescent="0.25">
      <c r="A91" s="24"/>
      <c r="D91" s="21">
        <v>7</v>
      </c>
      <c r="E91" s="18" t="str">
        <f>IF(S91,"",INDEX(XMLLINK[Titel],MATCH(Q92&amp;"_"&amp;D91,XMLLINK[EID_WID],0)))</f>
        <v/>
      </c>
      <c r="F91" s="18" t="str">
        <f>IF(S91,"",INDEX(XMLLINK[Komponist],MATCH(Q92&amp;"_"&amp;D91,XMLLINK[EID_WID],0)))</f>
        <v/>
      </c>
      <c r="G91" s="18" t="str">
        <f>IF(S91,"",INDEX(XMLLINK[Satz],MATCH(Q92&amp;"_"&amp;D91,XMLLINK[EID_WID],0)))</f>
        <v/>
      </c>
      <c r="H91" s="18" t="str">
        <f>IF(S91,"",INDEX(XMLLINK[Dauer],MATCH(Q92&amp;"_"&amp;D91,XMLLINK[EID_WID],0)))</f>
        <v/>
      </c>
      <c r="I91" s="18" t="str">
        <f>IF(S91,"",INDEX(XMLLINK[BemerkungWerk],MATCH(Q92&amp;"_"&amp;D91,XMLLINK[EID_WID],0)))</f>
        <v/>
      </c>
      <c r="J91" s="18" t="str">
        <f>IF(S91,"",INDEX(XMLLINK[Pflicht],MATCH(Q92&amp;"_"&amp;D91,XMLLINK[EID_WID],0)))</f>
        <v/>
      </c>
      <c r="Q91" s="21">
        <f t="shared" si="12"/>
        <v>4</v>
      </c>
      <c r="R91" s="22">
        <v>7</v>
      </c>
      <c r="S91" s="18" t="b">
        <f>ISERROR(INDEX(XMLLINK[NamePerson],MATCH(Q93&amp;"_"&amp;D91,XMLLINK[EID_WID],0)))</f>
        <v>1</v>
      </c>
      <c r="V91" s="15" t="str">
        <f t="shared" si="15"/>
        <v/>
      </c>
      <c r="W91" s="15" t="str">
        <f t="shared" si="14"/>
        <v/>
      </c>
    </row>
    <row r="92" spans="1:25" x14ac:dyDescent="0.25">
      <c r="A92" s="24"/>
      <c r="D92" s="21">
        <v>8</v>
      </c>
      <c r="E92" s="18" t="str">
        <f>IF(S92,"",INDEX(XMLLINK[Titel],MATCH(Q93&amp;"_"&amp;D92,XMLLINK[EID_WID],0)))</f>
        <v/>
      </c>
      <c r="F92" s="18" t="str">
        <f>IF(S92,"",INDEX(XMLLINK[Komponist],MATCH(Q93&amp;"_"&amp;D92,XMLLINK[EID_WID],0)))</f>
        <v/>
      </c>
      <c r="G92" s="18" t="str">
        <f>IF(S92,"",INDEX(XMLLINK[Satz],MATCH(Q93&amp;"_"&amp;D92,XMLLINK[EID_WID],0)))</f>
        <v/>
      </c>
      <c r="H92" s="18" t="str">
        <f>IF(S92,"",INDEX(XMLLINK[Dauer],MATCH(Q93&amp;"_"&amp;D92,XMLLINK[EID_WID],0)))</f>
        <v/>
      </c>
      <c r="I92" s="18" t="str">
        <f>IF(S92,"",INDEX(XMLLINK[BemerkungWerk],MATCH(Q93&amp;"_"&amp;D92,XMLLINK[EID_WID],0)))</f>
        <v/>
      </c>
      <c r="J92" s="18" t="str">
        <f>IF(S92,"",INDEX(XMLLINK[Pflicht],MATCH(Q93&amp;"_"&amp;D92,XMLLINK[EID_WID],0)))</f>
        <v/>
      </c>
      <c r="Q92" s="21"/>
      <c r="R92" s="22">
        <v>8</v>
      </c>
      <c r="S92" s="18" t="b">
        <f>ISERROR(INDEX(XMLLINK[NamePerson],MATCH(A93&amp;"_"&amp;D92,XMLLINK[EID_WID],0)))</f>
        <v>1</v>
      </c>
      <c r="V92" s="15" t="str">
        <f t="shared" si="15"/>
        <v/>
      </c>
      <c r="W92" s="15" t="str">
        <f t="shared" si="14"/>
        <v/>
      </c>
    </row>
    <row r="94" spans="1:25" x14ac:dyDescent="0.25">
      <c r="A94" s="23" t="s">
        <v>96</v>
      </c>
      <c r="B94" s="23">
        <f>(ROW()+6)/20</f>
        <v>5</v>
      </c>
      <c r="C94" s="24"/>
      <c r="D94" s="24"/>
      <c r="E94" s="24"/>
      <c r="F94" s="24"/>
      <c r="G94" s="24"/>
      <c r="H94" s="24"/>
      <c r="I94" s="24"/>
      <c r="J94" s="24"/>
      <c r="K94" s="24"/>
      <c r="L94" s="24"/>
      <c r="M94" s="24"/>
      <c r="N94" s="24"/>
      <c r="O94" s="24"/>
    </row>
    <row r="95" spans="1:25" x14ac:dyDescent="0.25">
      <c r="A95" s="24"/>
      <c r="B95" s="17" t="s">
        <v>78</v>
      </c>
      <c r="C95" s="18" t="str">
        <f>IF(ISERROR(S95),"",INDEX(XMLLINK[Name],MATCH(Q96,XMLLINK[EnsembleNr],0)))</f>
        <v/>
      </c>
      <c r="D95" s="17" t="s">
        <v>89</v>
      </c>
      <c r="E95" s="19" t="s">
        <v>11</v>
      </c>
      <c r="F95" s="15" t="s">
        <v>90</v>
      </c>
      <c r="G95" s="15" t="s">
        <v>91</v>
      </c>
      <c r="H95" s="15" t="s">
        <v>24</v>
      </c>
      <c r="I95" s="15" t="s">
        <v>25</v>
      </c>
      <c r="J95" s="15" t="s">
        <v>26</v>
      </c>
      <c r="K95" s="15" t="s">
        <v>27</v>
      </c>
      <c r="L95" s="15" t="s">
        <v>18</v>
      </c>
      <c r="M95" s="15" t="s">
        <v>92</v>
      </c>
      <c r="N95" s="15" t="s">
        <v>93</v>
      </c>
      <c r="O95" s="15" t="s">
        <v>20</v>
      </c>
      <c r="Q95" s="21" t="s">
        <v>103</v>
      </c>
      <c r="R95" s="17" t="s">
        <v>97</v>
      </c>
      <c r="S95" s="20" t="e">
        <f>VLOOKUP(Q97,XMLLINK[EnsembleNr],1,0)</f>
        <v>#N/A</v>
      </c>
      <c r="T95" s="15" t="s">
        <v>100</v>
      </c>
      <c r="W95" s="29" t="str">
        <f>CONCATENATE(W96,W97,W98,W99,W100,W101,W102,W103)</f>
        <v/>
      </c>
      <c r="X95" s="31">
        <f>8-COUNTIF(W96:W103,"")</f>
        <v>0</v>
      </c>
      <c r="Y95" s="29" t="str">
        <f>CONCATENATE(Y96,Y97,Y98,Y99,Y100,Y101,Y102,Y103)</f>
        <v/>
      </c>
    </row>
    <row r="96" spans="1:25" x14ac:dyDescent="0.25">
      <c r="A96" s="24"/>
      <c r="B96" s="17" t="s">
        <v>79</v>
      </c>
      <c r="C96" s="18" t="str">
        <f>IF(ISERROR(S95),"",INDEX(XMLLINK[Leiter],MATCH(Q96,XMLLINK[EnsembleNr],0)))</f>
        <v/>
      </c>
      <c r="D96" s="21">
        <v>1</v>
      </c>
      <c r="E96" s="18" t="str">
        <f>IF(S96,"",INDEX(XMLLINK[NamePerson],MATCH(Q97&amp;"_"&amp;D96,XMLLINK[EID_MID],0)))</f>
        <v/>
      </c>
      <c r="F96" s="18" t="str">
        <f>IF(S96,"",INDEX(XMLLINK[GebDat],MATCH(Q97&amp;"_"&amp;D96,XMLLINK[EID_MID],0)))</f>
        <v/>
      </c>
      <c r="G96" s="18" t="str">
        <f>IF(S96,"",INDEX(XMLLINK[Geschlecht],MATCH(Q97&amp;"_"&amp;D96,XMLLINK[EID_MID],0)))</f>
        <v/>
      </c>
      <c r="H96" s="18" t="str">
        <f>IF(S96,"",INDEX(XMLLINK[Adresse],MATCH(Q97&amp;"_"&amp;D96,XMLLINK[EID_MID],0)))</f>
        <v/>
      </c>
      <c r="I96" s="18" t="str">
        <f>IF(S96,"",INDEX(XMLLINK[Email],MATCH(Q97&amp;"_"&amp;D96,XMLLINK[EID_MID],0)))</f>
        <v/>
      </c>
      <c r="J96" s="18" t="str">
        <f>IF(S96,"",INDEX(XMLLINK[Telefon],MATCH(Q97&amp;"_"&amp;D96,XMLLINK[EID_MID],0)))</f>
        <v/>
      </c>
      <c r="K96" s="18" t="str">
        <f>IF(S96,"",INDEX(XMLLINK[Instrument],MATCH(Q97&amp;"_"&amp;D96,XMLLINK[EID_MID],0)))</f>
        <v/>
      </c>
      <c r="L96" s="18" t="str">
        <f>IF(S96,"",INDEX(XMLLINK[BereichIDPerson],MATCH(Q97&amp;"_"&amp;D96,XMLLINK[EID_MID],0)))</f>
        <v/>
      </c>
      <c r="M96" s="18" t="str">
        <f>IF(S96,"",INDEX(XMLLINK[BereichNamePerson],MATCH(Q97&amp;"_"&amp;D96,XMLLINK[EID_MID],0)))</f>
        <v/>
      </c>
      <c r="N96" s="18" t="str">
        <f>IF(S96,"",INDEX(XMLLINK[AuswahlPerson],MATCH(Q97&amp;"_"&amp;D96,XMLLINK[EID_MID],0)))</f>
        <v/>
      </c>
      <c r="O96" s="18" t="str">
        <f>IF(S96,"",INDEX(XMLLINK[BemerkungPerson],MATCH(Q97&amp;"_"&amp;D96,XMLLINK[EID_MID],0)))</f>
        <v/>
      </c>
      <c r="Q96" s="21">
        <f>B94</f>
        <v>5</v>
      </c>
      <c r="R96" s="22" t="s">
        <v>101</v>
      </c>
      <c r="S96" s="18" t="b">
        <f>ISERROR(INDEX(XMLLINK[NamePerson],MATCH(Q97&amp;"_"&amp;D96,XMLLINK[EID_MID],0)))</f>
        <v>1</v>
      </c>
      <c r="U96" s="15" t="str">
        <f ca="1">IF(ISNUMBER(DATEVALUE(F96)),TODAY()-DATEVALUE(F96),"")</f>
        <v/>
      </c>
      <c r="W96" s="15" t="str">
        <f>M96</f>
        <v/>
      </c>
      <c r="X96" s="29" t="str">
        <f>IF(E96="","",IF(E97="",E96,IF(E98="",E96&amp;", "&amp;E97,IF(E99="",E96&amp;", "&amp;E97&amp;", "&amp;E98,IF(E100="",E96&amp;", "&amp;E97&amp;", "&amp;E98&amp;", "&amp;E99,IF(E101="",E96&amp;", "&amp;E97&amp;", "&amp;E98&amp;", "&amp;E99&amp;", "&amp;E100,IF(E102="",E96&amp;", "&amp;E97&amp;", "&amp;E98&amp;", "&amp;E99&amp;", "&amp;E100&amp;", "&amp;E101,IF(E103="",E96&amp;", "&amp;E97&amp;", "&amp;E98&amp;", "&amp;E99&amp;", "&amp;E100&amp;", "&amp;E101&amp;", "&amp;E102,E96&amp;", "&amp;E97&amp;", "&amp;E98&amp;", "&amp;E99&amp;", "&amp;E100&amp;", "&amp;E101&amp;", "&amp;E102&amp;", "&amp;E103))))))))</f>
        <v/>
      </c>
      <c r="Y96" s="15" t="str">
        <f>K96</f>
        <v/>
      </c>
    </row>
    <row r="97" spans="1:25" x14ac:dyDescent="0.25">
      <c r="A97" s="24"/>
      <c r="B97" s="17" t="s">
        <v>80</v>
      </c>
      <c r="C97" s="18" t="str">
        <f>IF(ISERROR(S95),"",INDEX(XMLLINK[LeiterEmail],MATCH(Q97,XMLLINK[EnsembleNr],0)))</f>
        <v/>
      </c>
      <c r="D97" s="21">
        <v>2</v>
      </c>
      <c r="E97" s="18" t="str">
        <f>IF(S97,"",INDEX(XMLLINK[NamePerson],MATCH(Q98&amp;"_"&amp;D97,XMLLINK[EID_MID],0)))</f>
        <v/>
      </c>
      <c r="F97" s="18" t="str">
        <f>IF(S97,"",INDEX(XMLLINK[GebDat],MATCH(Q98&amp;"_"&amp;D97,XMLLINK[EID_MID],0)))</f>
        <v/>
      </c>
      <c r="G97" s="18" t="str">
        <f>IF(S97,"",INDEX(XMLLINK[Geschlecht],MATCH(Q98&amp;"_"&amp;D97,XMLLINK[EID_MID],0)))</f>
        <v/>
      </c>
      <c r="H97" s="18" t="str">
        <f>IF(S97,"",INDEX(XMLLINK[Adresse],MATCH(Q98&amp;"_"&amp;D97,XMLLINK[EID_MID],0)))</f>
        <v/>
      </c>
      <c r="I97" s="18" t="str">
        <f>IF(S97,"",INDEX(XMLLINK[Email],MATCH(Q98&amp;"_"&amp;D97,XMLLINK[EID_MID],0)))</f>
        <v/>
      </c>
      <c r="J97" s="18" t="str">
        <f>IF(S97,"",INDEX(XMLLINK[Telefon],MATCH(Q98&amp;"_"&amp;D97,XMLLINK[EID_MID],0)))</f>
        <v/>
      </c>
      <c r="K97" s="18" t="str">
        <f>IF(S97,"",INDEX(XMLLINK[Instrument],MATCH(Q98&amp;"_"&amp;D97,XMLLINK[EID_MID],0)))</f>
        <v/>
      </c>
      <c r="L97" s="18" t="str">
        <f>IF(S97,"",INDEX(XMLLINK[BereichIDPerson],MATCH(Q98&amp;"_"&amp;D97,XMLLINK[EID_MID],0)))</f>
        <v/>
      </c>
      <c r="M97" s="18" t="str">
        <f>IF(S97,"",INDEX(XMLLINK[BereichNamePerson],MATCH(Q98&amp;"_"&amp;D97,XMLLINK[EID_MID],0)))</f>
        <v/>
      </c>
      <c r="N97" s="18" t="str">
        <f>IF(S97,"",INDEX(XMLLINK[AuswahlPerson],MATCH(Q98&amp;"_"&amp;D97,XMLLINK[EID_MID],0)))</f>
        <v/>
      </c>
      <c r="O97" s="18" t="str">
        <f>IF(S97,"",INDEX(XMLLINK[BemerkungPerson],MATCH(Q98&amp;"_"&amp;D97,XMLLINK[EID_MID],0)))</f>
        <v/>
      </c>
      <c r="Q97" s="21">
        <f t="shared" ref="Q97:Q111" si="16">Q96</f>
        <v>5</v>
      </c>
      <c r="R97" s="15">
        <v>2</v>
      </c>
      <c r="S97" s="18" t="b">
        <f>ISERROR(INDEX(XMLLINK[NamePerson],MATCH(Q97&amp;"_"&amp;D97,XMLLINK[EID_MID],0)))</f>
        <v>1</v>
      </c>
      <c r="U97" s="15" t="str">
        <f t="shared" ref="U97:U103" ca="1" si="17">IF(ISNUMBER(DATEVALUE(F97)),TODAY()-DATEVALUE(F97),"")</f>
        <v/>
      </c>
      <c r="W97" s="15" t="str">
        <f>IF(AND(M97&lt;&gt;"",M97&lt;&gt;M96),", "&amp;M97,"")</f>
        <v/>
      </c>
      <c r="Y97" s="15" t="str">
        <f>IF(AND(K97&lt;&gt;"",K97&lt;&gt;K96),", "&amp;K97,"")</f>
        <v/>
      </c>
    </row>
    <row r="98" spans="1:25" x14ac:dyDescent="0.25">
      <c r="A98" s="24"/>
      <c r="B98" s="17" t="s">
        <v>81</v>
      </c>
      <c r="C98" s="18" t="str">
        <f>IF(ISERROR(S95),"",INDEX(XMLLINK[LeiterTelefon],MATCH(Q98,XMLLINK[EnsembleNr],0)))</f>
        <v/>
      </c>
      <c r="D98" s="21">
        <v>3</v>
      </c>
      <c r="E98" s="18" t="str">
        <f>IF(S98,"",INDEX(XMLLINK[NamePerson],MATCH(Q99&amp;"_"&amp;D98,XMLLINK[EID_MID],0)))</f>
        <v/>
      </c>
      <c r="F98" s="18" t="str">
        <f>IF(S98,"",INDEX(XMLLINK[GebDat],MATCH(Q99&amp;"_"&amp;D98,XMLLINK[EID_MID],0)))</f>
        <v/>
      </c>
      <c r="G98" s="18" t="str">
        <f>IF(S98,"",INDEX(XMLLINK[Geschlecht],MATCH(Q99&amp;"_"&amp;D98,XMLLINK[EID_MID],0)))</f>
        <v/>
      </c>
      <c r="H98" s="18" t="str">
        <f>IF(S98,"",INDEX(XMLLINK[Adresse],MATCH(Q99&amp;"_"&amp;D98,XMLLINK[EID_MID],0)))</f>
        <v/>
      </c>
      <c r="I98" s="18" t="str">
        <f>IF(S98,"",INDEX(XMLLINK[Email],MATCH(Q99&amp;"_"&amp;D98,XMLLINK[EID_MID],0)))</f>
        <v/>
      </c>
      <c r="J98" s="18" t="str">
        <f>IF(S98,"",INDEX(XMLLINK[Telefon],MATCH(Q99&amp;"_"&amp;D98,XMLLINK[EID_MID],0)))</f>
        <v/>
      </c>
      <c r="K98" s="18" t="str">
        <f>IF(S98,"",INDEX(XMLLINK[Instrument],MATCH(Q99&amp;"_"&amp;D98,XMLLINK[EID_MID],0)))</f>
        <v/>
      </c>
      <c r="L98" s="18" t="str">
        <f>IF(S98,"",INDEX(XMLLINK[BereichIDPerson],MATCH(Q99&amp;"_"&amp;D98,XMLLINK[EID_MID],0)))</f>
        <v/>
      </c>
      <c r="M98" s="18" t="str">
        <f>IF(S98,"",INDEX(XMLLINK[BereichNamePerson],MATCH(Q99&amp;"_"&amp;D98,XMLLINK[EID_MID],0)))</f>
        <v/>
      </c>
      <c r="N98" s="18" t="str">
        <f>IF(S98,"",INDEX(XMLLINK[AuswahlPerson],MATCH(Q99&amp;"_"&amp;D98,XMLLINK[EID_MID],0)))</f>
        <v/>
      </c>
      <c r="O98" s="18" t="str">
        <f>IF(S98,"",INDEX(XMLLINK[BemerkungPerson],MATCH(Q99&amp;"_"&amp;D98,XMLLINK[EID_MID],0)))</f>
        <v/>
      </c>
      <c r="Q98" s="21">
        <f t="shared" si="16"/>
        <v>5</v>
      </c>
      <c r="R98" s="15">
        <v>3</v>
      </c>
      <c r="S98" s="18" t="b">
        <f>ISERROR(INDEX(XMLLINK[NamePerson],MATCH(Q97&amp;"_"&amp;D98,XMLLINK[EID_MID],0)))</f>
        <v>1</v>
      </c>
      <c r="U98" s="15" t="str">
        <f t="shared" ca="1" si="17"/>
        <v/>
      </c>
      <c r="W98" s="15" t="str">
        <f>IF(OR(M98="",COUNTIF(M96:M97,M98)&gt;0),"",", "&amp;M98)</f>
        <v/>
      </c>
      <c r="Y98" s="15" t="str">
        <f>IF(OR(K98="",COUNTIF(K96:K97,K98)&gt;0),"",", "&amp;K98)</f>
        <v/>
      </c>
    </row>
    <row r="99" spans="1:25" x14ac:dyDescent="0.25">
      <c r="A99" s="24"/>
      <c r="B99" s="17" t="s">
        <v>82</v>
      </c>
      <c r="C99" s="18" t="str">
        <f>IF(ISERROR(S95),"",INDEX(XMLLINK[Art],MATCH(Q99,XMLLINK[EnsembleNr],0)))</f>
        <v/>
      </c>
      <c r="D99" s="21">
        <v>4</v>
      </c>
      <c r="E99" s="18" t="str">
        <f>IF(S99,"",INDEX(XMLLINK[NamePerson],MATCH(Q100&amp;"_"&amp;D99,XMLLINK[EID_MID],0)))</f>
        <v/>
      </c>
      <c r="F99" s="18" t="str">
        <f>IF(S99,"",INDEX(XMLLINK[GebDat],MATCH(Q100&amp;"_"&amp;D99,XMLLINK[EID_MID],0)))</f>
        <v/>
      </c>
      <c r="G99" s="18" t="str">
        <f>IF(S99,"",INDEX(XMLLINK[Geschlecht],MATCH(Q100&amp;"_"&amp;D99,XMLLINK[EID_MID],0)))</f>
        <v/>
      </c>
      <c r="H99" s="18" t="str">
        <f>IF(S99,"",INDEX(XMLLINK[Adresse],MATCH(Q100&amp;"_"&amp;D99,XMLLINK[EID_MID],0)))</f>
        <v/>
      </c>
      <c r="I99" s="18" t="str">
        <f>IF(S99,"",INDEX(XMLLINK[Email],MATCH(Q100&amp;"_"&amp;D99,XMLLINK[EID_MID],0)))</f>
        <v/>
      </c>
      <c r="J99" s="18" t="str">
        <f>IF(S99,"",INDEX(XMLLINK[Telefon],MATCH(Q100&amp;"_"&amp;D99,XMLLINK[EID_MID],0)))</f>
        <v/>
      </c>
      <c r="K99" s="18" t="str">
        <f>IF(S99,"",INDEX(XMLLINK[Instrument],MATCH(Q100&amp;"_"&amp;D99,XMLLINK[EID_MID],0)))</f>
        <v/>
      </c>
      <c r="L99" s="18" t="str">
        <f>IF(S99,"",INDEX(XMLLINK[BereichIDPerson],MATCH(Q100&amp;"_"&amp;D99,XMLLINK[EID_MID],0)))</f>
        <v/>
      </c>
      <c r="M99" s="18" t="str">
        <f>IF(S99,"",INDEX(XMLLINK[BereichNamePerson],MATCH(Q100&amp;"_"&amp;D99,XMLLINK[EID_MID],0)))</f>
        <v/>
      </c>
      <c r="N99" s="18" t="str">
        <f>IF(S99,"",INDEX(XMLLINK[AuswahlPerson],MATCH(Q100&amp;"_"&amp;D99,XMLLINK[EID_MID],0)))</f>
        <v/>
      </c>
      <c r="O99" s="18" t="str">
        <f>IF(S99,"",INDEX(XMLLINK[BemerkungPerson],MATCH(Q100&amp;"_"&amp;D99,XMLLINK[EID_MID],0)))</f>
        <v/>
      </c>
      <c r="Q99" s="21">
        <f t="shared" si="16"/>
        <v>5</v>
      </c>
      <c r="R99" s="15">
        <v>4</v>
      </c>
      <c r="S99" s="18" t="b">
        <f>ISERROR(INDEX(XMLLINK[NamePerson],MATCH(Q97&amp;"_"&amp;D99,XMLLINK[EID_MID],0)))</f>
        <v>1</v>
      </c>
      <c r="U99" s="15" t="str">
        <f t="shared" ca="1" si="17"/>
        <v/>
      </c>
      <c r="W99" s="15" t="str">
        <f>IF(OR(M99="",COUNTIF(M96:M98,M99)&gt;0),"",", "&amp;M99)</f>
        <v/>
      </c>
      <c r="Y99" s="15" t="str">
        <f>IF(OR(K99="",COUNTIF(K96:K98,K99)&gt;0),"",", "&amp;K99)</f>
        <v/>
      </c>
    </row>
    <row r="100" spans="1:25" x14ac:dyDescent="0.25">
      <c r="A100" s="24"/>
      <c r="B100" s="17" t="s">
        <v>83</v>
      </c>
      <c r="C100" s="18" t="str">
        <f>IF(ISERROR(S95),"",INDEX(XMLLINK[Stufe],MATCH(Q100,XMLLINK[EnsembleNr],0)))</f>
        <v/>
      </c>
      <c r="D100" s="21">
        <v>5</v>
      </c>
      <c r="E100" s="18" t="str">
        <f>IF(S100,"",INDEX(XMLLINK[NamePerson],MATCH(Q101&amp;"_"&amp;D100,XMLLINK[EID_MID],0)))</f>
        <v/>
      </c>
      <c r="F100" s="18" t="str">
        <f>IF(S100,"",INDEX(XMLLINK[GebDat],MATCH(Q101&amp;"_"&amp;D100,XMLLINK[EID_MID],0)))</f>
        <v/>
      </c>
      <c r="G100" s="18" t="str">
        <f>IF(S100,"",INDEX(XMLLINK[Geschlecht],MATCH(Q101&amp;"_"&amp;D100,XMLLINK[EID_MID],0)))</f>
        <v/>
      </c>
      <c r="H100" s="18" t="str">
        <f>IF(S100,"",INDEX(XMLLINK[Adresse],MATCH(Q101&amp;"_"&amp;D100,XMLLINK[EID_MID],0)))</f>
        <v/>
      </c>
      <c r="I100" s="18" t="str">
        <f>IF(S100,"",INDEX(XMLLINK[Email],MATCH(Q101&amp;"_"&amp;D100,XMLLINK[EID_MID],0)))</f>
        <v/>
      </c>
      <c r="J100" s="18" t="str">
        <f>IF(S100,"",INDEX(XMLLINK[Telefon],MATCH(Q101&amp;"_"&amp;D100,XMLLINK[EID_MID],0)))</f>
        <v/>
      </c>
      <c r="K100" s="18" t="str">
        <f>IF(S100,"",INDEX(XMLLINK[Instrument],MATCH(Q101&amp;"_"&amp;D100,XMLLINK[EID_MID],0)))</f>
        <v/>
      </c>
      <c r="L100" s="18" t="str">
        <f>IF(S100,"",INDEX(XMLLINK[BereichIDPerson],MATCH(Q101&amp;"_"&amp;D100,XMLLINK[EID_MID],0)))</f>
        <v/>
      </c>
      <c r="M100" s="18" t="str">
        <f>IF(S100,"",INDEX(XMLLINK[BereichNamePerson],MATCH(Q101&amp;"_"&amp;D100,XMLLINK[EID_MID],0)))</f>
        <v/>
      </c>
      <c r="N100" s="18" t="str">
        <f>IF(S100,"",INDEX(XMLLINK[AuswahlPerson],MATCH(Q101&amp;"_"&amp;D100,XMLLINK[EID_MID],0)))</f>
        <v/>
      </c>
      <c r="O100" s="18" t="str">
        <f>IF(S100,"",INDEX(XMLLINK[BemerkungPerson],MATCH(Q101&amp;"_"&amp;D100,XMLLINK[EID_MID],0)))</f>
        <v/>
      </c>
      <c r="Q100" s="21">
        <f t="shared" si="16"/>
        <v>5</v>
      </c>
      <c r="R100" s="15">
        <v>5</v>
      </c>
      <c r="S100" s="18" t="b">
        <f>ISERROR(INDEX(XMLLINK[NamePerson],MATCH(Q97&amp;"_"&amp;D100,XMLLINK[EID_MID],0)))</f>
        <v>1</v>
      </c>
      <c r="U100" s="15" t="str">
        <f t="shared" ca="1" si="17"/>
        <v/>
      </c>
      <c r="W100" s="15" t="str">
        <f>IF(OR(M100="",COUNTIF(M96:M99,M100)&gt;0),"",", "&amp;M100)</f>
        <v/>
      </c>
      <c r="Y100" s="15" t="str">
        <f>IF(OR(K100="",COUNTIF(K97:K99,K100)&gt;0),"",", "&amp;K100)</f>
        <v/>
      </c>
    </row>
    <row r="101" spans="1:25" x14ac:dyDescent="0.25">
      <c r="A101" s="24"/>
      <c r="B101" s="17" t="s">
        <v>84</v>
      </c>
      <c r="C101" s="18" t="str">
        <f>IF(ISERROR(S95),"",INDEX(XMLLINK[Artikel],MATCH(Q101,XMLLINK[EnsembleNr],0)))</f>
        <v/>
      </c>
      <c r="D101" s="21">
        <v>6</v>
      </c>
      <c r="E101" s="18" t="str">
        <f>IF(S101,"",INDEX(XMLLINK[NamePerson],MATCH(Q102&amp;"_"&amp;D101,XMLLINK[EID_MID],0)))</f>
        <v/>
      </c>
      <c r="F101" s="18" t="str">
        <f>IF(S101,"",INDEX(XMLLINK[GebDat],MATCH(Q102&amp;"_"&amp;D101,XMLLINK[EID_MID],0)))</f>
        <v/>
      </c>
      <c r="G101" s="18" t="str">
        <f>IF(S101,"",INDEX(XMLLINK[Geschlecht],MATCH(Q102&amp;"_"&amp;D101,XMLLINK[EID_MID],0)))</f>
        <v/>
      </c>
      <c r="H101" s="18" t="str">
        <f>IF(S101,"",INDEX(XMLLINK[Adresse],MATCH(Q102&amp;"_"&amp;D101,XMLLINK[EID_MID],0)))</f>
        <v/>
      </c>
      <c r="I101" s="18" t="str">
        <f>IF(S101,"",INDEX(XMLLINK[Email],MATCH(Q102&amp;"_"&amp;D101,XMLLINK[EID_MID],0)))</f>
        <v/>
      </c>
      <c r="J101" s="18" t="str">
        <f>IF(S101,"",INDEX(XMLLINK[Telefon],MATCH(Q102&amp;"_"&amp;D101,XMLLINK[EID_MID],0)))</f>
        <v/>
      </c>
      <c r="K101" s="18" t="str">
        <f>IF(S101,"",INDEX(XMLLINK[Instrument],MATCH(Q102&amp;"_"&amp;D101,XMLLINK[EID_MID],0)))</f>
        <v/>
      </c>
      <c r="L101" s="18" t="str">
        <f>IF(S101,"",INDEX(XMLLINK[BereichIDPerson],MATCH(Q102&amp;"_"&amp;D101,XMLLINK[EID_MID],0)))</f>
        <v/>
      </c>
      <c r="M101" s="18" t="str">
        <f>IF(S101,"",INDEX(XMLLINK[BereichNamePerson],MATCH(Q102&amp;"_"&amp;D101,XMLLINK[EID_MID],0)))</f>
        <v/>
      </c>
      <c r="N101" s="18" t="str">
        <f>IF(S101,"",INDEX(XMLLINK[AuswahlPerson],MATCH(Q102&amp;"_"&amp;D101,XMLLINK[EID_MID],0)))</f>
        <v/>
      </c>
      <c r="O101" s="18" t="str">
        <f>IF(S101,"",INDEX(XMLLINK[BemerkungPerson],MATCH(Q102&amp;"_"&amp;D101,XMLLINK[EID_MID],0)))</f>
        <v/>
      </c>
      <c r="Q101" s="21">
        <f t="shared" si="16"/>
        <v>5</v>
      </c>
      <c r="R101" s="15">
        <v>6</v>
      </c>
      <c r="S101" s="18" t="b">
        <f>ISERROR(INDEX(XMLLINK[NamePerson],MATCH(Q97&amp;"_"&amp;D101,XMLLINK[EID_MID],0)))</f>
        <v>1</v>
      </c>
      <c r="U101" s="15" t="str">
        <f t="shared" ca="1" si="17"/>
        <v/>
      </c>
      <c r="W101" s="15" t="str">
        <f>IF(OR(M101="",COUNTIF(M96:M100,M101)&gt;0),"",", "&amp;M101)</f>
        <v/>
      </c>
      <c r="Y101" s="15" t="str">
        <f>IF(OR(K101="",COUNTIF(K98:K100,K101)&gt;0),"",", "&amp;K101)</f>
        <v/>
      </c>
    </row>
    <row r="102" spans="1:25" x14ac:dyDescent="0.25">
      <c r="A102" s="24"/>
      <c r="B102" s="17" t="s">
        <v>85</v>
      </c>
      <c r="C102" s="18" t="str">
        <f>IF(ISERROR(S95),"",INDEX(XMLLINK[BereichID],MATCH(Q102,XMLLINK[EnsembleNr],0)))</f>
        <v/>
      </c>
      <c r="D102" s="21">
        <v>7</v>
      </c>
      <c r="E102" s="18" t="str">
        <f>IF(S102,"",INDEX(XMLLINK[NamePerson],MATCH(Q103&amp;"_"&amp;D102,XMLLINK[EID_MID],0)))</f>
        <v/>
      </c>
      <c r="F102" s="18" t="str">
        <f>IF(S102,"",INDEX(XMLLINK[GebDat],MATCH(Q103&amp;"_"&amp;D102,XMLLINK[EID_MID],0)))</f>
        <v/>
      </c>
      <c r="G102" s="18" t="str">
        <f>IF(S102,"",INDEX(XMLLINK[Geschlecht],MATCH(Q103&amp;"_"&amp;D102,XMLLINK[EID_MID],0)))</f>
        <v/>
      </c>
      <c r="H102" s="18" t="str">
        <f>IF(S102,"",INDEX(XMLLINK[Adresse],MATCH(Q103&amp;"_"&amp;D102,XMLLINK[EID_MID],0)))</f>
        <v/>
      </c>
      <c r="I102" s="18" t="str">
        <f>IF(S102,"",INDEX(XMLLINK[Email],MATCH(Q103&amp;"_"&amp;D102,XMLLINK[EID_MID],0)))</f>
        <v/>
      </c>
      <c r="J102" s="18" t="str">
        <f>IF(S102,"",INDEX(XMLLINK[Telefon],MATCH(Q103&amp;"_"&amp;D102,XMLLINK[EID_MID],0)))</f>
        <v/>
      </c>
      <c r="K102" s="18" t="str">
        <f>IF(S102,"",INDEX(XMLLINK[Instrument],MATCH(Q103&amp;"_"&amp;D102,XMLLINK[EID_MID],0)))</f>
        <v/>
      </c>
      <c r="L102" s="18" t="str">
        <f>IF(S102,"",INDEX(XMLLINK[BereichIDPerson],MATCH(Q103&amp;"_"&amp;D102,XMLLINK[EID_MID],0)))</f>
        <v/>
      </c>
      <c r="M102" s="18" t="str">
        <f>IF(S102,"",INDEX(XMLLINK[BereichNamePerson],MATCH(Q103&amp;"_"&amp;D102,XMLLINK[EID_MID],0)))</f>
        <v/>
      </c>
      <c r="N102" s="18" t="str">
        <f>IF(S102,"",INDEX(XMLLINK[AuswahlPerson],MATCH(Q103&amp;"_"&amp;D102,XMLLINK[EID_MID],0)))</f>
        <v/>
      </c>
      <c r="O102" s="18" t="str">
        <f>IF(S102,"",INDEX(XMLLINK[BemerkungPerson],MATCH(Q103&amp;"_"&amp;D102,XMLLINK[EID_MID],0)))</f>
        <v/>
      </c>
      <c r="Q102" s="21">
        <f t="shared" si="16"/>
        <v>5</v>
      </c>
      <c r="R102" s="15">
        <v>7</v>
      </c>
      <c r="S102" s="18" t="b">
        <f>ISERROR(INDEX(XMLLINK[NamePerson],MATCH(Q97&amp;"_"&amp;D102,XMLLINK[EID_MID],0)))</f>
        <v>1</v>
      </c>
      <c r="U102" s="15" t="str">
        <f t="shared" ca="1" si="17"/>
        <v/>
      </c>
      <c r="W102" s="15" t="str">
        <f>IF(OR(M102="",COUNTIF(M96:M101,M102)&gt;0),"",", "&amp;M102)</f>
        <v/>
      </c>
      <c r="Y102" s="15" t="str">
        <f>IF(OR(K102="",COUNTIF(K99:K101,K102)&gt;0),"",", "&amp;K102)</f>
        <v/>
      </c>
    </row>
    <row r="103" spans="1:25" x14ac:dyDescent="0.25">
      <c r="A103" s="24"/>
      <c r="B103" s="17" t="s">
        <v>86</v>
      </c>
      <c r="C103" s="18" t="str">
        <f>IF(ISERROR(S95),"",INDEX(XMLLINK[BereichName],MATCH(Q103,XMLLINK[EnsembleNr],0)))</f>
        <v/>
      </c>
      <c r="D103" s="21">
        <v>8</v>
      </c>
      <c r="E103" s="18" t="str">
        <f>IF(S103,"",INDEX(XMLLINK[NamePerson],MATCH(Q104&amp;"_"&amp;D103,XMLLINK[EID_MID],0)))</f>
        <v/>
      </c>
      <c r="F103" s="18" t="str">
        <f>IF(S103,"",INDEX(XMLLINK[GebDat],MATCH(Q104&amp;"_"&amp;D103,XMLLINK[EID_MID],0)))</f>
        <v/>
      </c>
      <c r="G103" s="18" t="str">
        <f>IF(S103,"",INDEX(XMLLINK[Geschlecht],MATCH(Q104&amp;"_"&amp;D103,XMLLINK[EID_MID],0)))</f>
        <v/>
      </c>
      <c r="H103" s="18" t="str">
        <f>IF(S103,"",INDEX(XMLLINK[Adresse],MATCH(Q104&amp;"_"&amp;D103,XMLLINK[EID_MID],0)))</f>
        <v/>
      </c>
      <c r="I103" s="18" t="str">
        <f>IF(S103,"",INDEX(XMLLINK[Email],MATCH(Q104&amp;"_"&amp;D103,XMLLINK[EID_MID],0)))</f>
        <v/>
      </c>
      <c r="J103" s="18" t="str">
        <f>IF(S103,"",INDEX(XMLLINK[Telefon],MATCH(Q104&amp;"_"&amp;D103,XMLLINK[EID_MID],0)))</f>
        <v/>
      </c>
      <c r="K103" s="18" t="str">
        <f>IF(S103,"",INDEX(XMLLINK[Instrument],MATCH(Q104&amp;"_"&amp;D103,XMLLINK[EID_MID],0)))</f>
        <v/>
      </c>
      <c r="L103" s="18" t="str">
        <f>IF(S103,"",INDEX(XMLLINK[BereichIDPerson],MATCH(Q104&amp;"_"&amp;D103,XMLLINK[EID_MID],0)))</f>
        <v/>
      </c>
      <c r="M103" s="18" t="str">
        <f>IF(S103,"",INDEX(XMLLINK[BereichNamePerson],MATCH(Q104&amp;"_"&amp;D103,XMLLINK[EID_MID],0)))</f>
        <v/>
      </c>
      <c r="N103" s="18" t="str">
        <f>IF(S103,"",INDEX(XMLLINK[AuswahlPerson],MATCH(Q104&amp;"_"&amp;D103,XMLLINK[EID_MID],0)))</f>
        <v/>
      </c>
      <c r="O103" s="18" t="str">
        <f>IF(S103,"",INDEX(XMLLINK[BemerkungPerson],MATCH(Q104&amp;"_"&amp;D103,XMLLINK[EID_MID],0)))</f>
        <v/>
      </c>
      <c r="Q103" s="21">
        <f t="shared" si="16"/>
        <v>5</v>
      </c>
      <c r="R103" s="15">
        <v>8</v>
      </c>
      <c r="S103" s="18" t="b">
        <f>ISERROR(INDEX(XMLLINK[NamePerson],MATCH(Q97&amp;"_"&amp;D103,XMLLINK[EID_MID],0)))</f>
        <v>1</v>
      </c>
      <c r="U103" s="15" t="str">
        <f t="shared" ca="1" si="17"/>
        <v/>
      </c>
      <c r="W103" s="15" t="str">
        <f>IF(OR(M103="",COUNTIF(M96:M102,M103)&gt;0),"",", "&amp;M103)</f>
        <v/>
      </c>
      <c r="Y103" s="15" t="str">
        <f>IF(OR(K103="",COUNTIF(K100:K102,K103)&gt;0),"",", "&amp;K103)</f>
        <v/>
      </c>
    </row>
    <row r="104" spans="1:25" x14ac:dyDescent="0.25">
      <c r="A104" s="24"/>
      <c r="B104" s="17" t="s">
        <v>87</v>
      </c>
      <c r="C104" s="18" t="str">
        <f>IF(ISERROR(S95),"",INDEX(XMLLINK[Auftrittzeit],MATCH(Q104,XMLLINK[EnsembleNr],0)))</f>
        <v/>
      </c>
      <c r="D104" s="17" t="s">
        <v>94</v>
      </c>
      <c r="E104" s="15" t="s">
        <v>29</v>
      </c>
      <c r="F104" s="15" t="s">
        <v>30</v>
      </c>
      <c r="G104" s="15" t="s">
        <v>95</v>
      </c>
      <c r="H104" s="15" t="s">
        <v>32</v>
      </c>
      <c r="I104" s="15" t="s">
        <v>20</v>
      </c>
      <c r="J104" s="15" t="s">
        <v>39</v>
      </c>
      <c r="Q104" s="21">
        <f t="shared" si="16"/>
        <v>5</v>
      </c>
      <c r="U104" s="15">
        <f ca="1">COUNT(U96:U103)</f>
        <v>0</v>
      </c>
      <c r="W104" s="29" t="str">
        <f>CONCATENATE(W105,V106,W106,V107,W107,V108,W108,V109,W109,V110,W110,V111,W111)</f>
        <v/>
      </c>
    </row>
    <row r="105" spans="1:25" x14ac:dyDescent="0.25">
      <c r="A105" s="24"/>
      <c r="B105" s="17" t="s">
        <v>88</v>
      </c>
      <c r="C105" s="18" t="str">
        <f>IF(ISERROR(S95),"",INDEX(XMLLINK[Bemerkung],MATCH(Q105,XMLLINK[EnsembleNr],0)))</f>
        <v/>
      </c>
      <c r="D105" s="21">
        <v>1</v>
      </c>
      <c r="E105" s="18" t="str">
        <f>IF(S105,"",INDEX(XMLLINK[Titel],MATCH(Q106&amp;"_"&amp;D105,XMLLINK[EID_WID],0)))</f>
        <v/>
      </c>
      <c r="F105" s="18" t="str">
        <f>IF(S105,"",INDEX(XMLLINK[Komponist],MATCH(Q106&amp;"_"&amp;D105,XMLLINK[EID_WID],0)))</f>
        <v/>
      </c>
      <c r="G105" s="18" t="str">
        <f>IF(S105,"",INDEX(XMLLINK[Satz],MATCH(Q106&amp;"_"&amp;D105,XMLLINK[EID_WID],0)))</f>
        <v/>
      </c>
      <c r="H105" s="18" t="str">
        <f>IF(S105,"",INDEX(XMLLINK[Dauer],MATCH(Q106&amp;"_"&amp;D105,XMLLINK[EID_WID],0)))</f>
        <v/>
      </c>
      <c r="I105" s="18" t="str">
        <f>IF(S105,"",INDEX(XMLLINK[BemerkungWerk],MATCH(Q106&amp;"_"&amp;D105,XMLLINK[EID_WID],0)))</f>
        <v/>
      </c>
      <c r="J105" s="18" t="str">
        <f>IF(S105,"",INDEX(XMLLINK[Pflicht],MATCH(Q106&amp;"_"&amp;D105,XMLLINK[EID_WID],0)))</f>
        <v/>
      </c>
      <c r="Q105" s="21">
        <f t="shared" si="16"/>
        <v>5</v>
      </c>
      <c r="R105" s="22" t="s">
        <v>102</v>
      </c>
      <c r="S105" s="18" t="b">
        <f>ISERROR(INDEX(XMLLINK[NamePerson],MATCH(Q107&amp;"_"&amp;D105,XMLLINK[EID_WID],0)))</f>
        <v>1</v>
      </c>
      <c r="W105" s="15" t="str">
        <f t="shared" ref="W105:W112" si="18">IF(AND(F105="",G105=""),E105,IF(AND(F105&lt;&gt;"",G105&lt;&gt;""),F105&amp;", "&amp;E105&amp;", "&amp;G105,IF(F105="",E105&amp;", "&amp;G105,F105&amp;", "&amp;E105)))</f>
        <v/>
      </c>
    </row>
    <row r="106" spans="1:25" x14ac:dyDescent="0.25">
      <c r="A106" s="24"/>
      <c r="B106" s="17" t="s">
        <v>108</v>
      </c>
      <c r="C106" s="28" t="str">
        <f ca="1">IF(U104=0,"",SUM(U96:U103)/U104/365.25)</f>
        <v/>
      </c>
      <c r="D106" s="21">
        <v>2</v>
      </c>
      <c r="E106" s="18" t="str">
        <f>IF(S106,"",INDEX(XMLLINK[Titel],MATCH(Q107&amp;"_"&amp;D106,XMLLINK[EID_WID],0)))</f>
        <v/>
      </c>
      <c r="F106" s="18" t="str">
        <f>IF(S106,"",INDEX(XMLLINK[Komponist],MATCH(Q107&amp;"_"&amp;D106,XMLLINK[EID_WID],0)))</f>
        <v/>
      </c>
      <c r="G106" s="18" t="str">
        <f>IF(S106,"",INDEX(XMLLINK[Satz],MATCH(Q107&amp;"_"&amp;D106,XMLLINK[EID_WID],0)))</f>
        <v/>
      </c>
      <c r="H106" s="18" t="str">
        <f>IF(S106,"",INDEX(XMLLINK[Dauer],MATCH(Q107&amp;"_"&amp;D106,XMLLINK[EID_WID],0)))</f>
        <v/>
      </c>
      <c r="I106" s="18" t="str">
        <f>IF(S106,"",INDEX(XMLLINK[BemerkungWerk],MATCH(Q107&amp;"_"&amp;D106,XMLLINK[EID_WID],0)))</f>
        <v/>
      </c>
      <c r="J106" s="18" t="str">
        <f>IF(S106,"",INDEX(XMLLINK[Pflicht],MATCH(Q107&amp;"_"&amp;D106,XMLLINK[EID_WID],0)))</f>
        <v/>
      </c>
      <c r="Q106" s="21">
        <f t="shared" si="16"/>
        <v>5</v>
      </c>
      <c r="R106" s="22">
        <v>2</v>
      </c>
      <c r="S106" s="18" t="b">
        <f>ISERROR(INDEX(XMLLINK[NamePerson],MATCH(Q108&amp;"_"&amp;D106,XMLLINK[EID_WID],0)))</f>
        <v>1</v>
      </c>
      <c r="V106" s="15" t="str">
        <f>IF(W106="","","; ")</f>
        <v/>
      </c>
      <c r="W106" s="15" t="str">
        <f t="shared" si="18"/>
        <v/>
      </c>
    </row>
    <row r="107" spans="1:25" x14ac:dyDescent="0.25">
      <c r="A107" s="24"/>
      <c r="D107" s="21">
        <v>3</v>
      </c>
      <c r="E107" s="18" t="str">
        <f>IF(S107,"",INDEX(XMLLINK[Titel],MATCH(Q108&amp;"_"&amp;D107,XMLLINK[EID_WID],0)))</f>
        <v/>
      </c>
      <c r="F107" s="18" t="str">
        <f>IF(S107,"",INDEX(XMLLINK[Komponist],MATCH(Q108&amp;"_"&amp;D107,XMLLINK[EID_WID],0)))</f>
        <v/>
      </c>
      <c r="G107" s="18" t="str">
        <f>IF(S107,"",INDEX(XMLLINK[Satz],MATCH(Q108&amp;"_"&amp;D107,XMLLINK[EID_WID],0)))</f>
        <v/>
      </c>
      <c r="H107" s="18" t="str">
        <f>IF(S107,"",INDEX(XMLLINK[Dauer],MATCH(Q108&amp;"_"&amp;D107,XMLLINK[EID_WID],0)))</f>
        <v/>
      </c>
      <c r="I107" s="18" t="str">
        <f>IF(S107,"",INDEX(XMLLINK[BemerkungWerk],MATCH(Q108&amp;"_"&amp;D107,XMLLINK[EID_WID],0)))</f>
        <v/>
      </c>
      <c r="J107" s="18" t="str">
        <f>IF(S107,"",INDEX(XMLLINK[Pflicht],MATCH(Q108&amp;"_"&amp;D107,XMLLINK[EID_WID],0)))</f>
        <v/>
      </c>
      <c r="Q107" s="21">
        <f t="shared" si="16"/>
        <v>5</v>
      </c>
      <c r="R107" s="22">
        <v>3</v>
      </c>
      <c r="S107" s="18" t="b">
        <f>ISERROR(INDEX(XMLLINK[NamePerson],MATCH(Q109&amp;"_"&amp;D107,XMLLINK[EID_WID],0)))</f>
        <v>1</v>
      </c>
      <c r="V107" s="15" t="str">
        <f t="shared" ref="V107:V112" si="19">IF(W107="","","; ")</f>
        <v/>
      </c>
      <c r="W107" s="15" t="str">
        <f t="shared" si="18"/>
        <v/>
      </c>
    </row>
    <row r="108" spans="1:25" x14ac:dyDescent="0.25">
      <c r="A108" s="24"/>
      <c r="D108" s="21">
        <v>4</v>
      </c>
      <c r="E108" s="18" t="str">
        <f>IF(S108,"",INDEX(XMLLINK[Titel],MATCH(Q109&amp;"_"&amp;D108,XMLLINK[EID_WID],0)))</f>
        <v/>
      </c>
      <c r="F108" s="18" t="str">
        <f>IF(S108,"",INDEX(XMLLINK[Komponist],MATCH(Q109&amp;"_"&amp;D108,XMLLINK[EID_WID],0)))</f>
        <v/>
      </c>
      <c r="G108" s="18" t="str">
        <f>IF(S108,"",INDEX(XMLLINK[Satz],MATCH(Q109&amp;"_"&amp;D108,XMLLINK[EID_WID],0)))</f>
        <v/>
      </c>
      <c r="H108" s="18" t="str">
        <f>IF(S108,"",INDEX(XMLLINK[Dauer],MATCH(Q109&amp;"_"&amp;D108,XMLLINK[EID_WID],0)))</f>
        <v/>
      </c>
      <c r="I108" s="18" t="str">
        <f>IF(S108,"",INDEX(XMLLINK[BemerkungWerk],MATCH(Q109&amp;"_"&amp;D108,XMLLINK[EID_WID],0)))</f>
        <v/>
      </c>
      <c r="J108" s="18" t="str">
        <f>IF(S108,"",INDEX(XMLLINK[Pflicht],MATCH(Q109&amp;"_"&amp;D108,XMLLINK[EID_WID],0)))</f>
        <v/>
      </c>
      <c r="Q108" s="21">
        <f t="shared" si="16"/>
        <v>5</v>
      </c>
      <c r="R108" s="22">
        <v>4</v>
      </c>
      <c r="S108" s="18" t="b">
        <f>ISERROR(INDEX(XMLLINK[NamePerson],MATCH(Q110&amp;"_"&amp;D108,XMLLINK[EID_WID],0)))</f>
        <v>1</v>
      </c>
      <c r="V108" s="15" t="str">
        <f t="shared" si="19"/>
        <v/>
      </c>
      <c r="W108" s="15" t="str">
        <f t="shared" si="18"/>
        <v/>
      </c>
    </row>
    <row r="109" spans="1:25" x14ac:dyDescent="0.25">
      <c r="A109" s="24"/>
      <c r="D109" s="21">
        <v>5</v>
      </c>
      <c r="E109" s="18" t="str">
        <f>IF(S109,"",INDEX(XMLLINK[Titel],MATCH(Q110&amp;"_"&amp;D109,XMLLINK[EID_WID],0)))</f>
        <v/>
      </c>
      <c r="F109" s="18" t="str">
        <f>IF(S109,"",INDEX(XMLLINK[Komponist],MATCH(Q110&amp;"_"&amp;D109,XMLLINK[EID_WID],0)))</f>
        <v/>
      </c>
      <c r="G109" s="18" t="str">
        <f>IF(S109,"",INDEX(XMLLINK[Satz],MATCH(Q110&amp;"_"&amp;D109,XMLLINK[EID_WID],0)))</f>
        <v/>
      </c>
      <c r="H109" s="18" t="str">
        <f>IF(S109,"",INDEX(XMLLINK[Dauer],MATCH(Q110&amp;"_"&amp;D109,XMLLINK[EID_WID],0)))</f>
        <v/>
      </c>
      <c r="I109" s="18" t="str">
        <f>IF(S109,"",INDEX(XMLLINK[BemerkungWerk],MATCH(Q110&amp;"_"&amp;D109,XMLLINK[EID_WID],0)))</f>
        <v/>
      </c>
      <c r="J109" s="18" t="str">
        <f>IF(S109,"",INDEX(XMLLINK[Pflicht],MATCH(Q110&amp;"_"&amp;D109,XMLLINK[EID_WID],0)))</f>
        <v/>
      </c>
      <c r="Q109" s="21">
        <f t="shared" si="16"/>
        <v>5</v>
      </c>
      <c r="R109" s="22">
        <v>5</v>
      </c>
      <c r="S109" s="18" t="b">
        <f>ISERROR(INDEX(XMLLINK[NamePerson],MATCH(Q111&amp;"_"&amp;D109,XMLLINK[EID_WID],0)))</f>
        <v>1</v>
      </c>
      <c r="V109" s="15" t="str">
        <f t="shared" si="19"/>
        <v/>
      </c>
      <c r="W109" s="15" t="str">
        <f t="shared" si="18"/>
        <v/>
      </c>
    </row>
    <row r="110" spans="1:25" x14ac:dyDescent="0.25">
      <c r="A110" s="24"/>
      <c r="D110" s="21">
        <v>6</v>
      </c>
      <c r="E110" s="18" t="str">
        <f>IF(S110,"",INDEX(XMLLINK[Titel],MATCH(Q111&amp;"_"&amp;D110,XMLLINK[EID_WID],0)))</f>
        <v/>
      </c>
      <c r="F110" s="18" t="str">
        <f>IF(S110,"",INDEX(XMLLINK[Komponist],MATCH(Q111&amp;"_"&amp;D110,XMLLINK[EID_WID],0)))</f>
        <v/>
      </c>
      <c r="G110" s="18" t="str">
        <f>IF(S110,"",INDEX(XMLLINK[Satz],MATCH(Q111&amp;"_"&amp;D110,XMLLINK[EID_WID],0)))</f>
        <v/>
      </c>
      <c r="H110" s="18" t="str">
        <f>IF(S110,"",INDEX(XMLLINK[Dauer],MATCH(Q111&amp;"_"&amp;D110,XMLLINK[EID_WID],0)))</f>
        <v/>
      </c>
      <c r="I110" s="18" t="str">
        <f>IF(S110,"",INDEX(XMLLINK[BemerkungWerk],MATCH(Q111&amp;"_"&amp;D110,XMLLINK[EID_WID],0)))</f>
        <v/>
      </c>
      <c r="J110" s="18" t="str">
        <f>IF(S110,"",INDEX(XMLLINK[Pflicht],MATCH(Q111&amp;"_"&amp;D110,XMLLINK[EID_WID],0)))</f>
        <v/>
      </c>
      <c r="Q110" s="21">
        <f t="shared" si="16"/>
        <v>5</v>
      </c>
      <c r="R110" s="22">
        <v>6</v>
      </c>
      <c r="S110" s="18" t="b">
        <f>ISERROR(INDEX(XMLLINK[NamePerson],MATCH(Q112&amp;"_"&amp;D110,XMLLINK[EID_WID],0)))</f>
        <v>1</v>
      </c>
      <c r="V110" s="15" t="str">
        <f t="shared" si="19"/>
        <v/>
      </c>
      <c r="W110" s="15" t="str">
        <f t="shared" si="18"/>
        <v/>
      </c>
    </row>
    <row r="111" spans="1:25" x14ac:dyDescent="0.25">
      <c r="A111" s="24"/>
      <c r="D111" s="21">
        <v>7</v>
      </c>
      <c r="E111" s="18" t="str">
        <f>IF(S111,"",INDEX(XMLLINK[Titel],MATCH(Q112&amp;"_"&amp;D111,XMLLINK[EID_WID],0)))</f>
        <v/>
      </c>
      <c r="F111" s="18" t="str">
        <f>IF(S111,"",INDEX(XMLLINK[Komponist],MATCH(Q112&amp;"_"&amp;D111,XMLLINK[EID_WID],0)))</f>
        <v/>
      </c>
      <c r="G111" s="18" t="str">
        <f>IF(S111,"",INDEX(XMLLINK[Satz],MATCH(Q112&amp;"_"&amp;D111,XMLLINK[EID_WID],0)))</f>
        <v/>
      </c>
      <c r="H111" s="18" t="str">
        <f>IF(S111,"",INDEX(XMLLINK[Dauer],MATCH(Q112&amp;"_"&amp;D111,XMLLINK[EID_WID],0)))</f>
        <v/>
      </c>
      <c r="I111" s="18" t="str">
        <f>IF(S111,"",INDEX(XMLLINK[BemerkungWerk],MATCH(Q112&amp;"_"&amp;D111,XMLLINK[EID_WID],0)))</f>
        <v/>
      </c>
      <c r="J111" s="18" t="str">
        <f>IF(S111,"",INDEX(XMLLINK[Pflicht],MATCH(Q112&amp;"_"&amp;D111,XMLLINK[EID_WID],0)))</f>
        <v/>
      </c>
      <c r="Q111" s="21">
        <f t="shared" si="16"/>
        <v>5</v>
      </c>
      <c r="R111" s="22">
        <v>7</v>
      </c>
      <c r="S111" s="18" t="b">
        <f>ISERROR(INDEX(XMLLINK[NamePerson],MATCH(Q113&amp;"_"&amp;D111,XMLLINK[EID_WID],0)))</f>
        <v>1</v>
      </c>
      <c r="V111" s="15" t="str">
        <f t="shared" si="19"/>
        <v/>
      </c>
      <c r="W111" s="15" t="str">
        <f t="shared" si="18"/>
        <v/>
      </c>
    </row>
    <row r="112" spans="1:25" x14ac:dyDescent="0.25">
      <c r="A112" s="24"/>
      <c r="D112" s="21">
        <v>8</v>
      </c>
      <c r="E112" s="18" t="str">
        <f>IF(S112,"",INDEX(XMLLINK[Titel],MATCH(Q113&amp;"_"&amp;D112,XMLLINK[EID_WID],0)))</f>
        <v/>
      </c>
      <c r="F112" s="18" t="str">
        <f>IF(S112,"",INDEX(XMLLINK[Komponist],MATCH(Q113&amp;"_"&amp;D112,XMLLINK[EID_WID],0)))</f>
        <v/>
      </c>
      <c r="G112" s="18" t="str">
        <f>IF(S112,"",INDEX(XMLLINK[Satz],MATCH(Q113&amp;"_"&amp;D112,XMLLINK[EID_WID],0)))</f>
        <v/>
      </c>
      <c r="H112" s="18" t="str">
        <f>IF(S112,"",INDEX(XMLLINK[Dauer],MATCH(Q113&amp;"_"&amp;D112,XMLLINK[EID_WID],0)))</f>
        <v/>
      </c>
      <c r="I112" s="18" t="str">
        <f>IF(S112,"",INDEX(XMLLINK[BemerkungWerk],MATCH(Q113&amp;"_"&amp;D112,XMLLINK[EID_WID],0)))</f>
        <v/>
      </c>
      <c r="J112" s="18" t="str">
        <f>IF(S112,"",INDEX(XMLLINK[Pflicht],MATCH(Q113&amp;"_"&amp;D112,XMLLINK[EID_WID],0)))</f>
        <v/>
      </c>
      <c r="Q112" s="21"/>
      <c r="R112" s="22">
        <v>8</v>
      </c>
      <c r="S112" s="18" t="b">
        <f>ISERROR(INDEX(XMLLINK[NamePerson],MATCH(A113&amp;"_"&amp;D112,XMLLINK[EID_WID],0)))</f>
        <v>1</v>
      </c>
      <c r="V112" s="15" t="str">
        <f t="shared" si="19"/>
        <v/>
      </c>
      <c r="W112" s="15" t="str">
        <f t="shared" si="18"/>
        <v/>
      </c>
    </row>
    <row r="114" spans="1:25" x14ac:dyDescent="0.25">
      <c r="A114" s="23" t="s">
        <v>96</v>
      </c>
      <c r="B114" s="23">
        <f>(ROW()+6)/20</f>
        <v>6</v>
      </c>
      <c r="C114" s="24"/>
      <c r="D114" s="24"/>
      <c r="E114" s="24"/>
      <c r="F114" s="24"/>
      <c r="G114" s="24"/>
      <c r="H114" s="24"/>
      <c r="I114" s="24"/>
      <c r="J114" s="24"/>
      <c r="K114" s="24"/>
      <c r="L114" s="24"/>
      <c r="M114" s="24"/>
      <c r="N114" s="24"/>
      <c r="O114" s="24"/>
    </row>
    <row r="115" spans="1:25" x14ac:dyDescent="0.25">
      <c r="A115" s="24"/>
      <c r="B115" s="17" t="s">
        <v>78</v>
      </c>
      <c r="C115" s="18" t="str">
        <f>IF(ISERROR(S115),"",INDEX(XMLLINK[Name],MATCH(Q116,XMLLINK[EnsembleNr],0)))</f>
        <v/>
      </c>
      <c r="D115" s="17" t="s">
        <v>89</v>
      </c>
      <c r="E115" s="19" t="s">
        <v>11</v>
      </c>
      <c r="F115" s="15" t="s">
        <v>90</v>
      </c>
      <c r="G115" s="15" t="s">
        <v>91</v>
      </c>
      <c r="H115" s="15" t="s">
        <v>24</v>
      </c>
      <c r="I115" s="15" t="s">
        <v>25</v>
      </c>
      <c r="J115" s="15" t="s">
        <v>26</v>
      </c>
      <c r="K115" s="15" t="s">
        <v>27</v>
      </c>
      <c r="L115" s="15" t="s">
        <v>18</v>
      </c>
      <c r="M115" s="15" t="s">
        <v>92</v>
      </c>
      <c r="N115" s="15" t="s">
        <v>93</v>
      </c>
      <c r="O115" s="15" t="s">
        <v>20</v>
      </c>
      <c r="Q115" s="21" t="s">
        <v>103</v>
      </c>
      <c r="R115" s="17" t="s">
        <v>97</v>
      </c>
      <c r="S115" s="20" t="e">
        <f>VLOOKUP(Q117,XMLLINK[EnsembleNr],1,0)</f>
        <v>#N/A</v>
      </c>
      <c r="T115" s="15" t="s">
        <v>100</v>
      </c>
      <c r="W115" s="29" t="str">
        <f>CONCATENATE(W116,W117,W118,W119,W120,W121,W122,W123)</f>
        <v/>
      </c>
      <c r="X115" s="31">
        <f>8-COUNTIF(W116:W123,"")</f>
        <v>0</v>
      </c>
      <c r="Y115" s="29" t="str">
        <f>CONCATENATE(Y116,Y117,Y118,Y119,Y120,Y121,Y122,Y123)</f>
        <v/>
      </c>
    </row>
    <row r="116" spans="1:25" x14ac:dyDescent="0.25">
      <c r="A116" s="24"/>
      <c r="B116" s="17" t="s">
        <v>79</v>
      </c>
      <c r="C116" s="18" t="str">
        <f>IF(ISERROR(S115),"",INDEX(XMLLINK[Leiter],MATCH(Q116,XMLLINK[EnsembleNr],0)))</f>
        <v/>
      </c>
      <c r="D116" s="21">
        <v>1</v>
      </c>
      <c r="E116" s="18" t="str">
        <f>IF(S116,"",INDEX(XMLLINK[NamePerson],MATCH(Q117&amp;"_"&amp;D116,XMLLINK[EID_MID],0)))</f>
        <v/>
      </c>
      <c r="F116" s="18" t="str">
        <f>IF(S116,"",INDEX(XMLLINK[GebDat],MATCH(Q117&amp;"_"&amp;D116,XMLLINK[EID_MID],0)))</f>
        <v/>
      </c>
      <c r="G116" s="18" t="str">
        <f>IF(S116,"",INDEX(XMLLINK[Geschlecht],MATCH(Q117&amp;"_"&amp;D116,XMLLINK[EID_MID],0)))</f>
        <v/>
      </c>
      <c r="H116" s="18" t="str">
        <f>IF(S116,"",INDEX(XMLLINK[Adresse],MATCH(Q117&amp;"_"&amp;D116,XMLLINK[EID_MID],0)))</f>
        <v/>
      </c>
      <c r="I116" s="18" t="str">
        <f>IF(S116,"",INDEX(XMLLINK[Email],MATCH(Q117&amp;"_"&amp;D116,XMLLINK[EID_MID],0)))</f>
        <v/>
      </c>
      <c r="J116" s="18" t="str">
        <f>IF(S116,"",INDEX(XMLLINK[Telefon],MATCH(Q117&amp;"_"&amp;D116,XMLLINK[EID_MID],0)))</f>
        <v/>
      </c>
      <c r="K116" s="18" t="str">
        <f>IF(S116,"",INDEX(XMLLINK[Instrument],MATCH(Q117&amp;"_"&amp;D116,XMLLINK[EID_MID],0)))</f>
        <v/>
      </c>
      <c r="L116" s="18" t="str">
        <f>IF(S116,"",INDEX(XMLLINK[BereichIDPerson],MATCH(Q117&amp;"_"&amp;D116,XMLLINK[EID_MID],0)))</f>
        <v/>
      </c>
      <c r="M116" s="18" t="str">
        <f>IF(S116,"",INDEX(XMLLINK[BereichNamePerson],MATCH(Q117&amp;"_"&amp;D116,XMLLINK[EID_MID],0)))</f>
        <v/>
      </c>
      <c r="N116" s="18" t="str">
        <f>IF(S116,"",INDEX(XMLLINK[AuswahlPerson],MATCH(Q117&amp;"_"&amp;D116,XMLLINK[EID_MID],0)))</f>
        <v/>
      </c>
      <c r="O116" s="18" t="str">
        <f>IF(S116,"",INDEX(XMLLINK[BemerkungPerson],MATCH(Q117&amp;"_"&amp;D116,XMLLINK[EID_MID],0)))</f>
        <v/>
      </c>
      <c r="Q116" s="21">
        <f>B114</f>
        <v>6</v>
      </c>
      <c r="R116" s="22" t="s">
        <v>101</v>
      </c>
      <c r="S116" s="18" t="b">
        <f>ISERROR(INDEX(XMLLINK[NamePerson],MATCH(Q117&amp;"_"&amp;D116,XMLLINK[EID_MID],0)))</f>
        <v>1</v>
      </c>
      <c r="U116" s="15" t="str">
        <f ca="1">IF(ISNUMBER(DATEVALUE(F116)),TODAY()-DATEVALUE(F116),"")</f>
        <v/>
      </c>
      <c r="W116" s="15" t="str">
        <f>M116</f>
        <v/>
      </c>
      <c r="X116" s="29" t="str">
        <f>IF(E116="","",IF(E117="",E116,IF(E118="",E116&amp;", "&amp;E117,IF(E119="",E116&amp;", "&amp;E117&amp;", "&amp;E118,IF(E120="",E116&amp;", "&amp;E117&amp;", "&amp;E118&amp;", "&amp;E119,IF(E121="",E116&amp;", "&amp;E117&amp;", "&amp;E118&amp;", "&amp;E119&amp;", "&amp;E120,IF(E122="",E116&amp;", "&amp;E117&amp;", "&amp;E118&amp;", "&amp;E119&amp;", "&amp;E120&amp;", "&amp;E121,IF(E123="",E116&amp;", "&amp;E117&amp;", "&amp;E118&amp;", "&amp;E119&amp;", "&amp;E120&amp;", "&amp;E121&amp;", "&amp;E122,E116&amp;", "&amp;E117&amp;", "&amp;E118&amp;", "&amp;E119&amp;", "&amp;E120&amp;", "&amp;E121&amp;", "&amp;E122&amp;", "&amp;E123))))))))</f>
        <v/>
      </c>
      <c r="Y116" s="15" t="str">
        <f>K116</f>
        <v/>
      </c>
    </row>
    <row r="117" spans="1:25" x14ac:dyDescent="0.25">
      <c r="A117" s="24"/>
      <c r="B117" s="17" t="s">
        <v>80</v>
      </c>
      <c r="C117" s="18" t="str">
        <f>IF(ISERROR(S115),"",INDEX(XMLLINK[LeiterEmail],MATCH(Q117,XMLLINK[EnsembleNr],0)))</f>
        <v/>
      </c>
      <c r="D117" s="21">
        <v>2</v>
      </c>
      <c r="E117" s="18" t="str">
        <f>IF(S117,"",INDEX(XMLLINK[NamePerson],MATCH(Q118&amp;"_"&amp;D117,XMLLINK[EID_MID],0)))</f>
        <v/>
      </c>
      <c r="F117" s="18" t="str">
        <f>IF(S117,"",INDEX(XMLLINK[GebDat],MATCH(Q118&amp;"_"&amp;D117,XMLLINK[EID_MID],0)))</f>
        <v/>
      </c>
      <c r="G117" s="18" t="str">
        <f>IF(S117,"",INDEX(XMLLINK[Geschlecht],MATCH(Q118&amp;"_"&amp;D117,XMLLINK[EID_MID],0)))</f>
        <v/>
      </c>
      <c r="H117" s="18" t="str">
        <f>IF(S117,"",INDEX(XMLLINK[Adresse],MATCH(Q118&amp;"_"&amp;D117,XMLLINK[EID_MID],0)))</f>
        <v/>
      </c>
      <c r="I117" s="18" t="str">
        <f>IF(S117,"",INDEX(XMLLINK[Email],MATCH(Q118&amp;"_"&amp;D117,XMLLINK[EID_MID],0)))</f>
        <v/>
      </c>
      <c r="J117" s="18" t="str">
        <f>IF(S117,"",INDEX(XMLLINK[Telefon],MATCH(Q118&amp;"_"&amp;D117,XMLLINK[EID_MID],0)))</f>
        <v/>
      </c>
      <c r="K117" s="18" t="str">
        <f>IF(S117,"",INDEX(XMLLINK[Instrument],MATCH(Q118&amp;"_"&amp;D117,XMLLINK[EID_MID],0)))</f>
        <v/>
      </c>
      <c r="L117" s="18" t="str">
        <f>IF(S117,"",INDEX(XMLLINK[BereichIDPerson],MATCH(Q118&amp;"_"&amp;D117,XMLLINK[EID_MID],0)))</f>
        <v/>
      </c>
      <c r="M117" s="18" t="str">
        <f>IF(S117,"",INDEX(XMLLINK[BereichNamePerson],MATCH(Q118&amp;"_"&amp;D117,XMLLINK[EID_MID],0)))</f>
        <v/>
      </c>
      <c r="N117" s="18" t="str">
        <f>IF(S117,"",INDEX(XMLLINK[AuswahlPerson],MATCH(Q118&amp;"_"&amp;D117,XMLLINK[EID_MID],0)))</f>
        <v/>
      </c>
      <c r="O117" s="18" t="str">
        <f>IF(S117,"",INDEX(XMLLINK[BemerkungPerson],MATCH(Q118&amp;"_"&amp;D117,XMLLINK[EID_MID],0)))</f>
        <v/>
      </c>
      <c r="Q117" s="21">
        <f t="shared" ref="Q117:Q131" si="20">Q116</f>
        <v>6</v>
      </c>
      <c r="R117" s="15">
        <v>2</v>
      </c>
      <c r="S117" s="18" t="b">
        <f>ISERROR(INDEX(XMLLINK[NamePerson],MATCH(Q117&amp;"_"&amp;D117,XMLLINK[EID_MID],0)))</f>
        <v>1</v>
      </c>
      <c r="U117" s="15" t="str">
        <f t="shared" ref="U117:U123" ca="1" si="21">IF(ISNUMBER(DATEVALUE(F117)),TODAY()-DATEVALUE(F117),"")</f>
        <v/>
      </c>
      <c r="W117" s="15" t="str">
        <f>IF(AND(M117&lt;&gt;"",M117&lt;&gt;M116),", "&amp;M117,"")</f>
        <v/>
      </c>
      <c r="Y117" s="15" t="str">
        <f>IF(AND(K117&lt;&gt;"",K117&lt;&gt;K116),", "&amp;K117,"")</f>
        <v/>
      </c>
    </row>
    <row r="118" spans="1:25" x14ac:dyDescent="0.25">
      <c r="A118" s="24"/>
      <c r="B118" s="17" t="s">
        <v>81</v>
      </c>
      <c r="C118" s="18" t="str">
        <f>IF(ISERROR(S115),"",INDEX(XMLLINK[LeiterTelefon],MATCH(Q118,XMLLINK[EnsembleNr],0)))</f>
        <v/>
      </c>
      <c r="D118" s="21">
        <v>3</v>
      </c>
      <c r="E118" s="18" t="str">
        <f>IF(S118,"",INDEX(XMLLINK[NamePerson],MATCH(Q119&amp;"_"&amp;D118,XMLLINK[EID_MID],0)))</f>
        <v/>
      </c>
      <c r="F118" s="18" t="str">
        <f>IF(S118,"",INDEX(XMLLINK[GebDat],MATCH(Q119&amp;"_"&amp;D118,XMLLINK[EID_MID],0)))</f>
        <v/>
      </c>
      <c r="G118" s="18" t="str">
        <f>IF(S118,"",INDEX(XMLLINK[Geschlecht],MATCH(Q119&amp;"_"&amp;D118,XMLLINK[EID_MID],0)))</f>
        <v/>
      </c>
      <c r="H118" s="18" t="str">
        <f>IF(S118,"",INDEX(XMLLINK[Adresse],MATCH(Q119&amp;"_"&amp;D118,XMLLINK[EID_MID],0)))</f>
        <v/>
      </c>
      <c r="I118" s="18" t="str">
        <f>IF(S118,"",INDEX(XMLLINK[Email],MATCH(Q119&amp;"_"&amp;D118,XMLLINK[EID_MID],0)))</f>
        <v/>
      </c>
      <c r="J118" s="18" t="str">
        <f>IF(S118,"",INDEX(XMLLINK[Telefon],MATCH(Q119&amp;"_"&amp;D118,XMLLINK[EID_MID],0)))</f>
        <v/>
      </c>
      <c r="K118" s="18" t="str">
        <f>IF(S118,"",INDEX(XMLLINK[Instrument],MATCH(Q119&amp;"_"&amp;D118,XMLLINK[EID_MID],0)))</f>
        <v/>
      </c>
      <c r="L118" s="18" t="str">
        <f>IF(S118,"",INDEX(XMLLINK[BereichIDPerson],MATCH(Q119&amp;"_"&amp;D118,XMLLINK[EID_MID],0)))</f>
        <v/>
      </c>
      <c r="M118" s="18" t="str">
        <f>IF(S118,"",INDEX(XMLLINK[BereichNamePerson],MATCH(Q119&amp;"_"&amp;D118,XMLLINK[EID_MID],0)))</f>
        <v/>
      </c>
      <c r="N118" s="18" t="str">
        <f>IF(S118,"",INDEX(XMLLINK[AuswahlPerson],MATCH(Q119&amp;"_"&amp;D118,XMLLINK[EID_MID],0)))</f>
        <v/>
      </c>
      <c r="O118" s="18" t="str">
        <f>IF(S118,"",INDEX(XMLLINK[BemerkungPerson],MATCH(Q119&amp;"_"&amp;D118,XMLLINK[EID_MID],0)))</f>
        <v/>
      </c>
      <c r="Q118" s="21">
        <f t="shared" si="20"/>
        <v>6</v>
      </c>
      <c r="R118" s="15">
        <v>3</v>
      </c>
      <c r="S118" s="18" t="b">
        <f>ISERROR(INDEX(XMLLINK[NamePerson],MATCH(Q117&amp;"_"&amp;D118,XMLLINK[EID_MID],0)))</f>
        <v>1</v>
      </c>
      <c r="U118" s="15" t="str">
        <f t="shared" ca="1" si="21"/>
        <v/>
      </c>
      <c r="W118" s="15" t="str">
        <f>IF(OR(M118="",COUNTIF(M116:M117,M118)&gt;0),"",", "&amp;M118)</f>
        <v/>
      </c>
      <c r="Y118" s="15" t="str">
        <f>IF(OR(K118="",COUNTIF(K116:K117,K118)&gt;0),"",", "&amp;K118)</f>
        <v/>
      </c>
    </row>
    <row r="119" spans="1:25" x14ac:dyDescent="0.25">
      <c r="A119" s="24"/>
      <c r="B119" s="17" t="s">
        <v>82</v>
      </c>
      <c r="C119" s="18" t="str">
        <f>IF(ISERROR(S115),"",INDEX(XMLLINK[Art],MATCH(Q119,XMLLINK[EnsembleNr],0)))</f>
        <v/>
      </c>
      <c r="D119" s="21">
        <v>4</v>
      </c>
      <c r="E119" s="18" t="str">
        <f>IF(S119,"",INDEX(XMLLINK[NamePerson],MATCH(Q120&amp;"_"&amp;D119,XMLLINK[EID_MID],0)))</f>
        <v/>
      </c>
      <c r="F119" s="18" t="str">
        <f>IF(S119,"",INDEX(XMLLINK[GebDat],MATCH(Q120&amp;"_"&amp;D119,XMLLINK[EID_MID],0)))</f>
        <v/>
      </c>
      <c r="G119" s="18" t="str">
        <f>IF(S119,"",INDEX(XMLLINK[Geschlecht],MATCH(Q120&amp;"_"&amp;D119,XMLLINK[EID_MID],0)))</f>
        <v/>
      </c>
      <c r="H119" s="18" t="str">
        <f>IF(S119,"",INDEX(XMLLINK[Adresse],MATCH(Q120&amp;"_"&amp;D119,XMLLINK[EID_MID],0)))</f>
        <v/>
      </c>
      <c r="I119" s="18" t="str">
        <f>IF(S119,"",INDEX(XMLLINK[Email],MATCH(Q120&amp;"_"&amp;D119,XMLLINK[EID_MID],0)))</f>
        <v/>
      </c>
      <c r="J119" s="18" t="str">
        <f>IF(S119,"",INDEX(XMLLINK[Telefon],MATCH(Q120&amp;"_"&amp;D119,XMLLINK[EID_MID],0)))</f>
        <v/>
      </c>
      <c r="K119" s="18" t="str">
        <f>IF(S119,"",INDEX(XMLLINK[Instrument],MATCH(Q120&amp;"_"&amp;D119,XMLLINK[EID_MID],0)))</f>
        <v/>
      </c>
      <c r="L119" s="18" t="str">
        <f>IF(S119,"",INDEX(XMLLINK[BereichIDPerson],MATCH(Q120&amp;"_"&amp;D119,XMLLINK[EID_MID],0)))</f>
        <v/>
      </c>
      <c r="M119" s="18" t="str">
        <f>IF(S119,"",INDEX(XMLLINK[BereichNamePerson],MATCH(Q120&amp;"_"&amp;D119,XMLLINK[EID_MID],0)))</f>
        <v/>
      </c>
      <c r="N119" s="18" t="str">
        <f>IF(S119,"",INDEX(XMLLINK[AuswahlPerson],MATCH(Q120&amp;"_"&amp;D119,XMLLINK[EID_MID],0)))</f>
        <v/>
      </c>
      <c r="O119" s="18" t="str">
        <f>IF(S119,"",INDEX(XMLLINK[BemerkungPerson],MATCH(Q120&amp;"_"&amp;D119,XMLLINK[EID_MID],0)))</f>
        <v/>
      </c>
      <c r="Q119" s="21">
        <f t="shared" si="20"/>
        <v>6</v>
      </c>
      <c r="R119" s="15">
        <v>4</v>
      </c>
      <c r="S119" s="18" t="b">
        <f>ISERROR(INDEX(XMLLINK[NamePerson],MATCH(Q117&amp;"_"&amp;D119,XMLLINK[EID_MID],0)))</f>
        <v>1</v>
      </c>
      <c r="U119" s="15" t="str">
        <f t="shared" ca="1" si="21"/>
        <v/>
      </c>
      <c r="W119" s="15" t="str">
        <f>IF(OR(M119="",COUNTIF(M116:M118,M119)&gt;0),"",", "&amp;M119)</f>
        <v/>
      </c>
      <c r="Y119" s="15" t="str">
        <f>IF(OR(K119="",COUNTIF(K116:K118,K119)&gt;0),"",", "&amp;K119)</f>
        <v/>
      </c>
    </row>
    <row r="120" spans="1:25" x14ac:dyDescent="0.25">
      <c r="A120" s="24"/>
      <c r="B120" s="17" t="s">
        <v>83</v>
      </c>
      <c r="C120" s="18" t="str">
        <f>IF(ISERROR(S115),"",INDEX(XMLLINK[Stufe],MATCH(Q120,XMLLINK[EnsembleNr],0)))</f>
        <v/>
      </c>
      <c r="D120" s="21">
        <v>5</v>
      </c>
      <c r="E120" s="18" t="str">
        <f>IF(S120,"",INDEX(XMLLINK[NamePerson],MATCH(Q121&amp;"_"&amp;D120,XMLLINK[EID_MID],0)))</f>
        <v/>
      </c>
      <c r="F120" s="18" t="str">
        <f>IF(S120,"",INDEX(XMLLINK[GebDat],MATCH(Q121&amp;"_"&amp;D120,XMLLINK[EID_MID],0)))</f>
        <v/>
      </c>
      <c r="G120" s="18" t="str">
        <f>IF(S120,"",INDEX(XMLLINK[Geschlecht],MATCH(Q121&amp;"_"&amp;D120,XMLLINK[EID_MID],0)))</f>
        <v/>
      </c>
      <c r="H120" s="18" t="str">
        <f>IF(S120,"",INDEX(XMLLINK[Adresse],MATCH(Q121&amp;"_"&amp;D120,XMLLINK[EID_MID],0)))</f>
        <v/>
      </c>
      <c r="I120" s="18" t="str">
        <f>IF(S120,"",INDEX(XMLLINK[Email],MATCH(Q121&amp;"_"&amp;D120,XMLLINK[EID_MID],0)))</f>
        <v/>
      </c>
      <c r="J120" s="18" t="str">
        <f>IF(S120,"",INDEX(XMLLINK[Telefon],MATCH(Q121&amp;"_"&amp;D120,XMLLINK[EID_MID],0)))</f>
        <v/>
      </c>
      <c r="K120" s="18" t="str">
        <f>IF(S120,"",INDEX(XMLLINK[Instrument],MATCH(Q121&amp;"_"&amp;D120,XMLLINK[EID_MID],0)))</f>
        <v/>
      </c>
      <c r="L120" s="18" t="str">
        <f>IF(S120,"",INDEX(XMLLINK[BereichIDPerson],MATCH(Q121&amp;"_"&amp;D120,XMLLINK[EID_MID],0)))</f>
        <v/>
      </c>
      <c r="M120" s="18" t="str">
        <f>IF(S120,"",INDEX(XMLLINK[BereichNamePerson],MATCH(Q121&amp;"_"&amp;D120,XMLLINK[EID_MID],0)))</f>
        <v/>
      </c>
      <c r="N120" s="18" t="str">
        <f>IF(S120,"",INDEX(XMLLINK[AuswahlPerson],MATCH(Q121&amp;"_"&amp;D120,XMLLINK[EID_MID],0)))</f>
        <v/>
      </c>
      <c r="O120" s="18" t="str">
        <f>IF(S120,"",INDEX(XMLLINK[BemerkungPerson],MATCH(Q121&amp;"_"&amp;D120,XMLLINK[EID_MID],0)))</f>
        <v/>
      </c>
      <c r="Q120" s="21">
        <f t="shared" si="20"/>
        <v>6</v>
      </c>
      <c r="R120" s="15">
        <v>5</v>
      </c>
      <c r="S120" s="18" t="b">
        <f>ISERROR(INDEX(XMLLINK[NamePerson],MATCH(Q117&amp;"_"&amp;D120,XMLLINK[EID_MID],0)))</f>
        <v>1</v>
      </c>
      <c r="U120" s="15" t="str">
        <f t="shared" ca="1" si="21"/>
        <v/>
      </c>
      <c r="W120" s="15" t="str">
        <f>IF(OR(M120="",COUNTIF(M116:M119,M120)&gt;0),"",", "&amp;M120)</f>
        <v/>
      </c>
      <c r="Y120" s="15" t="str">
        <f>IF(OR(K120="",COUNTIF(K117:K119,K120)&gt;0),"",", "&amp;K120)</f>
        <v/>
      </c>
    </row>
    <row r="121" spans="1:25" x14ac:dyDescent="0.25">
      <c r="A121" s="24"/>
      <c r="B121" s="17" t="s">
        <v>84</v>
      </c>
      <c r="C121" s="18" t="str">
        <f>IF(ISERROR(S115),"",INDEX(XMLLINK[Artikel],MATCH(Q121,XMLLINK[EnsembleNr],0)))</f>
        <v/>
      </c>
      <c r="D121" s="21">
        <v>6</v>
      </c>
      <c r="E121" s="18" t="str">
        <f>IF(S121,"",INDEX(XMLLINK[NamePerson],MATCH(Q122&amp;"_"&amp;D121,XMLLINK[EID_MID],0)))</f>
        <v/>
      </c>
      <c r="F121" s="18" t="str">
        <f>IF(S121,"",INDEX(XMLLINK[GebDat],MATCH(Q122&amp;"_"&amp;D121,XMLLINK[EID_MID],0)))</f>
        <v/>
      </c>
      <c r="G121" s="18" t="str">
        <f>IF(S121,"",INDEX(XMLLINK[Geschlecht],MATCH(Q122&amp;"_"&amp;D121,XMLLINK[EID_MID],0)))</f>
        <v/>
      </c>
      <c r="H121" s="18" t="str">
        <f>IF(S121,"",INDEX(XMLLINK[Adresse],MATCH(Q122&amp;"_"&amp;D121,XMLLINK[EID_MID],0)))</f>
        <v/>
      </c>
      <c r="I121" s="18" t="str">
        <f>IF(S121,"",INDEX(XMLLINK[Email],MATCH(Q122&amp;"_"&amp;D121,XMLLINK[EID_MID],0)))</f>
        <v/>
      </c>
      <c r="J121" s="18" t="str">
        <f>IF(S121,"",INDEX(XMLLINK[Telefon],MATCH(Q122&amp;"_"&amp;D121,XMLLINK[EID_MID],0)))</f>
        <v/>
      </c>
      <c r="K121" s="18" t="str">
        <f>IF(S121,"",INDEX(XMLLINK[Instrument],MATCH(Q122&amp;"_"&amp;D121,XMLLINK[EID_MID],0)))</f>
        <v/>
      </c>
      <c r="L121" s="18" t="str">
        <f>IF(S121,"",INDEX(XMLLINK[BereichIDPerson],MATCH(Q122&amp;"_"&amp;D121,XMLLINK[EID_MID],0)))</f>
        <v/>
      </c>
      <c r="M121" s="18" t="str">
        <f>IF(S121,"",INDEX(XMLLINK[BereichNamePerson],MATCH(Q122&amp;"_"&amp;D121,XMLLINK[EID_MID],0)))</f>
        <v/>
      </c>
      <c r="N121" s="18" t="str">
        <f>IF(S121,"",INDEX(XMLLINK[AuswahlPerson],MATCH(Q122&amp;"_"&amp;D121,XMLLINK[EID_MID],0)))</f>
        <v/>
      </c>
      <c r="O121" s="18" t="str">
        <f>IF(S121,"",INDEX(XMLLINK[BemerkungPerson],MATCH(Q122&amp;"_"&amp;D121,XMLLINK[EID_MID],0)))</f>
        <v/>
      </c>
      <c r="Q121" s="21">
        <f t="shared" si="20"/>
        <v>6</v>
      </c>
      <c r="R121" s="15">
        <v>6</v>
      </c>
      <c r="S121" s="18" t="b">
        <f>ISERROR(INDEX(XMLLINK[NamePerson],MATCH(Q117&amp;"_"&amp;D121,XMLLINK[EID_MID],0)))</f>
        <v>1</v>
      </c>
      <c r="U121" s="15" t="str">
        <f t="shared" ca="1" si="21"/>
        <v/>
      </c>
      <c r="W121" s="15" t="str">
        <f>IF(OR(M121="",COUNTIF(M116:M120,M121)&gt;0),"",", "&amp;M121)</f>
        <v/>
      </c>
      <c r="Y121" s="15" t="str">
        <f>IF(OR(K121="",COUNTIF(K118:K120,K121)&gt;0),"",", "&amp;K121)</f>
        <v/>
      </c>
    </row>
    <row r="122" spans="1:25" x14ac:dyDescent="0.25">
      <c r="A122" s="24"/>
      <c r="B122" s="17" t="s">
        <v>85</v>
      </c>
      <c r="C122" s="18" t="str">
        <f>IF(ISERROR(S115),"",INDEX(XMLLINK[BereichID],MATCH(Q122,XMLLINK[EnsembleNr],0)))</f>
        <v/>
      </c>
      <c r="D122" s="21">
        <v>7</v>
      </c>
      <c r="E122" s="18" t="str">
        <f>IF(S122,"",INDEX(XMLLINK[NamePerson],MATCH(Q123&amp;"_"&amp;D122,XMLLINK[EID_MID],0)))</f>
        <v/>
      </c>
      <c r="F122" s="18" t="str">
        <f>IF(S122,"",INDEX(XMLLINK[GebDat],MATCH(Q123&amp;"_"&amp;D122,XMLLINK[EID_MID],0)))</f>
        <v/>
      </c>
      <c r="G122" s="18" t="str">
        <f>IF(S122,"",INDEX(XMLLINK[Geschlecht],MATCH(Q123&amp;"_"&amp;D122,XMLLINK[EID_MID],0)))</f>
        <v/>
      </c>
      <c r="H122" s="18" t="str">
        <f>IF(S122,"",INDEX(XMLLINK[Adresse],MATCH(Q123&amp;"_"&amp;D122,XMLLINK[EID_MID],0)))</f>
        <v/>
      </c>
      <c r="I122" s="18" t="str">
        <f>IF(S122,"",INDEX(XMLLINK[Email],MATCH(Q123&amp;"_"&amp;D122,XMLLINK[EID_MID],0)))</f>
        <v/>
      </c>
      <c r="J122" s="18" t="str">
        <f>IF(S122,"",INDEX(XMLLINK[Telefon],MATCH(Q123&amp;"_"&amp;D122,XMLLINK[EID_MID],0)))</f>
        <v/>
      </c>
      <c r="K122" s="18" t="str">
        <f>IF(S122,"",INDEX(XMLLINK[Instrument],MATCH(Q123&amp;"_"&amp;D122,XMLLINK[EID_MID],0)))</f>
        <v/>
      </c>
      <c r="L122" s="18" t="str">
        <f>IF(S122,"",INDEX(XMLLINK[BereichIDPerson],MATCH(Q123&amp;"_"&amp;D122,XMLLINK[EID_MID],0)))</f>
        <v/>
      </c>
      <c r="M122" s="18" t="str">
        <f>IF(S122,"",INDEX(XMLLINK[BereichNamePerson],MATCH(Q123&amp;"_"&amp;D122,XMLLINK[EID_MID],0)))</f>
        <v/>
      </c>
      <c r="N122" s="18" t="str">
        <f>IF(S122,"",INDEX(XMLLINK[AuswahlPerson],MATCH(Q123&amp;"_"&amp;D122,XMLLINK[EID_MID],0)))</f>
        <v/>
      </c>
      <c r="O122" s="18" t="str">
        <f>IF(S122,"",INDEX(XMLLINK[BemerkungPerson],MATCH(Q123&amp;"_"&amp;D122,XMLLINK[EID_MID],0)))</f>
        <v/>
      </c>
      <c r="Q122" s="21">
        <f t="shared" si="20"/>
        <v>6</v>
      </c>
      <c r="R122" s="15">
        <v>7</v>
      </c>
      <c r="S122" s="18" t="b">
        <f>ISERROR(INDEX(XMLLINK[NamePerson],MATCH(Q117&amp;"_"&amp;D122,XMLLINK[EID_MID],0)))</f>
        <v>1</v>
      </c>
      <c r="U122" s="15" t="str">
        <f t="shared" ca="1" si="21"/>
        <v/>
      </c>
      <c r="W122" s="15" t="str">
        <f>IF(OR(M122="",COUNTIF(M116:M121,M122)&gt;0),"",", "&amp;M122)</f>
        <v/>
      </c>
      <c r="Y122" s="15" t="str">
        <f>IF(OR(K122="",COUNTIF(K119:K121,K122)&gt;0),"",", "&amp;K122)</f>
        <v/>
      </c>
    </row>
    <row r="123" spans="1:25" x14ac:dyDescent="0.25">
      <c r="A123" s="24"/>
      <c r="B123" s="17" t="s">
        <v>86</v>
      </c>
      <c r="C123" s="18" t="str">
        <f>IF(ISERROR(S115),"",INDEX(XMLLINK[BereichName],MATCH(Q123,XMLLINK[EnsembleNr],0)))</f>
        <v/>
      </c>
      <c r="D123" s="21">
        <v>8</v>
      </c>
      <c r="E123" s="18" t="str">
        <f>IF(S123,"",INDEX(XMLLINK[NamePerson],MATCH(Q124&amp;"_"&amp;D123,XMLLINK[EID_MID],0)))</f>
        <v/>
      </c>
      <c r="F123" s="18" t="str">
        <f>IF(S123,"",INDEX(XMLLINK[GebDat],MATCH(Q124&amp;"_"&amp;D123,XMLLINK[EID_MID],0)))</f>
        <v/>
      </c>
      <c r="G123" s="18" t="str">
        <f>IF(S123,"",INDEX(XMLLINK[Geschlecht],MATCH(Q124&amp;"_"&amp;D123,XMLLINK[EID_MID],0)))</f>
        <v/>
      </c>
      <c r="H123" s="18" t="str">
        <f>IF(S123,"",INDEX(XMLLINK[Adresse],MATCH(Q124&amp;"_"&amp;D123,XMLLINK[EID_MID],0)))</f>
        <v/>
      </c>
      <c r="I123" s="18" t="str">
        <f>IF(S123,"",INDEX(XMLLINK[Email],MATCH(Q124&amp;"_"&amp;D123,XMLLINK[EID_MID],0)))</f>
        <v/>
      </c>
      <c r="J123" s="18" t="str">
        <f>IF(S123,"",INDEX(XMLLINK[Telefon],MATCH(Q124&amp;"_"&amp;D123,XMLLINK[EID_MID],0)))</f>
        <v/>
      </c>
      <c r="K123" s="18" t="str">
        <f>IF(S123,"",INDEX(XMLLINK[Instrument],MATCH(Q124&amp;"_"&amp;D123,XMLLINK[EID_MID],0)))</f>
        <v/>
      </c>
      <c r="L123" s="18" t="str">
        <f>IF(S123,"",INDEX(XMLLINK[BereichIDPerson],MATCH(Q124&amp;"_"&amp;D123,XMLLINK[EID_MID],0)))</f>
        <v/>
      </c>
      <c r="M123" s="18" t="str">
        <f>IF(S123,"",INDEX(XMLLINK[BereichNamePerson],MATCH(Q124&amp;"_"&amp;D123,XMLLINK[EID_MID],0)))</f>
        <v/>
      </c>
      <c r="N123" s="18" t="str">
        <f>IF(S123,"",INDEX(XMLLINK[AuswahlPerson],MATCH(Q124&amp;"_"&amp;D123,XMLLINK[EID_MID],0)))</f>
        <v/>
      </c>
      <c r="O123" s="18" t="str">
        <f>IF(S123,"",INDEX(XMLLINK[BemerkungPerson],MATCH(Q124&amp;"_"&amp;D123,XMLLINK[EID_MID],0)))</f>
        <v/>
      </c>
      <c r="Q123" s="21">
        <f t="shared" si="20"/>
        <v>6</v>
      </c>
      <c r="R123" s="15">
        <v>8</v>
      </c>
      <c r="S123" s="18" t="b">
        <f>ISERROR(INDEX(XMLLINK[NamePerson],MATCH(Q117&amp;"_"&amp;D123,XMLLINK[EID_MID],0)))</f>
        <v>1</v>
      </c>
      <c r="U123" s="15" t="str">
        <f t="shared" ca="1" si="21"/>
        <v/>
      </c>
      <c r="W123" s="15" t="str">
        <f>IF(OR(M123="",COUNTIF(M116:M122,M123)&gt;0),"",", "&amp;M123)</f>
        <v/>
      </c>
      <c r="Y123" s="15" t="str">
        <f>IF(OR(K123="",COUNTIF(K120:K122,K123)&gt;0),"",", "&amp;K123)</f>
        <v/>
      </c>
    </row>
    <row r="124" spans="1:25" x14ac:dyDescent="0.25">
      <c r="A124" s="24"/>
      <c r="B124" s="17" t="s">
        <v>87</v>
      </c>
      <c r="C124" s="18" t="str">
        <f>IF(ISERROR(S115),"",INDEX(XMLLINK[Auftrittzeit],MATCH(Q124,XMLLINK[EnsembleNr],0)))</f>
        <v/>
      </c>
      <c r="D124" s="17" t="s">
        <v>94</v>
      </c>
      <c r="E124" s="15" t="s">
        <v>29</v>
      </c>
      <c r="F124" s="15" t="s">
        <v>30</v>
      </c>
      <c r="G124" s="15" t="s">
        <v>95</v>
      </c>
      <c r="H124" s="15" t="s">
        <v>32</v>
      </c>
      <c r="I124" s="15" t="s">
        <v>20</v>
      </c>
      <c r="J124" s="15" t="s">
        <v>39</v>
      </c>
      <c r="Q124" s="21">
        <f t="shared" si="20"/>
        <v>6</v>
      </c>
      <c r="U124" s="15">
        <f ca="1">COUNT(U116:U123)</f>
        <v>0</v>
      </c>
      <c r="W124" s="29" t="str">
        <f>CONCATENATE(W125,V126,W126,V127,W127,V128,W128,V129,W129,V130,W130,V131,W131)</f>
        <v/>
      </c>
    </row>
    <row r="125" spans="1:25" x14ac:dyDescent="0.25">
      <c r="A125" s="24"/>
      <c r="B125" s="17" t="s">
        <v>88</v>
      </c>
      <c r="C125" s="18" t="str">
        <f>IF(ISERROR(S115),"",INDEX(XMLLINK[Bemerkung],MATCH(Q125,XMLLINK[EnsembleNr],0)))</f>
        <v/>
      </c>
      <c r="D125" s="21">
        <v>1</v>
      </c>
      <c r="E125" s="18" t="str">
        <f>IF(S125,"",INDEX(XMLLINK[Titel],MATCH(Q126&amp;"_"&amp;D125,XMLLINK[EID_WID],0)))</f>
        <v/>
      </c>
      <c r="F125" s="18" t="str">
        <f>IF(S125,"",INDEX(XMLLINK[Komponist],MATCH(Q126&amp;"_"&amp;D125,XMLLINK[EID_WID],0)))</f>
        <v/>
      </c>
      <c r="G125" s="18" t="str">
        <f>IF(S125,"",INDEX(XMLLINK[Satz],MATCH(Q126&amp;"_"&amp;D125,XMLLINK[EID_WID],0)))</f>
        <v/>
      </c>
      <c r="H125" s="18" t="str">
        <f>IF(S125,"",INDEX(XMLLINK[Dauer],MATCH(Q126&amp;"_"&amp;D125,XMLLINK[EID_WID],0)))</f>
        <v/>
      </c>
      <c r="I125" s="18" t="str">
        <f>IF(S125,"",INDEX(XMLLINK[BemerkungWerk],MATCH(Q126&amp;"_"&amp;D125,XMLLINK[EID_WID],0)))</f>
        <v/>
      </c>
      <c r="J125" s="18" t="str">
        <f>IF(S125,"",INDEX(XMLLINK[Pflicht],MATCH(Q126&amp;"_"&amp;D125,XMLLINK[EID_WID],0)))</f>
        <v/>
      </c>
      <c r="Q125" s="21">
        <f t="shared" si="20"/>
        <v>6</v>
      </c>
      <c r="R125" s="22" t="s">
        <v>102</v>
      </c>
      <c r="S125" s="18" t="b">
        <f>ISERROR(INDEX(XMLLINK[NamePerson],MATCH(Q127&amp;"_"&amp;D125,XMLLINK[EID_WID],0)))</f>
        <v>1</v>
      </c>
      <c r="W125" s="15" t="str">
        <f t="shared" ref="W125:W132" si="22">IF(AND(F125="",G125=""),E125,IF(AND(F125&lt;&gt;"",G125&lt;&gt;""),F125&amp;", "&amp;E125&amp;", "&amp;G125,IF(F125="",E125&amp;", "&amp;G125,F125&amp;", "&amp;E125)))</f>
        <v/>
      </c>
    </row>
    <row r="126" spans="1:25" x14ac:dyDescent="0.25">
      <c r="A126" s="24"/>
      <c r="B126" s="17" t="s">
        <v>108</v>
      </c>
      <c r="C126" s="28" t="str">
        <f ca="1">IF(U124=0,"",SUM(U116:U123)/U124/365.25)</f>
        <v/>
      </c>
      <c r="D126" s="21">
        <v>2</v>
      </c>
      <c r="E126" s="18" t="str">
        <f>IF(S126,"",INDEX(XMLLINK[Titel],MATCH(Q127&amp;"_"&amp;D126,XMLLINK[EID_WID],0)))</f>
        <v/>
      </c>
      <c r="F126" s="18" t="str">
        <f>IF(S126,"",INDEX(XMLLINK[Komponist],MATCH(Q127&amp;"_"&amp;D126,XMLLINK[EID_WID],0)))</f>
        <v/>
      </c>
      <c r="G126" s="18" t="str">
        <f>IF(S126,"",INDEX(XMLLINK[Satz],MATCH(Q127&amp;"_"&amp;D126,XMLLINK[EID_WID],0)))</f>
        <v/>
      </c>
      <c r="H126" s="18" t="str">
        <f>IF(S126,"",INDEX(XMLLINK[Dauer],MATCH(Q127&amp;"_"&amp;D126,XMLLINK[EID_WID],0)))</f>
        <v/>
      </c>
      <c r="I126" s="18" t="str">
        <f>IF(S126,"",INDEX(XMLLINK[BemerkungWerk],MATCH(Q127&amp;"_"&amp;D126,XMLLINK[EID_WID],0)))</f>
        <v/>
      </c>
      <c r="J126" s="18" t="str">
        <f>IF(S126,"",INDEX(XMLLINK[Pflicht],MATCH(Q127&amp;"_"&amp;D126,XMLLINK[EID_WID],0)))</f>
        <v/>
      </c>
      <c r="Q126" s="21">
        <f t="shared" si="20"/>
        <v>6</v>
      </c>
      <c r="R126" s="22">
        <v>2</v>
      </c>
      <c r="S126" s="18" t="b">
        <f>ISERROR(INDEX(XMLLINK[NamePerson],MATCH(Q128&amp;"_"&amp;D126,XMLLINK[EID_WID],0)))</f>
        <v>1</v>
      </c>
      <c r="V126" s="15" t="str">
        <f>IF(W126="","","; ")</f>
        <v/>
      </c>
      <c r="W126" s="15" t="str">
        <f t="shared" si="22"/>
        <v/>
      </c>
    </row>
    <row r="127" spans="1:25" x14ac:dyDescent="0.25">
      <c r="A127" s="24"/>
      <c r="D127" s="21">
        <v>3</v>
      </c>
      <c r="E127" s="18" t="str">
        <f>IF(S127,"",INDEX(XMLLINK[Titel],MATCH(Q128&amp;"_"&amp;D127,XMLLINK[EID_WID],0)))</f>
        <v/>
      </c>
      <c r="F127" s="18" t="str">
        <f>IF(S127,"",INDEX(XMLLINK[Komponist],MATCH(Q128&amp;"_"&amp;D127,XMLLINK[EID_WID],0)))</f>
        <v/>
      </c>
      <c r="G127" s="18" t="str">
        <f>IF(S127,"",INDEX(XMLLINK[Satz],MATCH(Q128&amp;"_"&amp;D127,XMLLINK[EID_WID],0)))</f>
        <v/>
      </c>
      <c r="H127" s="18" t="str">
        <f>IF(S127,"",INDEX(XMLLINK[Dauer],MATCH(Q128&amp;"_"&amp;D127,XMLLINK[EID_WID],0)))</f>
        <v/>
      </c>
      <c r="I127" s="18" t="str">
        <f>IF(S127,"",INDEX(XMLLINK[BemerkungWerk],MATCH(Q128&amp;"_"&amp;D127,XMLLINK[EID_WID],0)))</f>
        <v/>
      </c>
      <c r="J127" s="18" t="str">
        <f>IF(S127,"",INDEX(XMLLINK[Pflicht],MATCH(Q128&amp;"_"&amp;D127,XMLLINK[EID_WID],0)))</f>
        <v/>
      </c>
      <c r="Q127" s="21">
        <f t="shared" si="20"/>
        <v>6</v>
      </c>
      <c r="R127" s="22">
        <v>3</v>
      </c>
      <c r="S127" s="18" t="b">
        <f>ISERROR(INDEX(XMLLINK[NamePerson],MATCH(Q129&amp;"_"&amp;D127,XMLLINK[EID_WID],0)))</f>
        <v>1</v>
      </c>
      <c r="V127" s="15" t="str">
        <f t="shared" ref="V127:V132" si="23">IF(W127="","","; ")</f>
        <v/>
      </c>
      <c r="W127" s="15" t="str">
        <f t="shared" si="22"/>
        <v/>
      </c>
    </row>
    <row r="128" spans="1:25" x14ac:dyDescent="0.25">
      <c r="A128" s="24"/>
      <c r="D128" s="21">
        <v>4</v>
      </c>
      <c r="E128" s="18" t="str">
        <f>IF(S128,"",INDEX(XMLLINK[Titel],MATCH(Q129&amp;"_"&amp;D128,XMLLINK[EID_WID],0)))</f>
        <v/>
      </c>
      <c r="F128" s="18" t="str">
        <f>IF(S128,"",INDEX(XMLLINK[Komponist],MATCH(Q129&amp;"_"&amp;D128,XMLLINK[EID_WID],0)))</f>
        <v/>
      </c>
      <c r="G128" s="18" t="str">
        <f>IF(S128,"",INDEX(XMLLINK[Satz],MATCH(Q129&amp;"_"&amp;D128,XMLLINK[EID_WID],0)))</f>
        <v/>
      </c>
      <c r="H128" s="18" t="str">
        <f>IF(S128,"",INDEX(XMLLINK[Dauer],MATCH(Q129&amp;"_"&amp;D128,XMLLINK[EID_WID],0)))</f>
        <v/>
      </c>
      <c r="I128" s="18" t="str">
        <f>IF(S128,"",INDEX(XMLLINK[BemerkungWerk],MATCH(Q129&amp;"_"&amp;D128,XMLLINK[EID_WID],0)))</f>
        <v/>
      </c>
      <c r="J128" s="18" t="str">
        <f>IF(S128,"",INDEX(XMLLINK[Pflicht],MATCH(Q129&amp;"_"&amp;D128,XMLLINK[EID_WID],0)))</f>
        <v/>
      </c>
      <c r="Q128" s="21">
        <f t="shared" si="20"/>
        <v>6</v>
      </c>
      <c r="R128" s="22">
        <v>4</v>
      </c>
      <c r="S128" s="18" t="b">
        <f>ISERROR(INDEX(XMLLINK[NamePerson],MATCH(Q130&amp;"_"&amp;D128,XMLLINK[EID_WID],0)))</f>
        <v>1</v>
      </c>
      <c r="V128" s="15" t="str">
        <f t="shared" si="23"/>
        <v/>
      </c>
      <c r="W128" s="15" t="str">
        <f t="shared" si="22"/>
        <v/>
      </c>
    </row>
    <row r="129" spans="1:25" x14ac:dyDescent="0.25">
      <c r="A129" s="24"/>
      <c r="D129" s="21">
        <v>5</v>
      </c>
      <c r="E129" s="18" t="str">
        <f>IF(S129,"",INDEX(XMLLINK[Titel],MATCH(Q130&amp;"_"&amp;D129,XMLLINK[EID_WID],0)))</f>
        <v/>
      </c>
      <c r="F129" s="18" t="str">
        <f>IF(S129,"",INDEX(XMLLINK[Komponist],MATCH(Q130&amp;"_"&amp;D129,XMLLINK[EID_WID],0)))</f>
        <v/>
      </c>
      <c r="G129" s="18" t="str">
        <f>IF(S129,"",INDEX(XMLLINK[Satz],MATCH(Q130&amp;"_"&amp;D129,XMLLINK[EID_WID],0)))</f>
        <v/>
      </c>
      <c r="H129" s="18" t="str">
        <f>IF(S129,"",INDEX(XMLLINK[Dauer],MATCH(Q130&amp;"_"&amp;D129,XMLLINK[EID_WID],0)))</f>
        <v/>
      </c>
      <c r="I129" s="18" t="str">
        <f>IF(S129,"",INDEX(XMLLINK[BemerkungWerk],MATCH(Q130&amp;"_"&amp;D129,XMLLINK[EID_WID],0)))</f>
        <v/>
      </c>
      <c r="J129" s="18" t="str">
        <f>IF(S129,"",INDEX(XMLLINK[Pflicht],MATCH(Q130&amp;"_"&amp;D129,XMLLINK[EID_WID],0)))</f>
        <v/>
      </c>
      <c r="Q129" s="21">
        <f t="shared" si="20"/>
        <v>6</v>
      </c>
      <c r="R129" s="22">
        <v>5</v>
      </c>
      <c r="S129" s="18" t="b">
        <f>ISERROR(INDEX(XMLLINK[NamePerson],MATCH(Q131&amp;"_"&amp;D129,XMLLINK[EID_WID],0)))</f>
        <v>1</v>
      </c>
      <c r="V129" s="15" t="str">
        <f t="shared" si="23"/>
        <v/>
      </c>
      <c r="W129" s="15" t="str">
        <f t="shared" si="22"/>
        <v/>
      </c>
    </row>
    <row r="130" spans="1:25" x14ac:dyDescent="0.25">
      <c r="A130" s="24"/>
      <c r="D130" s="21">
        <v>6</v>
      </c>
      <c r="E130" s="18" t="str">
        <f>IF(S130,"",INDEX(XMLLINK[Titel],MATCH(Q131&amp;"_"&amp;D130,XMLLINK[EID_WID],0)))</f>
        <v/>
      </c>
      <c r="F130" s="18" t="str">
        <f>IF(S130,"",INDEX(XMLLINK[Komponist],MATCH(Q131&amp;"_"&amp;D130,XMLLINK[EID_WID],0)))</f>
        <v/>
      </c>
      <c r="G130" s="18" t="str">
        <f>IF(S130,"",INDEX(XMLLINK[Satz],MATCH(Q131&amp;"_"&amp;D130,XMLLINK[EID_WID],0)))</f>
        <v/>
      </c>
      <c r="H130" s="18" t="str">
        <f>IF(S130,"",INDEX(XMLLINK[Dauer],MATCH(Q131&amp;"_"&amp;D130,XMLLINK[EID_WID],0)))</f>
        <v/>
      </c>
      <c r="I130" s="18" t="str">
        <f>IF(S130,"",INDEX(XMLLINK[BemerkungWerk],MATCH(Q131&amp;"_"&amp;D130,XMLLINK[EID_WID],0)))</f>
        <v/>
      </c>
      <c r="J130" s="18" t="str">
        <f>IF(S130,"",INDEX(XMLLINK[Pflicht],MATCH(Q131&amp;"_"&amp;D130,XMLLINK[EID_WID],0)))</f>
        <v/>
      </c>
      <c r="Q130" s="21">
        <f t="shared" si="20"/>
        <v>6</v>
      </c>
      <c r="R130" s="22">
        <v>6</v>
      </c>
      <c r="S130" s="18" t="b">
        <f>ISERROR(INDEX(XMLLINK[NamePerson],MATCH(Q132&amp;"_"&amp;D130,XMLLINK[EID_WID],0)))</f>
        <v>1</v>
      </c>
      <c r="V130" s="15" t="str">
        <f t="shared" si="23"/>
        <v/>
      </c>
      <c r="W130" s="15" t="str">
        <f t="shared" si="22"/>
        <v/>
      </c>
    </row>
    <row r="131" spans="1:25" x14ac:dyDescent="0.25">
      <c r="A131" s="24"/>
      <c r="D131" s="21">
        <v>7</v>
      </c>
      <c r="E131" s="18" t="str">
        <f>IF(S131,"",INDEX(XMLLINK[Titel],MATCH(Q132&amp;"_"&amp;D131,XMLLINK[EID_WID],0)))</f>
        <v/>
      </c>
      <c r="F131" s="18" t="str">
        <f>IF(S131,"",INDEX(XMLLINK[Komponist],MATCH(Q132&amp;"_"&amp;D131,XMLLINK[EID_WID],0)))</f>
        <v/>
      </c>
      <c r="G131" s="18" t="str">
        <f>IF(S131,"",INDEX(XMLLINK[Satz],MATCH(Q132&amp;"_"&amp;D131,XMLLINK[EID_WID],0)))</f>
        <v/>
      </c>
      <c r="H131" s="18" t="str">
        <f>IF(S131,"",INDEX(XMLLINK[Dauer],MATCH(Q132&amp;"_"&amp;D131,XMLLINK[EID_WID],0)))</f>
        <v/>
      </c>
      <c r="I131" s="18" t="str">
        <f>IF(S131,"",INDEX(XMLLINK[BemerkungWerk],MATCH(Q132&amp;"_"&amp;D131,XMLLINK[EID_WID],0)))</f>
        <v/>
      </c>
      <c r="J131" s="18" t="str">
        <f>IF(S131,"",INDEX(XMLLINK[Pflicht],MATCH(Q132&amp;"_"&amp;D131,XMLLINK[EID_WID],0)))</f>
        <v/>
      </c>
      <c r="Q131" s="21">
        <f t="shared" si="20"/>
        <v>6</v>
      </c>
      <c r="R131" s="22">
        <v>7</v>
      </c>
      <c r="S131" s="18" t="b">
        <f>ISERROR(INDEX(XMLLINK[NamePerson],MATCH(Q133&amp;"_"&amp;D131,XMLLINK[EID_WID],0)))</f>
        <v>1</v>
      </c>
      <c r="V131" s="15" t="str">
        <f t="shared" si="23"/>
        <v/>
      </c>
      <c r="W131" s="15" t="str">
        <f t="shared" si="22"/>
        <v/>
      </c>
    </row>
    <row r="132" spans="1:25" x14ac:dyDescent="0.25">
      <c r="A132" s="24"/>
      <c r="D132" s="21">
        <v>8</v>
      </c>
      <c r="E132" s="18" t="str">
        <f>IF(S132,"",INDEX(XMLLINK[Titel],MATCH(Q133&amp;"_"&amp;D132,XMLLINK[EID_WID],0)))</f>
        <v/>
      </c>
      <c r="F132" s="18" t="str">
        <f>IF(S132,"",INDEX(XMLLINK[Komponist],MATCH(Q133&amp;"_"&amp;D132,XMLLINK[EID_WID],0)))</f>
        <v/>
      </c>
      <c r="G132" s="18" t="str">
        <f>IF(S132,"",INDEX(XMLLINK[Satz],MATCH(Q133&amp;"_"&amp;D132,XMLLINK[EID_WID],0)))</f>
        <v/>
      </c>
      <c r="H132" s="18" t="str">
        <f>IF(S132,"",INDEX(XMLLINK[Dauer],MATCH(Q133&amp;"_"&amp;D132,XMLLINK[EID_WID],0)))</f>
        <v/>
      </c>
      <c r="I132" s="18" t="str">
        <f>IF(S132,"",INDEX(XMLLINK[BemerkungWerk],MATCH(Q133&amp;"_"&amp;D132,XMLLINK[EID_WID],0)))</f>
        <v/>
      </c>
      <c r="J132" s="18" t="str">
        <f>IF(S132,"",INDEX(XMLLINK[Pflicht],MATCH(Q133&amp;"_"&amp;D132,XMLLINK[EID_WID],0)))</f>
        <v/>
      </c>
      <c r="Q132" s="21"/>
      <c r="R132" s="22">
        <v>8</v>
      </c>
      <c r="S132" s="18" t="b">
        <f>ISERROR(INDEX(XMLLINK[NamePerson],MATCH(A133&amp;"_"&amp;D132,XMLLINK[EID_WID],0)))</f>
        <v>1</v>
      </c>
      <c r="V132" s="15" t="str">
        <f t="shared" si="23"/>
        <v/>
      </c>
      <c r="W132" s="15" t="str">
        <f t="shared" si="22"/>
        <v/>
      </c>
    </row>
    <row r="134" spans="1:25" x14ac:dyDescent="0.25">
      <c r="A134" s="23" t="s">
        <v>96</v>
      </c>
      <c r="B134" s="23">
        <f>(ROW()+6)/20</f>
        <v>7</v>
      </c>
      <c r="C134" s="24"/>
      <c r="D134" s="24"/>
      <c r="E134" s="24"/>
      <c r="F134" s="24"/>
      <c r="G134" s="24"/>
      <c r="H134" s="24"/>
      <c r="I134" s="24"/>
      <c r="J134" s="24"/>
      <c r="K134" s="24"/>
      <c r="L134" s="24"/>
      <c r="M134" s="24"/>
      <c r="N134" s="24"/>
      <c r="O134" s="24"/>
    </row>
    <row r="135" spans="1:25" x14ac:dyDescent="0.25">
      <c r="A135" s="24"/>
      <c r="B135" s="17" t="s">
        <v>78</v>
      </c>
      <c r="C135" s="18" t="str">
        <f>IF(ISERROR(S135),"",INDEX(XMLLINK[Name],MATCH(Q136,XMLLINK[EnsembleNr],0)))</f>
        <v/>
      </c>
      <c r="D135" s="17" t="s">
        <v>89</v>
      </c>
      <c r="E135" s="19" t="s">
        <v>11</v>
      </c>
      <c r="F135" s="15" t="s">
        <v>90</v>
      </c>
      <c r="G135" s="15" t="s">
        <v>91</v>
      </c>
      <c r="H135" s="15" t="s">
        <v>24</v>
      </c>
      <c r="I135" s="15" t="s">
        <v>25</v>
      </c>
      <c r="J135" s="15" t="s">
        <v>26</v>
      </c>
      <c r="K135" s="15" t="s">
        <v>27</v>
      </c>
      <c r="L135" s="15" t="s">
        <v>18</v>
      </c>
      <c r="M135" s="15" t="s">
        <v>92</v>
      </c>
      <c r="N135" s="15" t="s">
        <v>93</v>
      </c>
      <c r="O135" s="15" t="s">
        <v>20</v>
      </c>
      <c r="Q135" s="21" t="s">
        <v>103</v>
      </c>
      <c r="R135" s="17" t="s">
        <v>97</v>
      </c>
      <c r="S135" s="20" t="e">
        <f>VLOOKUP(Q137,XMLLINK[EnsembleNr],1,0)</f>
        <v>#N/A</v>
      </c>
      <c r="T135" s="15" t="s">
        <v>100</v>
      </c>
      <c r="W135" s="29" t="str">
        <f>CONCATENATE(W136,W137,W138,W139,W140,W141,W142,W143)</f>
        <v/>
      </c>
      <c r="X135" s="31">
        <f>8-COUNTIF(W136:W143,"")</f>
        <v>0</v>
      </c>
      <c r="Y135" s="29" t="str">
        <f>CONCATENATE(Y136,Y137,Y138,Y139,Y140,Y141,Y142,Y143)</f>
        <v/>
      </c>
    </row>
    <row r="136" spans="1:25" x14ac:dyDescent="0.25">
      <c r="A136" s="24"/>
      <c r="B136" s="17" t="s">
        <v>79</v>
      </c>
      <c r="C136" s="18" t="str">
        <f>IF(ISERROR(S135),"",INDEX(XMLLINK[Leiter],MATCH(Q136,XMLLINK[EnsembleNr],0)))</f>
        <v/>
      </c>
      <c r="D136" s="21">
        <v>1</v>
      </c>
      <c r="E136" s="18" t="str">
        <f>IF(S136,"",INDEX(XMLLINK[NamePerson],MATCH(Q137&amp;"_"&amp;D136,XMLLINK[EID_MID],0)))</f>
        <v/>
      </c>
      <c r="F136" s="18" t="str">
        <f>IF(S136,"",INDEX(XMLLINK[GebDat],MATCH(Q137&amp;"_"&amp;D136,XMLLINK[EID_MID],0)))</f>
        <v/>
      </c>
      <c r="G136" s="18" t="str">
        <f>IF(S136,"",INDEX(XMLLINK[Geschlecht],MATCH(Q137&amp;"_"&amp;D136,XMLLINK[EID_MID],0)))</f>
        <v/>
      </c>
      <c r="H136" s="18" t="str">
        <f>IF(S136,"",INDEX(XMLLINK[Adresse],MATCH(Q137&amp;"_"&amp;D136,XMLLINK[EID_MID],0)))</f>
        <v/>
      </c>
      <c r="I136" s="18" t="str">
        <f>IF(S136,"",INDEX(XMLLINK[Email],MATCH(Q137&amp;"_"&amp;D136,XMLLINK[EID_MID],0)))</f>
        <v/>
      </c>
      <c r="J136" s="18" t="str">
        <f>IF(S136,"",INDEX(XMLLINK[Telefon],MATCH(Q137&amp;"_"&amp;D136,XMLLINK[EID_MID],0)))</f>
        <v/>
      </c>
      <c r="K136" s="18" t="str">
        <f>IF(S136,"",INDEX(XMLLINK[Instrument],MATCH(Q137&amp;"_"&amp;D136,XMLLINK[EID_MID],0)))</f>
        <v/>
      </c>
      <c r="L136" s="18" t="str">
        <f>IF(S136,"",INDEX(XMLLINK[BereichIDPerson],MATCH(Q137&amp;"_"&amp;D136,XMLLINK[EID_MID],0)))</f>
        <v/>
      </c>
      <c r="M136" s="18" t="str">
        <f>IF(S136,"",INDEX(XMLLINK[BereichNamePerson],MATCH(Q137&amp;"_"&amp;D136,XMLLINK[EID_MID],0)))</f>
        <v/>
      </c>
      <c r="N136" s="18" t="str">
        <f>IF(S136,"",INDEX(XMLLINK[AuswahlPerson],MATCH(Q137&amp;"_"&amp;D136,XMLLINK[EID_MID],0)))</f>
        <v/>
      </c>
      <c r="O136" s="18" t="str">
        <f>IF(S136,"",INDEX(XMLLINK[BemerkungPerson],MATCH(Q137&amp;"_"&amp;D136,XMLLINK[EID_MID],0)))</f>
        <v/>
      </c>
      <c r="Q136" s="21">
        <f>B134</f>
        <v>7</v>
      </c>
      <c r="R136" s="22" t="s">
        <v>101</v>
      </c>
      <c r="S136" s="18" t="b">
        <f>ISERROR(INDEX(XMLLINK[NamePerson],MATCH(Q137&amp;"_"&amp;D136,XMLLINK[EID_MID],0)))</f>
        <v>1</v>
      </c>
      <c r="U136" s="15" t="str">
        <f ca="1">IF(ISNUMBER(DATEVALUE(F136)),TODAY()-DATEVALUE(F136),"")</f>
        <v/>
      </c>
      <c r="W136" s="15" t="str">
        <f>M136</f>
        <v/>
      </c>
      <c r="X136" s="29" t="str">
        <f>IF(E136="","",IF(E137="",E136,IF(E138="",E136&amp;", "&amp;E137,IF(E139="",E136&amp;", "&amp;E137&amp;", "&amp;E138,IF(E140="",E136&amp;", "&amp;E137&amp;", "&amp;E138&amp;", "&amp;E139,IF(E141="",E136&amp;", "&amp;E137&amp;", "&amp;E138&amp;", "&amp;E139&amp;", "&amp;E140,IF(E142="",E136&amp;", "&amp;E137&amp;", "&amp;E138&amp;", "&amp;E139&amp;", "&amp;E140&amp;", "&amp;E141,IF(E143="",E136&amp;", "&amp;E137&amp;", "&amp;E138&amp;", "&amp;E139&amp;", "&amp;E140&amp;", "&amp;E141&amp;", "&amp;E142,E136&amp;", "&amp;E137&amp;", "&amp;E138&amp;", "&amp;E139&amp;", "&amp;E140&amp;", "&amp;E141&amp;", "&amp;E142&amp;", "&amp;E143))))))))</f>
        <v/>
      </c>
      <c r="Y136" s="15" t="str">
        <f>K136</f>
        <v/>
      </c>
    </row>
    <row r="137" spans="1:25" x14ac:dyDescent="0.25">
      <c r="A137" s="24"/>
      <c r="B137" s="17" t="s">
        <v>80</v>
      </c>
      <c r="C137" s="18" t="str">
        <f>IF(ISERROR(S135),"",INDEX(XMLLINK[LeiterEmail],MATCH(Q137,XMLLINK[EnsembleNr],0)))</f>
        <v/>
      </c>
      <c r="D137" s="21">
        <v>2</v>
      </c>
      <c r="E137" s="18" t="str">
        <f>IF(S137,"",INDEX(XMLLINK[NamePerson],MATCH(Q138&amp;"_"&amp;D137,XMLLINK[EID_MID],0)))</f>
        <v/>
      </c>
      <c r="F137" s="18" t="str">
        <f>IF(S137,"",INDEX(XMLLINK[GebDat],MATCH(Q138&amp;"_"&amp;D137,XMLLINK[EID_MID],0)))</f>
        <v/>
      </c>
      <c r="G137" s="18" t="str">
        <f>IF(S137,"",INDEX(XMLLINK[Geschlecht],MATCH(Q138&amp;"_"&amp;D137,XMLLINK[EID_MID],0)))</f>
        <v/>
      </c>
      <c r="H137" s="18" t="str">
        <f>IF(S137,"",INDEX(XMLLINK[Adresse],MATCH(Q138&amp;"_"&amp;D137,XMLLINK[EID_MID],0)))</f>
        <v/>
      </c>
      <c r="I137" s="18" t="str">
        <f>IF(S137,"",INDEX(XMLLINK[Email],MATCH(Q138&amp;"_"&amp;D137,XMLLINK[EID_MID],0)))</f>
        <v/>
      </c>
      <c r="J137" s="18" t="str">
        <f>IF(S137,"",INDEX(XMLLINK[Telefon],MATCH(Q138&amp;"_"&amp;D137,XMLLINK[EID_MID],0)))</f>
        <v/>
      </c>
      <c r="K137" s="18" t="str">
        <f>IF(S137,"",INDEX(XMLLINK[Instrument],MATCH(Q138&amp;"_"&amp;D137,XMLLINK[EID_MID],0)))</f>
        <v/>
      </c>
      <c r="L137" s="18" t="str">
        <f>IF(S137,"",INDEX(XMLLINK[BereichIDPerson],MATCH(Q138&amp;"_"&amp;D137,XMLLINK[EID_MID],0)))</f>
        <v/>
      </c>
      <c r="M137" s="18" t="str">
        <f>IF(S137,"",INDEX(XMLLINK[BereichNamePerson],MATCH(Q138&amp;"_"&amp;D137,XMLLINK[EID_MID],0)))</f>
        <v/>
      </c>
      <c r="N137" s="18" t="str">
        <f>IF(S137,"",INDEX(XMLLINK[AuswahlPerson],MATCH(Q138&amp;"_"&amp;D137,XMLLINK[EID_MID],0)))</f>
        <v/>
      </c>
      <c r="O137" s="18" t="str">
        <f>IF(S137,"",INDEX(XMLLINK[BemerkungPerson],MATCH(Q138&amp;"_"&amp;D137,XMLLINK[EID_MID],0)))</f>
        <v/>
      </c>
      <c r="Q137" s="21">
        <f t="shared" ref="Q137:Q151" si="24">Q136</f>
        <v>7</v>
      </c>
      <c r="R137" s="15">
        <v>2</v>
      </c>
      <c r="S137" s="18" t="b">
        <f>ISERROR(INDEX(XMLLINK[NamePerson],MATCH(Q137&amp;"_"&amp;D137,XMLLINK[EID_MID],0)))</f>
        <v>1</v>
      </c>
      <c r="U137" s="15" t="str">
        <f t="shared" ref="U137:U143" ca="1" si="25">IF(ISNUMBER(DATEVALUE(F137)),TODAY()-DATEVALUE(F137),"")</f>
        <v/>
      </c>
      <c r="W137" s="15" t="str">
        <f>IF(AND(M137&lt;&gt;"",M137&lt;&gt;M136),", "&amp;M137,"")</f>
        <v/>
      </c>
      <c r="Y137" s="15" t="str">
        <f>IF(AND(K137&lt;&gt;"",K137&lt;&gt;K136),", "&amp;K137,"")</f>
        <v/>
      </c>
    </row>
    <row r="138" spans="1:25" x14ac:dyDescent="0.25">
      <c r="A138" s="24"/>
      <c r="B138" s="17" t="s">
        <v>81</v>
      </c>
      <c r="C138" s="18" t="str">
        <f>IF(ISERROR(S135),"",INDEX(XMLLINK[LeiterTelefon],MATCH(Q138,XMLLINK[EnsembleNr],0)))</f>
        <v/>
      </c>
      <c r="D138" s="21">
        <v>3</v>
      </c>
      <c r="E138" s="18" t="str">
        <f>IF(S138,"",INDEX(XMLLINK[NamePerson],MATCH(Q139&amp;"_"&amp;D138,XMLLINK[EID_MID],0)))</f>
        <v/>
      </c>
      <c r="F138" s="18" t="str">
        <f>IF(S138,"",INDEX(XMLLINK[GebDat],MATCH(Q139&amp;"_"&amp;D138,XMLLINK[EID_MID],0)))</f>
        <v/>
      </c>
      <c r="G138" s="18" t="str">
        <f>IF(S138,"",INDEX(XMLLINK[Geschlecht],MATCH(Q139&amp;"_"&amp;D138,XMLLINK[EID_MID],0)))</f>
        <v/>
      </c>
      <c r="H138" s="18" t="str">
        <f>IF(S138,"",INDEX(XMLLINK[Adresse],MATCH(Q139&amp;"_"&amp;D138,XMLLINK[EID_MID],0)))</f>
        <v/>
      </c>
      <c r="I138" s="18" t="str">
        <f>IF(S138,"",INDEX(XMLLINK[Email],MATCH(Q139&amp;"_"&amp;D138,XMLLINK[EID_MID],0)))</f>
        <v/>
      </c>
      <c r="J138" s="18" t="str">
        <f>IF(S138,"",INDEX(XMLLINK[Telefon],MATCH(Q139&amp;"_"&amp;D138,XMLLINK[EID_MID],0)))</f>
        <v/>
      </c>
      <c r="K138" s="18" t="str">
        <f>IF(S138,"",INDEX(XMLLINK[Instrument],MATCH(Q139&amp;"_"&amp;D138,XMLLINK[EID_MID],0)))</f>
        <v/>
      </c>
      <c r="L138" s="18" t="str">
        <f>IF(S138,"",INDEX(XMLLINK[BereichIDPerson],MATCH(Q139&amp;"_"&amp;D138,XMLLINK[EID_MID],0)))</f>
        <v/>
      </c>
      <c r="M138" s="18" t="str">
        <f>IF(S138,"",INDEX(XMLLINK[BereichNamePerson],MATCH(Q139&amp;"_"&amp;D138,XMLLINK[EID_MID],0)))</f>
        <v/>
      </c>
      <c r="N138" s="18" t="str">
        <f>IF(S138,"",INDEX(XMLLINK[AuswahlPerson],MATCH(Q139&amp;"_"&amp;D138,XMLLINK[EID_MID],0)))</f>
        <v/>
      </c>
      <c r="O138" s="18" t="str">
        <f>IF(S138,"",INDEX(XMLLINK[BemerkungPerson],MATCH(Q139&amp;"_"&amp;D138,XMLLINK[EID_MID],0)))</f>
        <v/>
      </c>
      <c r="Q138" s="21">
        <f t="shared" si="24"/>
        <v>7</v>
      </c>
      <c r="R138" s="15">
        <v>3</v>
      </c>
      <c r="S138" s="18" t="b">
        <f>ISERROR(INDEX(XMLLINK[NamePerson],MATCH(Q137&amp;"_"&amp;D138,XMLLINK[EID_MID],0)))</f>
        <v>1</v>
      </c>
      <c r="U138" s="15" t="str">
        <f t="shared" ca="1" si="25"/>
        <v/>
      </c>
      <c r="W138" s="15" t="str">
        <f>IF(OR(M138="",COUNTIF(M136:M137,M138)&gt;0),"",", "&amp;M138)</f>
        <v/>
      </c>
      <c r="Y138" s="15" t="str">
        <f>IF(OR(K138="",COUNTIF(K136:K137,K138)&gt;0),"",", "&amp;K138)</f>
        <v/>
      </c>
    </row>
    <row r="139" spans="1:25" x14ac:dyDescent="0.25">
      <c r="A139" s="24"/>
      <c r="B139" s="17" t="s">
        <v>82</v>
      </c>
      <c r="C139" s="18" t="str">
        <f>IF(ISERROR(S135),"",INDEX(XMLLINK[Art],MATCH(Q139,XMLLINK[EnsembleNr],0)))</f>
        <v/>
      </c>
      <c r="D139" s="21">
        <v>4</v>
      </c>
      <c r="E139" s="18" t="str">
        <f>IF(S139,"",INDEX(XMLLINK[NamePerson],MATCH(Q140&amp;"_"&amp;D139,XMLLINK[EID_MID],0)))</f>
        <v/>
      </c>
      <c r="F139" s="18" t="str">
        <f>IF(S139,"",INDEX(XMLLINK[GebDat],MATCH(Q140&amp;"_"&amp;D139,XMLLINK[EID_MID],0)))</f>
        <v/>
      </c>
      <c r="G139" s="18" t="str">
        <f>IF(S139,"",INDEX(XMLLINK[Geschlecht],MATCH(Q140&amp;"_"&amp;D139,XMLLINK[EID_MID],0)))</f>
        <v/>
      </c>
      <c r="H139" s="18" t="str">
        <f>IF(S139,"",INDEX(XMLLINK[Adresse],MATCH(Q140&amp;"_"&amp;D139,XMLLINK[EID_MID],0)))</f>
        <v/>
      </c>
      <c r="I139" s="18" t="str">
        <f>IF(S139,"",INDEX(XMLLINK[Email],MATCH(Q140&amp;"_"&amp;D139,XMLLINK[EID_MID],0)))</f>
        <v/>
      </c>
      <c r="J139" s="18" t="str">
        <f>IF(S139,"",INDEX(XMLLINK[Telefon],MATCH(Q140&amp;"_"&amp;D139,XMLLINK[EID_MID],0)))</f>
        <v/>
      </c>
      <c r="K139" s="18" t="str">
        <f>IF(S139,"",INDEX(XMLLINK[Instrument],MATCH(Q140&amp;"_"&amp;D139,XMLLINK[EID_MID],0)))</f>
        <v/>
      </c>
      <c r="L139" s="18" t="str">
        <f>IF(S139,"",INDEX(XMLLINK[BereichIDPerson],MATCH(Q140&amp;"_"&amp;D139,XMLLINK[EID_MID],0)))</f>
        <v/>
      </c>
      <c r="M139" s="18" t="str">
        <f>IF(S139,"",INDEX(XMLLINK[BereichNamePerson],MATCH(Q140&amp;"_"&amp;D139,XMLLINK[EID_MID],0)))</f>
        <v/>
      </c>
      <c r="N139" s="18" t="str">
        <f>IF(S139,"",INDEX(XMLLINK[AuswahlPerson],MATCH(Q140&amp;"_"&amp;D139,XMLLINK[EID_MID],0)))</f>
        <v/>
      </c>
      <c r="O139" s="18" t="str">
        <f>IF(S139,"",INDEX(XMLLINK[BemerkungPerson],MATCH(Q140&amp;"_"&amp;D139,XMLLINK[EID_MID],0)))</f>
        <v/>
      </c>
      <c r="Q139" s="21">
        <f t="shared" si="24"/>
        <v>7</v>
      </c>
      <c r="R139" s="15">
        <v>4</v>
      </c>
      <c r="S139" s="18" t="b">
        <f>ISERROR(INDEX(XMLLINK[NamePerson],MATCH(Q137&amp;"_"&amp;D139,XMLLINK[EID_MID],0)))</f>
        <v>1</v>
      </c>
      <c r="U139" s="15" t="str">
        <f t="shared" ca="1" si="25"/>
        <v/>
      </c>
      <c r="W139" s="15" t="str">
        <f>IF(OR(M139="",COUNTIF(M136:M138,M139)&gt;0),"",", "&amp;M139)</f>
        <v/>
      </c>
      <c r="Y139" s="15" t="str">
        <f>IF(OR(K139="",COUNTIF(K136:K138,K139)&gt;0),"",", "&amp;K139)</f>
        <v/>
      </c>
    </row>
    <row r="140" spans="1:25" x14ac:dyDescent="0.25">
      <c r="A140" s="24"/>
      <c r="B140" s="17" t="s">
        <v>83</v>
      </c>
      <c r="C140" s="18" t="str">
        <f>IF(ISERROR(S135),"",INDEX(XMLLINK[Stufe],MATCH(Q140,XMLLINK[EnsembleNr],0)))</f>
        <v/>
      </c>
      <c r="D140" s="21">
        <v>5</v>
      </c>
      <c r="E140" s="18" t="str">
        <f>IF(S140,"",INDEX(XMLLINK[NamePerson],MATCH(Q141&amp;"_"&amp;D140,XMLLINK[EID_MID],0)))</f>
        <v/>
      </c>
      <c r="F140" s="18" t="str">
        <f>IF(S140,"",INDEX(XMLLINK[GebDat],MATCH(Q141&amp;"_"&amp;D140,XMLLINK[EID_MID],0)))</f>
        <v/>
      </c>
      <c r="G140" s="18" t="str">
        <f>IF(S140,"",INDEX(XMLLINK[Geschlecht],MATCH(Q141&amp;"_"&amp;D140,XMLLINK[EID_MID],0)))</f>
        <v/>
      </c>
      <c r="H140" s="18" t="str">
        <f>IF(S140,"",INDEX(XMLLINK[Adresse],MATCH(Q141&amp;"_"&amp;D140,XMLLINK[EID_MID],0)))</f>
        <v/>
      </c>
      <c r="I140" s="18" t="str">
        <f>IF(S140,"",INDEX(XMLLINK[Email],MATCH(Q141&amp;"_"&amp;D140,XMLLINK[EID_MID],0)))</f>
        <v/>
      </c>
      <c r="J140" s="18" t="str">
        <f>IF(S140,"",INDEX(XMLLINK[Telefon],MATCH(Q141&amp;"_"&amp;D140,XMLLINK[EID_MID],0)))</f>
        <v/>
      </c>
      <c r="K140" s="18" t="str">
        <f>IF(S140,"",INDEX(XMLLINK[Instrument],MATCH(Q141&amp;"_"&amp;D140,XMLLINK[EID_MID],0)))</f>
        <v/>
      </c>
      <c r="L140" s="18" t="str">
        <f>IF(S140,"",INDEX(XMLLINK[BereichIDPerson],MATCH(Q141&amp;"_"&amp;D140,XMLLINK[EID_MID],0)))</f>
        <v/>
      </c>
      <c r="M140" s="18" t="str">
        <f>IF(S140,"",INDEX(XMLLINK[BereichNamePerson],MATCH(Q141&amp;"_"&amp;D140,XMLLINK[EID_MID],0)))</f>
        <v/>
      </c>
      <c r="N140" s="18" t="str">
        <f>IF(S140,"",INDEX(XMLLINK[AuswahlPerson],MATCH(Q141&amp;"_"&amp;D140,XMLLINK[EID_MID],0)))</f>
        <v/>
      </c>
      <c r="O140" s="18" t="str">
        <f>IF(S140,"",INDEX(XMLLINK[BemerkungPerson],MATCH(Q141&amp;"_"&amp;D140,XMLLINK[EID_MID],0)))</f>
        <v/>
      </c>
      <c r="Q140" s="21">
        <f t="shared" si="24"/>
        <v>7</v>
      </c>
      <c r="R140" s="15">
        <v>5</v>
      </c>
      <c r="S140" s="18" t="b">
        <f>ISERROR(INDEX(XMLLINK[NamePerson],MATCH(Q137&amp;"_"&amp;D140,XMLLINK[EID_MID],0)))</f>
        <v>1</v>
      </c>
      <c r="U140" s="15" t="str">
        <f t="shared" ca="1" si="25"/>
        <v/>
      </c>
      <c r="W140" s="15" t="str">
        <f>IF(OR(M140="",COUNTIF(M136:M139,M140)&gt;0),"",", "&amp;M140)</f>
        <v/>
      </c>
      <c r="Y140" s="15" t="str">
        <f>IF(OR(K140="",COUNTIF(K137:K139,K140)&gt;0),"",", "&amp;K140)</f>
        <v/>
      </c>
    </row>
    <row r="141" spans="1:25" x14ac:dyDescent="0.25">
      <c r="A141" s="24"/>
      <c r="B141" s="17" t="s">
        <v>84</v>
      </c>
      <c r="C141" s="18" t="str">
        <f>IF(ISERROR(S135),"",INDEX(XMLLINK[Artikel],MATCH(Q141,XMLLINK[EnsembleNr],0)))</f>
        <v/>
      </c>
      <c r="D141" s="21">
        <v>6</v>
      </c>
      <c r="E141" s="18" t="str">
        <f>IF(S141,"",INDEX(XMLLINK[NamePerson],MATCH(Q142&amp;"_"&amp;D141,XMLLINK[EID_MID],0)))</f>
        <v/>
      </c>
      <c r="F141" s="18" t="str">
        <f>IF(S141,"",INDEX(XMLLINK[GebDat],MATCH(Q142&amp;"_"&amp;D141,XMLLINK[EID_MID],0)))</f>
        <v/>
      </c>
      <c r="G141" s="18" t="str">
        <f>IF(S141,"",INDEX(XMLLINK[Geschlecht],MATCH(Q142&amp;"_"&amp;D141,XMLLINK[EID_MID],0)))</f>
        <v/>
      </c>
      <c r="H141" s="18" t="str">
        <f>IF(S141,"",INDEX(XMLLINK[Adresse],MATCH(Q142&amp;"_"&amp;D141,XMLLINK[EID_MID],0)))</f>
        <v/>
      </c>
      <c r="I141" s="18" t="str">
        <f>IF(S141,"",INDEX(XMLLINK[Email],MATCH(Q142&amp;"_"&amp;D141,XMLLINK[EID_MID],0)))</f>
        <v/>
      </c>
      <c r="J141" s="18" t="str">
        <f>IF(S141,"",INDEX(XMLLINK[Telefon],MATCH(Q142&amp;"_"&amp;D141,XMLLINK[EID_MID],0)))</f>
        <v/>
      </c>
      <c r="K141" s="18" t="str">
        <f>IF(S141,"",INDEX(XMLLINK[Instrument],MATCH(Q142&amp;"_"&amp;D141,XMLLINK[EID_MID],0)))</f>
        <v/>
      </c>
      <c r="L141" s="18" t="str">
        <f>IF(S141,"",INDEX(XMLLINK[BereichIDPerson],MATCH(Q142&amp;"_"&amp;D141,XMLLINK[EID_MID],0)))</f>
        <v/>
      </c>
      <c r="M141" s="18" t="str">
        <f>IF(S141,"",INDEX(XMLLINK[BereichNamePerson],MATCH(Q142&amp;"_"&amp;D141,XMLLINK[EID_MID],0)))</f>
        <v/>
      </c>
      <c r="N141" s="18" t="str">
        <f>IF(S141,"",INDEX(XMLLINK[AuswahlPerson],MATCH(Q142&amp;"_"&amp;D141,XMLLINK[EID_MID],0)))</f>
        <v/>
      </c>
      <c r="O141" s="18" t="str">
        <f>IF(S141,"",INDEX(XMLLINK[BemerkungPerson],MATCH(Q142&amp;"_"&amp;D141,XMLLINK[EID_MID],0)))</f>
        <v/>
      </c>
      <c r="Q141" s="21">
        <f t="shared" si="24"/>
        <v>7</v>
      </c>
      <c r="R141" s="15">
        <v>6</v>
      </c>
      <c r="S141" s="18" t="b">
        <f>ISERROR(INDEX(XMLLINK[NamePerson],MATCH(Q137&amp;"_"&amp;D141,XMLLINK[EID_MID],0)))</f>
        <v>1</v>
      </c>
      <c r="U141" s="15" t="str">
        <f t="shared" ca="1" si="25"/>
        <v/>
      </c>
      <c r="W141" s="15" t="str">
        <f>IF(OR(M141="",COUNTIF(M136:M140,M141)&gt;0),"",", "&amp;M141)</f>
        <v/>
      </c>
      <c r="Y141" s="15" t="str">
        <f>IF(OR(K141="",COUNTIF(K138:K140,K141)&gt;0),"",", "&amp;K141)</f>
        <v/>
      </c>
    </row>
    <row r="142" spans="1:25" x14ac:dyDescent="0.25">
      <c r="A142" s="24"/>
      <c r="B142" s="17" t="s">
        <v>85</v>
      </c>
      <c r="C142" s="18" t="str">
        <f>IF(ISERROR(S135),"",INDEX(XMLLINK[BereichID],MATCH(Q142,XMLLINK[EnsembleNr],0)))</f>
        <v/>
      </c>
      <c r="D142" s="21">
        <v>7</v>
      </c>
      <c r="E142" s="18" t="str">
        <f>IF(S142,"",INDEX(XMLLINK[NamePerson],MATCH(Q143&amp;"_"&amp;D142,XMLLINK[EID_MID],0)))</f>
        <v/>
      </c>
      <c r="F142" s="18" t="str">
        <f>IF(S142,"",INDEX(XMLLINK[GebDat],MATCH(Q143&amp;"_"&amp;D142,XMLLINK[EID_MID],0)))</f>
        <v/>
      </c>
      <c r="G142" s="18" t="str">
        <f>IF(S142,"",INDEX(XMLLINK[Geschlecht],MATCH(Q143&amp;"_"&amp;D142,XMLLINK[EID_MID],0)))</f>
        <v/>
      </c>
      <c r="H142" s="18" t="str">
        <f>IF(S142,"",INDEX(XMLLINK[Adresse],MATCH(Q143&amp;"_"&amp;D142,XMLLINK[EID_MID],0)))</f>
        <v/>
      </c>
      <c r="I142" s="18" t="str">
        <f>IF(S142,"",INDEX(XMLLINK[Email],MATCH(Q143&amp;"_"&amp;D142,XMLLINK[EID_MID],0)))</f>
        <v/>
      </c>
      <c r="J142" s="18" t="str">
        <f>IF(S142,"",INDEX(XMLLINK[Telefon],MATCH(Q143&amp;"_"&amp;D142,XMLLINK[EID_MID],0)))</f>
        <v/>
      </c>
      <c r="K142" s="18" t="str">
        <f>IF(S142,"",INDEX(XMLLINK[Instrument],MATCH(Q143&amp;"_"&amp;D142,XMLLINK[EID_MID],0)))</f>
        <v/>
      </c>
      <c r="L142" s="18" t="str">
        <f>IF(S142,"",INDEX(XMLLINK[BereichIDPerson],MATCH(Q143&amp;"_"&amp;D142,XMLLINK[EID_MID],0)))</f>
        <v/>
      </c>
      <c r="M142" s="18" t="str">
        <f>IF(S142,"",INDEX(XMLLINK[BereichNamePerson],MATCH(Q143&amp;"_"&amp;D142,XMLLINK[EID_MID],0)))</f>
        <v/>
      </c>
      <c r="N142" s="18" t="str">
        <f>IF(S142,"",INDEX(XMLLINK[AuswahlPerson],MATCH(Q143&amp;"_"&amp;D142,XMLLINK[EID_MID],0)))</f>
        <v/>
      </c>
      <c r="O142" s="18" t="str">
        <f>IF(S142,"",INDEX(XMLLINK[BemerkungPerson],MATCH(Q143&amp;"_"&amp;D142,XMLLINK[EID_MID],0)))</f>
        <v/>
      </c>
      <c r="Q142" s="21">
        <f t="shared" si="24"/>
        <v>7</v>
      </c>
      <c r="R142" s="15">
        <v>7</v>
      </c>
      <c r="S142" s="18" t="b">
        <f>ISERROR(INDEX(XMLLINK[NamePerson],MATCH(Q137&amp;"_"&amp;D142,XMLLINK[EID_MID],0)))</f>
        <v>1</v>
      </c>
      <c r="U142" s="15" t="str">
        <f t="shared" ca="1" si="25"/>
        <v/>
      </c>
      <c r="W142" s="15" t="str">
        <f>IF(OR(M142="",COUNTIF(M136:M141,M142)&gt;0),"",", "&amp;M142)</f>
        <v/>
      </c>
      <c r="Y142" s="15" t="str">
        <f>IF(OR(K142="",COUNTIF(K139:K141,K142)&gt;0),"",", "&amp;K142)</f>
        <v/>
      </c>
    </row>
    <row r="143" spans="1:25" x14ac:dyDescent="0.25">
      <c r="A143" s="24"/>
      <c r="B143" s="17" t="s">
        <v>86</v>
      </c>
      <c r="C143" s="18" t="str">
        <f>IF(ISERROR(S135),"",INDEX(XMLLINK[BereichName],MATCH(Q143,XMLLINK[EnsembleNr],0)))</f>
        <v/>
      </c>
      <c r="D143" s="21">
        <v>8</v>
      </c>
      <c r="E143" s="18" t="str">
        <f>IF(S143,"",INDEX(XMLLINK[NamePerson],MATCH(Q144&amp;"_"&amp;D143,XMLLINK[EID_MID],0)))</f>
        <v/>
      </c>
      <c r="F143" s="18" t="str">
        <f>IF(S143,"",INDEX(XMLLINK[GebDat],MATCH(Q144&amp;"_"&amp;D143,XMLLINK[EID_MID],0)))</f>
        <v/>
      </c>
      <c r="G143" s="18" t="str">
        <f>IF(S143,"",INDEX(XMLLINK[Geschlecht],MATCH(Q144&amp;"_"&amp;D143,XMLLINK[EID_MID],0)))</f>
        <v/>
      </c>
      <c r="H143" s="18" t="str">
        <f>IF(S143,"",INDEX(XMLLINK[Adresse],MATCH(Q144&amp;"_"&amp;D143,XMLLINK[EID_MID],0)))</f>
        <v/>
      </c>
      <c r="I143" s="18" t="str">
        <f>IF(S143,"",INDEX(XMLLINK[Email],MATCH(Q144&amp;"_"&amp;D143,XMLLINK[EID_MID],0)))</f>
        <v/>
      </c>
      <c r="J143" s="18" t="str">
        <f>IF(S143,"",INDEX(XMLLINK[Telefon],MATCH(Q144&amp;"_"&amp;D143,XMLLINK[EID_MID],0)))</f>
        <v/>
      </c>
      <c r="K143" s="18" t="str">
        <f>IF(S143,"",INDEX(XMLLINK[Instrument],MATCH(Q144&amp;"_"&amp;D143,XMLLINK[EID_MID],0)))</f>
        <v/>
      </c>
      <c r="L143" s="18" t="str">
        <f>IF(S143,"",INDEX(XMLLINK[BereichIDPerson],MATCH(Q144&amp;"_"&amp;D143,XMLLINK[EID_MID],0)))</f>
        <v/>
      </c>
      <c r="M143" s="18" t="str">
        <f>IF(S143,"",INDEX(XMLLINK[BereichNamePerson],MATCH(Q144&amp;"_"&amp;D143,XMLLINK[EID_MID],0)))</f>
        <v/>
      </c>
      <c r="N143" s="18" t="str">
        <f>IF(S143,"",INDEX(XMLLINK[AuswahlPerson],MATCH(Q144&amp;"_"&amp;D143,XMLLINK[EID_MID],0)))</f>
        <v/>
      </c>
      <c r="O143" s="18" t="str">
        <f>IF(S143,"",INDEX(XMLLINK[BemerkungPerson],MATCH(Q144&amp;"_"&amp;D143,XMLLINK[EID_MID],0)))</f>
        <v/>
      </c>
      <c r="Q143" s="21">
        <f t="shared" si="24"/>
        <v>7</v>
      </c>
      <c r="R143" s="15">
        <v>8</v>
      </c>
      <c r="S143" s="18" t="b">
        <f>ISERROR(INDEX(XMLLINK[NamePerson],MATCH(Q137&amp;"_"&amp;D143,XMLLINK[EID_MID],0)))</f>
        <v>1</v>
      </c>
      <c r="U143" s="15" t="str">
        <f t="shared" ca="1" si="25"/>
        <v/>
      </c>
      <c r="W143" s="15" t="str">
        <f>IF(OR(M143="",COUNTIF(M136:M142,M143)&gt;0),"",", "&amp;M143)</f>
        <v/>
      </c>
      <c r="Y143" s="15" t="str">
        <f>IF(OR(K143="",COUNTIF(K140:K142,K143)&gt;0),"",", "&amp;K143)</f>
        <v/>
      </c>
    </row>
    <row r="144" spans="1:25" x14ac:dyDescent="0.25">
      <c r="A144" s="24"/>
      <c r="B144" s="17" t="s">
        <v>87</v>
      </c>
      <c r="C144" s="18" t="str">
        <f>IF(ISERROR(S135),"",INDEX(XMLLINK[Auftrittzeit],MATCH(Q144,XMLLINK[EnsembleNr],0)))</f>
        <v/>
      </c>
      <c r="D144" s="17" t="s">
        <v>94</v>
      </c>
      <c r="E144" s="15" t="s">
        <v>29</v>
      </c>
      <c r="F144" s="15" t="s">
        <v>30</v>
      </c>
      <c r="G144" s="15" t="s">
        <v>95</v>
      </c>
      <c r="H144" s="15" t="s">
        <v>32</v>
      </c>
      <c r="I144" s="15" t="s">
        <v>20</v>
      </c>
      <c r="J144" s="15" t="s">
        <v>39</v>
      </c>
      <c r="Q144" s="21">
        <f t="shared" si="24"/>
        <v>7</v>
      </c>
      <c r="U144" s="15">
        <f ca="1">COUNT(U136:U143)</f>
        <v>0</v>
      </c>
      <c r="W144" s="29" t="str">
        <f>CONCATENATE(W145,V146,W146,V147,W147,V148,W148,V149,W149,V150,W150,V151,W151)</f>
        <v/>
      </c>
    </row>
    <row r="145" spans="1:25" x14ac:dyDescent="0.25">
      <c r="A145" s="24"/>
      <c r="B145" s="17" t="s">
        <v>88</v>
      </c>
      <c r="C145" s="18" t="str">
        <f>IF(ISERROR(S135),"",INDEX(XMLLINK[Bemerkung],MATCH(Q145,XMLLINK[EnsembleNr],0)))</f>
        <v/>
      </c>
      <c r="D145" s="21">
        <v>1</v>
      </c>
      <c r="E145" s="18" t="str">
        <f>IF(S145,"",INDEX(XMLLINK[Titel],MATCH(Q146&amp;"_"&amp;D145,XMLLINK[EID_WID],0)))</f>
        <v/>
      </c>
      <c r="F145" s="18" t="str">
        <f>IF(S145,"",INDEX(XMLLINK[Komponist],MATCH(Q146&amp;"_"&amp;D145,XMLLINK[EID_WID],0)))</f>
        <v/>
      </c>
      <c r="G145" s="18" t="str">
        <f>IF(S145,"",INDEX(XMLLINK[Satz],MATCH(Q146&amp;"_"&amp;D145,XMLLINK[EID_WID],0)))</f>
        <v/>
      </c>
      <c r="H145" s="18" t="str">
        <f>IF(S145,"",INDEX(XMLLINK[Dauer],MATCH(Q146&amp;"_"&amp;D145,XMLLINK[EID_WID],0)))</f>
        <v/>
      </c>
      <c r="I145" s="18" t="str">
        <f>IF(S145,"",INDEX(XMLLINK[BemerkungWerk],MATCH(Q146&amp;"_"&amp;D145,XMLLINK[EID_WID],0)))</f>
        <v/>
      </c>
      <c r="J145" s="18" t="str">
        <f>IF(S145,"",INDEX(XMLLINK[Pflicht],MATCH(Q146&amp;"_"&amp;D145,XMLLINK[EID_WID],0)))</f>
        <v/>
      </c>
      <c r="Q145" s="21">
        <f t="shared" si="24"/>
        <v>7</v>
      </c>
      <c r="R145" s="22" t="s">
        <v>102</v>
      </c>
      <c r="S145" s="18" t="b">
        <f>ISERROR(INDEX(XMLLINK[NamePerson],MATCH(Q147&amp;"_"&amp;D145,XMLLINK[EID_WID],0)))</f>
        <v>1</v>
      </c>
      <c r="W145" s="15" t="str">
        <f t="shared" ref="W145:W152" si="26">IF(AND(F145="",G145=""),E145,IF(AND(F145&lt;&gt;"",G145&lt;&gt;""),F145&amp;", "&amp;E145&amp;", "&amp;G145,IF(F145="",E145&amp;", "&amp;G145,F145&amp;", "&amp;E145)))</f>
        <v/>
      </c>
    </row>
    <row r="146" spans="1:25" x14ac:dyDescent="0.25">
      <c r="A146" s="24"/>
      <c r="B146" s="17" t="s">
        <v>108</v>
      </c>
      <c r="C146" s="28" t="str">
        <f ca="1">IF(U144=0,"",SUM(U136:U143)/U144/365.25)</f>
        <v/>
      </c>
      <c r="D146" s="21">
        <v>2</v>
      </c>
      <c r="E146" s="18" t="str">
        <f>IF(S146,"",INDEX(XMLLINK[Titel],MATCH(Q147&amp;"_"&amp;D146,XMLLINK[EID_WID],0)))</f>
        <v/>
      </c>
      <c r="F146" s="18" t="str">
        <f>IF(S146,"",INDEX(XMLLINK[Komponist],MATCH(Q147&amp;"_"&amp;D146,XMLLINK[EID_WID],0)))</f>
        <v/>
      </c>
      <c r="G146" s="18" t="str">
        <f>IF(S146,"",INDEX(XMLLINK[Satz],MATCH(Q147&amp;"_"&amp;D146,XMLLINK[EID_WID],0)))</f>
        <v/>
      </c>
      <c r="H146" s="18" t="str">
        <f>IF(S146,"",INDEX(XMLLINK[Dauer],MATCH(Q147&amp;"_"&amp;D146,XMLLINK[EID_WID],0)))</f>
        <v/>
      </c>
      <c r="I146" s="18" t="str">
        <f>IF(S146,"",INDEX(XMLLINK[BemerkungWerk],MATCH(Q147&amp;"_"&amp;D146,XMLLINK[EID_WID],0)))</f>
        <v/>
      </c>
      <c r="J146" s="18" t="str">
        <f>IF(S146,"",INDEX(XMLLINK[Pflicht],MATCH(Q147&amp;"_"&amp;D146,XMLLINK[EID_WID],0)))</f>
        <v/>
      </c>
      <c r="Q146" s="21">
        <f t="shared" si="24"/>
        <v>7</v>
      </c>
      <c r="R146" s="22">
        <v>2</v>
      </c>
      <c r="S146" s="18" t="b">
        <f>ISERROR(INDEX(XMLLINK[NamePerson],MATCH(Q148&amp;"_"&amp;D146,XMLLINK[EID_WID],0)))</f>
        <v>1</v>
      </c>
      <c r="V146" s="15" t="str">
        <f>IF(W146="","","; ")</f>
        <v/>
      </c>
      <c r="W146" s="15" t="str">
        <f t="shared" si="26"/>
        <v/>
      </c>
    </row>
    <row r="147" spans="1:25" x14ac:dyDescent="0.25">
      <c r="A147" s="24"/>
      <c r="D147" s="21">
        <v>3</v>
      </c>
      <c r="E147" s="18" t="str">
        <f>IF(S147,"",INDEX(XMLLINK[Titel],MATCH(Q148&amp;"_"&amp;D147,XMLLINK[EID_WID],0)))</f>
        <v/>
      </c>
      <c r="F147" s="18" t="str">
        <f>IF(S147,"",INDEX(XMLLINK[Komponist],MATCH(Q148&amp;"_"&amp;D147,XMLLINK[EID_WID],0)))</f>
        <v/>
      </c>
      <c r="G147" s="18" t="str">
        <f>IF(S147,"",INDEX(XMLLINK[Satz],MATCH(Q148&amp;"_"&amp;D147,XMLLINK[EID_WID],0)))</f>
        <v/>
      </c>
      <c r="H147" s="18" t="str">
        <f>IF(S147,"",INDEX(XMLLINK[Dauer],MATCH(Q148&amp;"_"&amp;D147,XMLLINK[EID_WID],0)))</f>
        <v/>
      </c>
      <c r="I147" s="18" t="str">
        <f>IF(S147,"",INDEX(XMLLINK[BemerkungWerk],MATCH(Q148&amp;"_"&amp;D147,XMLLINK[EID_WID],0)))</f>
        <v/>
      </c>
      <c r="J147" s="18" t="str">
        <f>IF(S147,"",INDEX(XMLLINK[Pflicht],MATCH(Q148&amp;"_"&amp;D147,XMLLINK[EID_WID],0)))</f>
        <v/>
      </c>
      <c r="Q147" s="21">
        <f t="shared" si="24"/>
        <v>7</v>
      </c>
      <c r="R147" s="22">
        <v>3</v>
      </c>
      <c r="S147" s="18" t="b">
        <f>ISERROR(INDEX(XMLLINK[NamePerson],MATCH(Q149&amp;"_"&amp;D147,XMLLINK[EID_WID],0)))</f>
        <v>1</v>
      </c>
      <c r="V147" s="15" t="str">
        <f t="shared" ref="V147:V152" si="27">IF(W147="","","; ")</f>
        <v/>
      </c>
      <c r="W147" s="15" t="str">
        <f t="shared" si="26"/>
        <v/>
      </c>
    </row>
    <row r="148" spans="1:25" x14ac:dyDescent="0.25">
      <c r="A148" s="24"/>
      <c r="D148" s="21">
        <v>4</v>
      </c>
      <c r="E148" s="18" t="str">
        <f>IF(S148,"",INDEX(XMLLINK[Titel],MATCH(Q149&amp;"_"&amp;D148,XMLLINK[EID_WID],0)))</f>
        <v/>
      </c>
      <c r="F148" s="18" t="str">
        <f>IF(S148,"",INDEX(XMLLINK[Komponist],MATCH(Q149&amp;"_"&amp;D148,XMLLINK[EID_WID],0)))</f>
        <v/>
      </c>
      <c r="G148" s="18" t="str">
        <f>IF(S148,"",INDEX(XMLLINK[Satz],MATCH(Q149&amp;"_"&amp;D148,XMLLINK[EID_WID],0)))</f>
        <v/>
      </c>
      <c r="H148" s="18" t="str">
        <f>IF(S148,"",INDEX(XMLLINK[Dauer],MATCH(Q149&amp;"_"&amp;D148,XMLLINK[EID_WID],0)))</f>
        <v/>
      </c>
      <c r="I148" s="18" t="str">
        <f>IF(S148,"",INDEX(XMLLINK[BemerkungWerk],MATCH(Q149&amp;"_"&amp;D148,XMLLINK[EID_WID],0)))</f>
        <v/>
      </c>
      <c r="J148" s="18" t="str">
        <f>IF(S148,"",INDEX(XMLLINK[Pflicht],MATCH(Q149&amp;"_"&amp;D148,XMLLINK[EID_WID],0)))</f>
        <v/>
      </c>
      <c r="Q148" s="21">
        <f t="shared" si="24"/>
        <v>7</v>
      </c>
      <c r="R148" s="22">
        <v>4</v>
      </c>
      <c r="S148" s="18" t="b">
        <f>ISERROR(INDEX(XMLLINK[NamePerson],MATCH(Q150&amp;"_"&amp;D148,XMLLINK[EID_WID],0)))</f>
        <v>1</v>
      </c>
      <c r="V148" s="15" t="str">
        <f t="shared" si="27"/>
        <v/>
      </c>
      <c r="W148" s="15" t="str">
        <f t="shared" si="26"/>
        <v/>
      </c>
    </row>
    <row r="149" spans="1:25" x14ac:dyDescent="0.25">
      <c r="A149" s="24"/>
      <c r="D149" s="21">
        <v>5</v>
      </c>
      <c r="E149" s="18" t="str">
        <f>IF(S149,"",INDEX(XMLLINK[Titel],MATCH(Q150&amp;"_"&amp;D149,XMLLINK[EID_WID],0)))</f>
        <v/>
      </c>
      <c r="F149" s="18" t="str">
        <f>IF(S149,"",INDEX(XMLLINK[Komponist],MATCH(Q150&amp;"_"&amp;D149,XMLLINK[EID_WID],0)))</f>
        <v/>
      </c>
      <c r="G149" s="18" t="str">
        <f>IF(S149,"",INDEX(XMLLINK[Satz],MATCH(Q150&amp;"_"&amp;D149,XMLLINK[EID_WID],0)))</f>
        <v/>
      </c>
      <c r="H149" s="18" t="str">
        <f>IF(S149,"",INDEX(XMLLINK[Dauer],MATCH(Q150&amp;"_"&amp;D149,XMLLINK[EID_WID],0)))</f>
        <v/>
      </c>
      <c r="I149" s="18" t="str">
        <f>IF(S149,"",INDEX(XMLLINK[BemerkungWerk],MATCH(Q150&amp;"_"&amp;D149,XMLLINK[EID_WID],0)))</f>
        <v/>
      </c>
      <c r="J149" s="18" t="str">
        <f>IF(S149,"",INDEX(XMLLINK[Pflicht],MATCH(Q150&amp;"_"&amp;D149,XMLLINK[EID_WID],0)))</f>
        <v/>
      </c>
      <c r="Q149" s="21">
        <f t="shared" si="24"/>
        <v>7</v>
      </c>
      <c r="R149" s="22">
        <v>5</v>
      </c>
      <c r="S149" s="18" t="b">
        <f>ISERROR(INDEX(XMLLINK[NamePerson],MATCH(Q151&amp;"_"&amp;D149,XMLLINK[EID_WID],0)))</f>
        <v>1</v>
      </c>
      <c r="V149" s="15" t="str">
        <f t="shared" si="27"/>
        <v/>
      </c>
      <c r="W149" s="15" t="str">
        <f t="shared" si="26"/>
        <v/>
      </c>
    </row>
    <row r="150" spans="1:25" x14ac:dyDescent="0.25">
      <c r="A150" s="24"/>
      <c r="D150" s="21">
        <v>6</v>
      </c>
      <c r="E150" s="18" t="str">
        <f>IF(S150,"",INDEX(XMLLINK[Titel],MATCH(Q151&amp;"_"&amp;D150,XMLLINK[EID_WID],0)))</f>
        <v/>
      </c>
      <c r="F150" s="18" t="str">
        <f>IF(S150,"",INDEX(XMLLINK[Komponist],MATCH(Q151&amp;"_"&amp;D150,XMLLINK[EID_WID],0)))</f>
        <v/>
      </c>
      <c r="G150" s="18" t="str">
        <f>IF(S150,"",INDEX(XMLLINK[Satz],MATCH(Q151&amp;"_"&amp;D150,XMLLINK[EID_WID],0)))</f>
        <v/>
      </c>
      <c r="H150" s="18" t="str">
        <f>IF(S150,"",INDEX(XMLLINK[Dauer],MATCH(Q151&amp;"_"&amp;D150,XMLLINK[EID_WID],0)))</f>
        <v/>
      </c>
      <c r="I150" s="18" t="str">
        <f>IF(S150,"",INDEX(XMLLINK[BemerkungWerk],MATCH(Q151&amp;"_"&amp;D150,XMLLINK[EID_WID],0)))</f>
        <v/>
      </c>
      <c r="J150" s="18" t="str">
        <f>IF(S150,"",INDEX(XMLLINK[Pflicht],MATCH(Q151&amp;"_"&amp;D150,XMLLINK[EID_WID],0)))</f>
        <v/>
      </c>
      <c r="Q150" s="21">
        <f t="shared" si="24"/>
        <v>7</v>
      </c>
      <c r="R150" s="22">
        <v>6</v>
      </c>
      <c r="S150" s="18" t="b">
        <f>ISERROR(INDEX(XMLLINK[NamePerson],MATCH(Q152&amp;"_"&amp;D150,XMLLINK[EID_WID],0)))</f>
        <v>1</v>
      </c>
      <c r="V150" s="15" t="str">
        <f t="shared" si="27"/>
        <v/>
      </c>
      <c r="W150" s="15" t="str">
        <f t="shared" si="26"/>
        <v/>
      </c>
    </row>
    <row r="151" spans="1:25" x14ac:dyDescent="0.25">
      <c r="A151" s="24"/>
      <c r="D151" s="21">
        <v>7</v>
      </c>
      <c r="E151" s="18" t="str">
        <f>IF(S151,"",INDEX(XMLLINK[Titel],MATCH(Q152&amp;"_"&amp;D151,XMLLINK[EID_WID],0)))</f>
        <v/>
      </c>
      <c r="F151" s="18" t="str">
        <f>IF(S151,"",INDEX(XMLLINK[Komponist],MATCH(Q152&amp;"_"&amp;D151,XMLLINK[EID_WID],0)))</f>
        <v/>
      </c>
      <c r="G151" s="18" t="str">
        <f>IF(S151,"",INDEX(XMLLINK[Satz],MATCH(Q152&amp;"_"&amp;D151,XMLLINK[EID_WID],0)))</f>
        <v/>
      </c>
      <c r="H151" s="18" t="str">
        <f>IF(S151,"",INDEX(XMLLINK[Dauer],MATCH(Q152&amp;"_"&amp;D151,XMLLINK[EID_WID],0)))</f>
        <v/>
      </c>
      <c r="I151" s="18" t="str">
        <f>IF(S151,"",INDEX(XMLLINK[BemerkungWerk],MATCH(Q152&amp;"_"&amp;D151,XMLLINK[EID_WID],0)))</f>
        <v/>
      </c>
      <c r="J151" s="18" t="str">
        <f>IF(S151,"",INDEX(XMLLINK[Pflicht],MATCH(Q152&amp;"_"&amp;D151,XMLLINK[EID_WID],0)))</f>
        <v/>
      </c>
      <c r="Q151" s="21">
        <f t="shared" si="24"/>
        <v>7</v>
      </c>
      <c r="R151" s="22">
        <v>7</v>
      </c>
      <c r="S151" s="18" t="b">
        <f>ISERROR(INDEX(XMLLINK[NamePerson],MATCH(Q153&amp;"_"&amp;D151,XMLLINK[EID_WID],0)))</f>
        <v>1</v>
      </c>
      <c r="V151" s="15" t="str">
        <f t="shared" si="27"/>
        <v/>
      </c>
      <c r="W151" s="15" t="str">
        <f t="shared" si="26"/>
        <v/>
      </c>
    </row>
    <row r="152" spans="1:25" x14ac:dyDescent="0.25">
      <c r="A152" s="24"/>
      <c r="D152" s="21">
        <v>8</v>
      </c>
      <c r="E152" s="18" t="str">
        <f>IF(S152,"",INDEX(XMLLINK[Titel],MATCH(Q153&amp;"_"&amp;D152,XMLLINK[EID_WID],0)))</f>
        <v/>
      </c>
      <c r="F152" s="18" t="str">
        <f>IF(S152,"",INDEX(XMLLINK[Komponist],MATCH(Q153&amp;"_"&amp;D152,XMLLINK[EID_WID],0)))</f>
        <v/>
      </c>
      <c r="G152" s="18" t="str">
        <f>IF(S152,"",INDEX(XMLLINK[Satz],MATCH(Q153&amp;"_"&amp;D152,XMLLINK[EID_WID],0)))</f>
        <v/>
      </c>
      <c r="H152" s="18" t="str">
        <f>IF(S152,"",INDEX(XMLLINK[Dauer],MATCH(Q153&amp;"_"&amp;D152,XMLLINK[EID_WID],0)))</f>
        <v/>
      </c>
      <c r="I152" s="18" t="str">
        <f>IF(S152,"",INDEX(XMLLINK[BemerkungWerk],MATCH(Q153&amp;"_"&amp;D152,XMLLINK[EID_WID],0)))</f>
        <v/>
      </c>
      <c r="J152" s="18" t="str">
        <f>IF(S152,"",INDEX(XMLLINK[Pflicht],MATCH(Q153&amp;"_"&amp;D152,XMLLINK[EID_WID],0)))</f>
        <v/>
      </c>
      <c r="Q152" s="21"/>
      <c r="R152" s="22">
        <v>8</v>
      </c>
      <c r="S152" s="18" t="b">
        <f>ISERROR(INDEX(XMLLINK[NamePerson],MATCH(A153&amp;"_"&amp;D152,XMLLINK[EID_WID],0)))</f>
        <v>1</v>
      </c>
      <c r="V152" s="15" t="str">
        <f t="shared" si="27"/>
        <v/>
      </c>
      <c r="W152" s="15" t="str">
        <f t="shared" si="26"/>
        <v/>
      </c>
    </row>
    <row r="154" spans="1:25" x14ac:dyDescent="0.25">
      <c r="A154" s="23" t="s">
        <v>96</v>
      </c>
      <c r="B154" s="23">
        <f>(ROW()+6)/20</f>
        <v>8</v>
      </c>
      <c r="C154" s="24"/>
      <c r="D154" s="24"/>
      <c r="E154" s="24"/>
      <c r="F154" s="24"/>
      <c r="G154" s="24"/>
      <c r="H154" s="24"/>
      <c r="I154" s="24"/>
      <c r="J154" s="24"/>
      <c r="K154" s="24"/>
      <c r="L154" s="24"/>
      <c r="M154" s="24"/>
      <c r="N154" s="24"/>
      <c r="O154" s="24"/>
    </row>
    <row r="155" spans="1:25" x14ac:dyDescent="0.25">
      <c r="A155" s="24"/>
      <c r="B155" s="17" t="s">
        <v>78</v>
      </c>
      <c r="C155" s="18" t="str">
        <f>IF(ISERROR(S155),"",INDEX(XMLLINK[Name],MATCH(Q156,XMLLINK[EnsembleNr],0)))</f>
        <v/>
      </c>
      <c r="D155" s="17" t="s">
        <v>89</v>
      </c>
      <c r="E155" s="19" t="s">
        <v>11</v>
      </c>
      <c r="F155" s="15" t="s">
        <v>90</v>
      </c>
      <c r="G155" s="15" t="s">
        <v>91</v>
      </c>
      <c r="H155" s="15" t="s">
        <v>24</v>
      </c>
      <c r="I155" s="15" t="s">
        <v>25</v>
      </c>
      <c r="J155" s="15" t="s">
        <v>26</v>
      </c>
      <c r="K155" s="15" t="s">
        <v>27</v>
      </c>
      <c r="L155" s="15" t="s">
        <v>18</v>
      </c>
      <c r="M155" s="15" t="s">
        <v>92</v>
      </c>
      <c r="N155" s="15" t="s">
        <v>93</v>
      </c>
      <c r="O155" s="15" t="s">
        <v>20</v>
      </c>
      <c r="Q155" s="21" t="s">
        <v>103</v>
      </c>
      <c r="R155" s="17" t="s">
        <v>97</v>
      </c>
      <c r="S155" s="20" t="e">
        <f>VLOOKUP(Q157,XMLLINK[EnsembleNr],1,0)</f>
        <v>#N/A</v>
      </c>
      <c r="T155" s="15" t="s">
        <v>100</v>
      </c>
      <c r="W155" s="29" t="str">
        <f>CONCATENATE(W156,W157,W158,W159,W160,W161,W162,W163)</f>
        <v/>
      </c>
      <c r="X155" s="31">
        <f>8-COUNTIF(W156:W163,"")</f>
        <v>0</v>
      </c>
      <c r="Y155" s="29" t="str">
        <f>CONCATENATE(Y156,Y157,Y158,Y159,Y160,Y161,Y162,Y163)</f>
        <v/>
      </c>
    </row>
    <row r="156" spans="1:25" x14ac:dyDescent="0.25">
      <c r="A156" s="24"/>
      <c r="B156" s="17" t="s">
        <v>79</v>
      </c>
      <c r="C156" s="18" t="str">
        <f>IF(ISERROR(S155),"",INDEX(XMLLINK[Leiter],MATCH(Q156,XMLLINK[EnsembleNr],0)))</f>
        <v/>
      </c>
      <c r="D156" s="21">
        <v>1</v>
      </c>
      <c r="E156" s="18" t="str">
        <f>IF(S156,"",INDEX(XMLLINK[NamePerson],MATCH(Q157&amp;"_"&amp;D156,XMLLINK[EID_MID],0)))</f>
        <v/>
      </c>
      <c r="F156" s="18" t="str">
        <f>IF(S156,"",INDEX(XMLLINK[GebDat],MATCH(Q157&amp;"_"&amp;D156,XMLLINK[EID_MID],0)))</f>
        <v/>
      </c>
      <c r="G156" s="18" t="str">
        <f>IF(S156,"",INDEX(XMLLINK[Geschlecht],MATCH(Q157&amp;"_"&amp;D156,XMLLINK[EID_MID],0)))</f>
        <v/>
      </c>
      <c r="H156" s="18" t="str">
        <f>IF(S156,"",INDEX(XMLLINK[Adresse],MATCH(Q157&amp;"_"&amp;D156,XMLLINK[EID_MID],0)))</f>
        <v/>
      </c>
      <c r="I156" s="18" t="str">
        <f>IF(S156,"",INDEX(XMLLINK[Email],MATCH(Q157&amp;"_"&amp;D156,XMLLINK[EID_MID],0)))</f>
        <v/>
      </c>
      <c r="J156" s="18" t="str">
        <f>IF(S156,"",INDEX(XMLLINK[Telefon],MATCH(Q157&amp;"_"&amp;D156,XMLLINK[EID_MID],0)))</f>
        <v/>
      </c>
      <c r="K156" s="18" t="str">
        <f>IF(S156,"",INDEX(XMLLINK[Instrument],MATCH(Q157&amp;"_"&amp;D156,XMLLINK[EID_MID],0)))</f>
        <v/>
      </c>
      <c r="L156" s="18" t="str">
        <f>IF(S156,"",INDEX(XMLLINK[BereichIDPerson],MATCH(Q157&amp;"_"&amp;D156,XMLLINK[EID_MID],0)))</f>
        <v/>
      </c>
      <c r="M156" s="18" t="str">
        <f>IF(S156,"",INDEX(XMLLINK[BereichNamePerson],MATCH(Q157&amp;"_"&amp;D156,XMLLINK[EID_MID],0)))</f>
        <v/>
      </c>
      <c r="N156" s="18" t="str">
        <f>IF(S156,"",INDEX(XMLLINK[AuswahlPerson],MATCH(Q157&amp;"_"&amp;D156,XMLLINK[EID_MID],0)))</f>
        <v/>
      </c>
      <c r="O156" s="18" t="str">
        <f>IF(S156,"",INDEX(XMLLINK[BemerkungPerson],MATCH(Q157&amp;"_"&amp;D156,XMLLINK[EID_MID],0)))</f>
        <v/>
      </c>
      <c r="Q156" s="21">
        <f>B154</f>
        <v>8</v>
      </c>
      <c r="R156" s="22" t="s">
        <v>101</v>
      </c>
      <c r="S156" s="18" t="b">
        <f>ISERROR(INDEX(XMLLINK[NamePerson],MATCH(Q157&amp;"_"&amp;D156,XMLLINK[EID_MID],0)))</f>
        <v>1</v>
      </c>
      <c r="U156" s="15" t="str">
        <f ca="1">IF(ISNUMBER(DATEVALUE(F156)),TODAY()-DATEVALUE(F156),"")</f>
        <v/>
      </c>
      <c r="W156" s="15" t="str">
        <f>M156</f>
        <v/>
      </c>
      <c r="X156" s="29" t="str">
        <f>IF(E156="","",IF(E157="",E156,IF(E158="",E156&amp;", "&amp;E157,IF(E159="",E156&amp;", "&amp;E157&amp;", "&amp;E158,IF(E160="",E156&amp;", "&amp;E157&amp;", "&amp;E158&amp;", "&amp;E159,IF(E161="",E156&amp;", "&amp;E157&amp;", "&amp;E158&amp;", "&amp;E159&amp;", "&amp;E160,IF(E162="",E156&amp;", "&amp;E157&amp;", "&amp;E158&amp;", "&amp;E159&amp;", "&amp;E160&amp;", "&amp;E161,IF(E163="",E156&amp;", "&amp;E157&amp;", "&amp;E158&amp;", "&amp;E159&amp;", "&amp;E160&amp;", "&amp;E161&amp;", "&amp;E162,E156&amp;", "&amp;E157&amp;", "&amp;E158&amp;", "&amp;E159&amp;", "&amp;E160&amp;", "&amp;E161&amp;", "&amp;E162&amp;", "&amp;E163))))))))</f>
        <v/>
      </c>
      <c r="Y156" s="15" t="str">
        <f>K156</f>
        <v/>
      </c>
    </row>
    <row r="157" spans="1:25" x14ac:dyDescent="0.25">
      <c r="A157" s="24"/>
      <c r="B157" s="17" t="s">
        <v>80</v>
      </c>
      <c r="C157" s="18" t="str">
        <f>IF(ISERROR(S155),"",INDEX(XMLLINK[LeiterEmail],MATCH(Q157,XMLLINK[EnsembleNr],0)))</f>
        <v/>
      </c>
      <c r="D157" s="21">
        <v>2</v>
      </c>
      <c r="E157" s="18" t="str">
        <f>IF(S157,"",INDEX(XMLLINK[NamePerson],MATCH(Q158&amp;"_"&amp;D157,XMLLINK[EID_MID],0)))</f>
        <v/>
      </c>
      <c r="F157" s="18" t="str">
        <f>IF(S157,"",INDEX(XMLLINK[GebDat],MATCH(Q158&amp;"_"&amp;D157,XMLLINK[EID_MID],0)))</f>
        <v/>
      </c>
      <c r="G157" s="18" t="str">
        <f>IF(S157,"",INDEX(XMLLINK[Geschlecht],MATCH(Q158&amp;"_"&amp;D157,XMLLINK[EID_MID],0)))</f>
        <v/>
      </c>
      <c r="H157" s="18" t="str">
        <f>IF(S157,"",INDEX(XMLLINK[Adresse],MATCH(Q158&amp;"_"&amp;D157,XMLLINK[EID_MID],0)))</f>
        <v/>
      </c>
      <c r="I157" s="18" t="str">
        <f>IF(S157,"",INDEX(XMLLINK[Email],MATCH(Q158&amp;"_"&amp;D157,XMLLINK[EID_MID],0)))</f>
        <v/>
      </c>
      <c r="J157" s="18" t="str">
        <f>IF(S157,"",INDEX(XMLLINK[Telefon],MATCH(Q158&amp;"_"&amp;D157,XMLLINK[EID_MID],0)))</f>
        <v/>
      </c>
      <c r="K157" s="18" t="str">
        <f>IF(S157,"",INDEX(XMLLINK[Instrument],MATCH(Q158&amp;"_"&amp;D157,XMLLINK[EID_MID],0)))</f>
        <v/>
      </c>
      <c r="L157" s="18" t="str">
        <f>IF(S157,"",INDEX(XMLLINK[BereichIDPerson],MATCH(Q158&amp;"_"&amp;D157,XMLLINK[EID_MID],0)))</f>
        <v/>
      </c>
      <c r="M157" s="18" t="str">
        <f>IF(S157,"",INDEX(XMLLINK[BereichNamePerson],MATCH(Q158&amp;"_"&amp;D157,XMLLINK[EID_MID],0)))</f>
        <v/>
      </c>
      <c r="N157" s="18" t="str">
        <f>IF(S157,"",INDEX(XMLLINK[AuswahlPerson],MATCH(Q158&amp;"_"&amp;D157,XMLLINK[EID_MID],0)))</f>
        <v/>
      </c>
      <c r="O157" s="18" t="str">
        <f>IF(S157,"",INDEX(XMLLINK[BemerkungPerson],MATCH(Q158&amp;"_"&amp;D157,XMLLINK[EID_MID],0)))</f>
        <v/>
      </c>
      <c r="Q157" s="21">
        <f t="shared" ref="Q157:Q171" si="28">Q156</f>
        <v>8</v>
      </c>
      <c r="R157" s="15">
        <v>2</v>
      </c>
      <c r="S157" s="18" t="b">
        <f>ISERROR(INDEX(XMLLINK[NamePerson],MATCH(Q157&amp;"_"&amp;D157,XMLLINK[EID_MID],0)))</f>
        <v>1</v>
      </c>
      <c r="U157" s="15" t="str">
        <f t="shared" ref="U157:U163" ca="1" si="29">IF(ISNUMBER(DATEVALUE(F157)),TODAY()-DATEVALUE(F157),"")</f>
        <v/>
      </c>
      <c r="W157" s="15" t="str">
        <f>IF(AND(M157&lt;&gt;"",M157&lt;&gt;M156),", "&amp;M157,"")</f>
        <v/>
      </c>
      <c r="Y157" s="15" t="str">
        <f>IF(AND(K157&lt;&gt;"",K157&lt;&gt;K156),", "&amp;K157,"")</f>
        <v/>
      </c>
    </row>
    <row r="158" spans="1:25" x14ac:dyDescent="0.25">
      <c r="A158" s="24"/>
      <c r="B158" s="17" t="s">
        <v>81</v>
      </c>
      <c r="C158" s="18" t="str">
        <f>IF(ISERROR(S155),"",INDEX(XMLLINK[LeiterTelefon],MATCH(Q158,XMLLINK[EnsembleNr],0)))</f>
        <v/>
      </c>
      <c r="D158" s="21">
        <v>3</v>
      </c>
      <c r="E158" s="18" t="str">
        <f>IF(S158,"",INDEX(XMLLINK[NamePerson],MATCH(Q159&amp;"_"&amp;D158,XMLLINK[EID_MID],0)))</f>
        <v/>
      </c>
      <c r="F158" s="18" t="str">
        <f>IF(S158,"",INDEX(XMLLINK[GebDat],MATCH(Q159&amp;"_"&amp;D158,XMLLINK[EID_MID],0)))</f>
        <v/>
      </c>
      <c r="G158" s="18" t="str">
        <f>IF(S158,"",INDEX(XMLLINK[Geschlecht],MATCH(Q159&amp;"_"&amp;D158,XMLLINK[EID_MID],0)))</f>
        <v/>
      </c>
      <c r="H158" s="18" t="str">
        <f>IF(S158,"",INDEX(XMLLINK[Adresse],MATCH(Q159&amp;"_"&amp;D158,XMLLINK[EID_MID],0)))</f>
        <v/>
      </c>
      <c r="I158" s="18" t="str">
        <f>IF(S158,"",INDEX(XMLLINK[Email],MATCH(Q159&amp;"_"&amp;D158,XMLLINK[EID_MID],0)))</f>
        <v/>
      </c>
      <c r="J158" s="18" t="str">
        <f>IF(S158,"",INDEX(XMLLINK[Telefon],MATCH(Q159&amp;"_"&amp;D158,XMLLINK[EID_MID],0)))</f>
        <v/>
      </c>
      <c r="K158" s="18" t="str">
        <f>IF(S158,"",INDEX(XMLLINK[Instrument],MATCH(Q159&amp;"_"&amp;D158,XMLLINK[EID_MID],0)))</f>
        <v/>
      </c>
      <c r="L158" s="18" t="str">
        <f>IF(S158,"",INDEX(XMLLINK[BereichIDPerson],MATCH(Q159&amp;"_"&amp;D158,XMLLINK[EID_MID],0)))</f>
        <v/>
      </c>
      <c r="M158" s="18" t="str">
        <f>IF(S158,"",INDEX(XMLLINK[BereichNamePerson],MATCH(Q159&amp;"_"&amp;D158,XMLLINK[EID_MID],0)))</f>
        <v/>
      </c>
      <c r="N158" s="18" t="str">
        <f>IF(S158,"",INDEX(XMLLINK[AuswahlPerson],MATCH(Q159&amp;"_"&amp;D158,XMLLINK[EID_MID],0)))</f>
        <v/>
      </c>
      <c r="O158" s="18" t="str">
        <f>IF(S158,"",INDEX(XMLLINK[BemerkungPerson],MATCH(Q159&amp;"_"&amp;D158,XMLLINK[EID_MID],0)))</f>
        <v/>
      </c>
      <c r="Q158" s="21">
        <f t="shared" si="28"/>
        <v>8</v>
      </c>
      <c r="R158" s="15">
        <v>3</v>
      </c>
      <c r="S158" s="18" t="b">
        <f>ISERROR(INDEX(XMLLINK[NamePerson],MATCH(Q157&amp;"_"&amp;D158,XMLLINK[EID_MID],0)))</f>
        <v>1</v>
      </c>
      <c r="U158" s="15" t="str">
        <f t="shared" ca="1" si="29"/>
        <v/>
      </c>
      <c r="W158" s="15" t="str">
        <f>IF(OR(M158="",COUNTIF(M156:M157,M158)&gt;0),"",", "&amp;M158)</f>
        <v/>
      </c>
      <c r="Y158" s="15" t="str">
        <f>IF(OR(K158="",COUNTIF(K156:K157,K158)&gt;0),"",", "&amp;K158)</f>
        <v/>
      </c>
    </row>
    <row r="159" spans="1:25" x14ac:dyDescent="0.25">
      <c r="A159" s="24"/>
      <c r="B159" s="17" t="s">
        <v>82</v>
      </c>
      <c r="C159" s="18" t="str">
        <f>IF(ISERROR(S155),"",INDEX(XMLLINK[Art],MATCH(Q159,XMLLINK[EnsembleNr],0)))</f>
        <v/>
      </c>
      <c r="D159" s="21">
        <v>4</v>
      </c>
      <c r="E159" s="18" t="str">
        <f>IF(S159,"",INDEX(XMLLINK[NamePerson],MATCH(Q160&amp;"_"&amp;D159,XMLLINK[EID_MID],0)))</f>
        <v/>
      </c>
      <c r="F159" s="18" t="str">
        <f>IF(S159,"",INDEX(XMLLINK[GebDat],MATCH(Q160&amp;"_"&amp;D159,XMLLINK[EID_MID],0)))</f>
        <v/>
      </c>
      <c r="G159" s="18" t="str">
        <f>IF(S159,"",INDEX(XMLLINK[Geschlecht],MATCH(Q160&amp;"_"&amp;D159,XMLLINK[EID_MID],0)))</f>
        <v/>
      </c>
      <c r="H159" s="18" t="str">
        <f>IF(S159,"",INDEX(XMLLINK[Adresse],MATCH(Q160&amp;"_"&amp;D159,XMLLINK[EID_MID],0)))</f>
        <v/>
      </c>
      <c r="I159" s="18" t="str">
        <f>IF(S159,"",INDEX(XMLLINK[Email],MATCH(Q160&amp;"_"&amp;D159,XMLLINK[EID_MID],0)))</f>
        <v/>
      </c>
      <c r="J159" s="18" t="str">
        <f>IF(S159,"",INDEX(XMLLINK[Telefon],MATCH(Q160&amp;"_"&amp;D159,XMLLINK[EID_MID],0)))</f>
        <v/>
      </c>
      <c r="K159" s="18" t="str">
        <f>IF(S159,"",INDEX(XMLLINK[Instrument],MATCH(Q160&amp;"_"&amp;D159,XMLLINK[EID_MID],0)))</f>
        <v/>
      </c>
      <c r="L159" s="18" t="str">
        <f>IF(S159,"",INDEX(XMLLINK[BereichIDPerson],MATCH(Q160&amp;"_"&amp;D159,XMLLINK[EID_MID],0)))</f>
        <v/>
      </c>
      <c r="M159" s="18" t="str">
        <f>IF(S159,"",INDEX(XMLLINK[BereichNamePerson],MATCH(Q160&amp;"_"&amp;D159,XMLLINK[EID_MID],0)))</f>
        <v/>
      </c>
      <c r="N159" s="18" t="str">
        <f>IF(S159,"",INDEX(XMLLINK[AuswahlPerson],MATCH(Q160&amp;"_"&amp;D159,XMLLINK[EID_MID],0)))</f>
        <v/>
      </c>
      <c r="O159" s="18" t="str">
        <f>IF(S159,"",INDEX(XMLLINK[BemerkungPerson],MATCH(Q160&amp;"_"&amp;D159,XMLLINK[EID_MID],0)))</f>
        <v/>
      </c>
      <c r="Q159" s="21">
        <f t="shared" si="28"/>
        <v>8</v>
      </c>
      <c r="R159" s="15">
        <v>4</v>
      </c>
      <c r="S159" s="18" t="b">
        <f>ISERROR(INDEX(XMLLINK[NamePerson],MATCH(Q157&amp;"_"&amp;D159,XMLLINK[EID_MID],0)))</f>
        <v>1</v>
      </c>
      <c r="U159" s="15" t="str">
        <f t="shared" ca="1" si="29"/>
        <v/>
      </c>
      <c r="W159" s="15" t="str">
        <f>IF(OR(M159="",COUNTIF(M156:M158,M159)&gt;0),"",", "&amp;M159)</f>
        <v/>
      </c>
      <c r="Y159" s="15" t="str">
        <f>IF(OR(K159="",COUNTIF(K156:K158,K159)&gt;0),"",", "&amp;K159)</f>
        <v/>
      </c>
    </row>
    <row r="160" spans="1:25" x14ac:dyDescent="0.25">
      <c r="A160" s="24"/>
      <c r="B160" s="17" t="s">
        <v>83</v>
      </c>
      <c r="C160" s="18" t="str">
        <f>IF(ISERROR(S155),"",INDEX(XMLLINK[Stufe],MATCH(Q160,XMLLINK[EnsembleNr],0)))</f>
        <v/>
      </c>
      <c r="D160" s="21">
        <v>5</v>
      </c>
      <c r="E160" s="18" t="str">
        <f>IF(S160,"",INDEX(XMLLINK[NamePerson],MATCH(Q161&amp;"_"&amp;D160,XMLLINK[EID_MID],0)))</f>
        <v/>
      </c>
      <c r="F160" s="18" t="str">
        <f>IF(S160,"",INDEX(XMLLINK[GebDat],MATCH(Q161&amp;"_"&amp;D160,XMLLINK[EID_MID],0)))</f>
        <v/>
      </c>
      <c r="G160" s="18" t="str">
        <f>IF(S160,"",INDEX(XMLLINK[Geschlecht],MATCH(Q161&amp;"_"&amp;D160,XMLLINK[EID_MID],0)))</f>
        <v/>
      </c>
      <c r="H160" s="18" t="str">
        <f>IF(S160,"",INDEX(XMLLINK[Adresse],MATCH(Q161&amp;"_"&amp;D160,XMLLINK[EID_MID],0)))</f>
        <v/>
      </c>
      <c r="I160" s="18" t="str">
        <f>IF(S160,"",INDEX(XMLLINK[Email],MATCH(Q161&amp;"_"&amp;D160,XMLLINK[EID_MID],0)))</f>
        <v/>
      </c>
      <c r="J160" s="18" t="str">
        <f>IF(S160,"",INDEX(XMLLINK[Telefon],MATCH(Q161&amp;"_"&amp;D160,XMLLINK[EID_MID],0)))</f>
        <v/>
      </c>
      <c r="K160" s="18" t="str">
        <f>IF(S160,"",INDEX(XMLLINK[Instrument],MATCH(Q161&amp;"_"&amp;D160,XMLLINK[EID_MID],0)))</f>
        <v/>
      </c>
      <c r="L160" s="18" t="str">
        <f>IF(S160,"",INDEX(XMLLINK[BereichIDPerson],MATCH(Q161&amp;"_"&amp;D160,XMLLINK[EID_MID],0)))</f>
        <v/>
      </c>
      <c r="M160" s="18" t="str">
        <f>IF(S160,"",INDEX(XMLLINK[BereichNamePerson],MATCH(Q161&amp;"_"&amp;D160,XMLLINK[EID_MID],0)))</f>
        <v/>
      </c>
      <c r="N160" s="18" t="str">
        <f>IF(S160,"",INDEX(XMLLINK[AuswahlPerson],MATCH(Q161&amp;"_"&amp;D160,XMLLINK[EID_MID],0)))</f>
        <v/>
      </c>
      <c r="O160" s="18" t="str">
        <f>IF(S160,"",INDEX(XMLLINK[BemerkungPerson],MATCH(Q161&amp;"_"&amp;D160,XMLLINK[EID_MID],0)))</f>
        <v/>
      </c>
      <c r="Q160" s="21">
        <f t="shared" si="28"/>
        <v>8</v>
      </c>
      <c r="R160" s="15">
        <v>5</v>
      </c>
      <c r="S160" s="18" t="b">
        <f>ISERROR(INDEX(XMLLINK[NamePerson],MATCH(Q157&amp;"_"&amp;D160,XMLLINK[EID_MID],0)))</f>
        <v>1</v>
      </c>
      <c r="U160" s="15" t="str">
        <f t="shared" ca="1" si="29"/>
        <v/>
      </c>
      <c r="W160" s="15" t="str">
        <f>IF(OR(M160="",COUNTIF(M156:M159,M160)&gt;0),"",", "&amp;M160)</f>
        <v/>
      </c>
      <c r="Y160" s="15" t="str">
        <f>IF(OR(K160="",COUNTIF(K157:K159,K160)&gt;0),"",", "&amp;K160)</f>
        <v/>
      </c>
    </row>
    <row r="161" spans="1:25" x14ac:dyDescent="0.25">
      <c r="A161" s="24"/>
      <c r="B161" s="17" t="s">
        <v>84</v>
      </c>
      <c r="C161" s="18" t="str">
        <f>IF(ISERROR(S155),"",INDEX(XMLLINK[Artikel],MATCH(Q161,XMLLINK[EnsembleNr],0)))</f>
        <v/>
      </c>
      <c r="D161" s="21">
        <v>6</v>
      </c>
      <c r="E161" s="18" t="str">
        <f>IF(S161,"",INDEX(XMLLINK[NamePerson],MATCH(Q162&amp;"_"&amp;D161,XMLLINK[EID_MID],0)))</f>
        <v/>
      </c>
      <c r="F161" s="18" t="str">
        <f>IF(S161,"",INDEX(XMLLINK[GebDat],MATCH(Q162&amp;"_"&amp;D161,XMLLINK[EID_MID],0)))</f>
        <v/>
      </c>
      <c r="G161" s="18" t="str">
        <f>IF(S161,"",INDEX(XMLLINK[Geschlecht],MATCH(Q162&amp;"_"&amp;D161,XMLLINK[EID_MID],0)))</f>
        <v/>
      </c>
      <c r="H161" s="18" t="str">
        <f>IF(S161,"",INDEX(XMLLINK[Adresse],MATCH(Q162&amp;"_"&amp;D161,XMLLINK[EID_MID],0)))</f>
        <v/>
      </c>
      <c r="I161" s="18" t="str">
        <f>IF(S161,"",INDEX(XMLLINK[Email],MATCH(Q162&amp;"_"&amp;D161,XMLLINK[EID_MID],0)))</f>
        <v/>
      </c>
      <c r="J161" s="18" t="str">
        <f>IF(S161,"",INDEX(XMLLINK[Telefon],MATCH(Q162&amp;"_"&amp;D161,XMLLINK[EID_MID],0)))</f>
        <v/>
      </c>
      <c r="K161" s="18" t="str">
        <f>IF(S161,"",INDEX(XMLLINK[Instrument],MATCH(Q162&amp;"_"&amp;D161,XMLLINK[EID_MID],0)))</f>
        <v/>
      </c>
      <c r="L161" s="18" t="str">
        <f>IF(S161,"",INDEX(XMLLINK[BereichIDPerson],MATCH(Q162&amp;"_"&amp;D161,XMLLINK[EID_MID],0)))</f>
        <v/>
      </c>
      <c r="M161" s="18" t="str">
        <f>IF(S161,"",INDEX(XMLLINK[BereichNamePerson],MATCH(Q162&amp;"_"&amp;D161,XMLLINK[EID_MID],0)))</f>
        <v/>
      </c>
      <c r="N161" s="18" t="str">
        <f>IF(S161,"",INDEX(XMLLINK[AuswahlPerson],MATCH(Q162&amp;"_"&amp;D161,XMLLINK[EID_MID],0)))</f>
        <v/>
      </c>
      <c r="O161" s="18" t="str">
        <f>IF(S161,"",INDEX(XMLLINK[BemerkungPerson],MATCH(Q162&amp;"_"&amp;D161,XMLLINK[EID_MID],0)))</f>
        <v/>
      </c>
      <c r="Q161" s="21">
        <f t="shared" si="28"/>
        <v>8</v>
      </c>
      <c r="R161" s="15">
        <v>6</v>
      </c>
      <c r="S161" s="18" t="b">
        <f>ISERROR(INDEX(XMLLINK[NamePerson],MATCH(Q157&amp;"_"&amp;D161,XMLLINK[EID_MID],0)))</f>
        <v>1</v>
      </c>
      <c r="U161" s="15" t="str">
        <f t="shared" ca="1" si="29"/>
        <v/>
      </c>
      <c r="W161" s="15" t="str">
        <f>IF(OR(M161="",COUNTIF(M156:M160,M161)&gt;0),"",", "&amp;M161)</f>
        <v/>
      </c>
      <c r="Y161" s="15" t="str">
        <f>IF(OR(K161="",COUNTIF(K158:K160,K161)&gt;0),"",", "&amp;K161)</f>
        <v/>
      </c>
    </row>
    <row r="162" spans="1:25" x14ac:dyDescent="0.25">
      <c r="A162" s="24"/>
      <c r="B162" s="17" t="s">
        <v>85</v>
      </c>
      <c r="C162" s="18" t="str">
        <f>IF(ISERROR(S155),"",INDEX(XMLLINK[BereichID],MATCH(Q162,XMLLINK[EnsembleNr],0)))</f>
        <v/>
      </c>
      <c r="D162" s="21">
        <v>7</v>
      </c>
      <c r="E162" s="18" t="str">
        <f>IF(S162,"",INDEX(XMLLINK[NamePerson],MATCH(Q163&amp;"_"&amp;D162,XMLLINK[EID_MID],0)))</f>
        <v/>
      </c>
      <c r="F162" s="18" t="str">
        <f>IF(S162,"",INDEX(XMLLINK[GebDat],MATCH(Q163&amp;"_"&amp;D162,XMLLINK[EID_MID],0)))</f>
        <v/>
      </c>
      <c r="G162" s="18" t="str">
        <f>IF(S162,"",INDEX(XMLLINK[Geschlecht],MATCH(Q163&amp;"_"&amp;D162,XMLLINK[EID_MID],0)))</f>
        <v/>
      </c>
      <c r="H162" s="18" t="str">
        <f>IF(S162,"",INDEX(XMLLINK[Adresse],MATCH(Q163&amp;"_"&amp;D162,XMLLINK[EID_MID],0)))</f>
        <v/>
      </c>
      <c r="I162" s="18" t="str">
        <f>IF(S162,"",INDEX(XMLLINK[Email],MATCH(Q163&amp;"_"&amp;D162,XMLLINK[EID_MID],0)))</f>
        <v/>
      </c>
      <c r="J162" s="18" t="str">
        <f>IF(S162,"",INDEX(XMLLINK[Telefon],MATCH(Q163&amp;"_"&amp;D162,XMLLINK[EID_MID],0)))</f>
        <v/>
      </c>
      <c r="K162" s="18" t="str">
        <f>IF(S162,"",INDEX(XMLLINK[Instrument],MATCH(Q163&amp;"_"&amp;D162,XMLLINK[EID_MID],0)))</f>
        <v/>
      </c>
      <c r="L162" s="18" t="str">
        <f>IF(S162,"",INDEX(XMLLINK[BereichIDPerson],MATCH(Q163&amp;"_"&amp;D162,XMLLINK[EID_MID],0)))</f>
        <v/>
      </c>
      <c r="M162" s="18" t="str">
        <f>IF(S162,"",INDEX(XMLLINK[BereichNamePerson],MATCH(Q163&amp;"_"&amp;D162,XMLLINK[EID_MID],0)))</f>
        <v/>
      </c>
      <c r="N162" s="18" t="str">
        <f>IF(S162,"",INDEX(XMLLINK[AuswahlPerson],MATCH(Q163&amp;"_"&amp;D162,XMLLINK[EID_MID],0)))</f>
        <v/>
      </c>
      <c r="O162" s="18" t="str">
        <f>IF(S162,"",INDEX(XMLLINK[BemerkungPerson],MATCH(Q163&amp;"_"&amp;D162,XMLLINK[EID_MID],0)))</f>
        <v/>
      </c>
      <c r="Q162" s="21">
        <f t="shared" si="28"/>
        <v>8</v>
      </c>
      <c r="R162" s="15">
        <v>7</v>
      </c>
      <c r="S162" s="18" t="b">
        <f>ISERROR(INDEX(XMLLINK[NamePerson],MATCH(Q157&amp;"_"&amp;D162,XMLLINK[EID_MID],0)))</f>
        <v>1</v>
      </c>
      <c r="U162" s="15" t="str">
        <f t="shared" ca="1" si="29"/>
        <v/>
      </c>
      <c r="W162" s="15" t="str">
        <f>IF(OR(M162="",COUNTIF(M156:M161,M162)&gt;0),"",", "&amp;M162)</f>
        <v/>
      </c>
      <c r="Y162" s="15" t="str">
        <f>IF(OR(K162="",COUNTIF(K159:K161,K162)&gt;0),"",", "&amp;K162)</f>
        <v/>
      </c>
    </row>
    <row r="163" spans="1:25" x14ac:dyDescent="0.25">
      <c r="A163" s="24"/>
      <c r="B163" s="17" t="s">
        <v>86</v>
      </c>
      <c r="C163" s="18" t="str">
        <f>IF(ISERROR(S155),"",INDEX(XMLLINK[BereichName],MATCH(Q163,XMLLINK[EnsembleNr],0)))</f>
        <v/>
      </c>
      <c r="D163" s="21">
        <v>8</v>
      </c>
      <c r="E163" s="18" t="str">
        <f>IF(S163,"",INDEX(XMLLINK[NamePerson],MATCH(Q164&amp;"_"&amp;D163,XMLLINK[EID_MID],0)))</f>
        <v/>
      </c>
      <c r="F163" s="18" t="str">
        <f>IF(S163,"",INDEX(XMLLINK[GebDat],MATCH(Q164&amp;"_"&amp;D163,XMLLINK[EID_MID],0)))</f>
        <v/>
      </c>
      <c r="G163" s="18" t="str">
        <f>IF(S163,"",INDEX(XMLLINK[Geschlecht],MATCH(Q164&amp;"_"&amp;D163,XMLLINK[EID_MID],0)))</f>
        <v/>
      </c>
      <c r="H163" s="18" t="str">
        <f>IF(S163,"",INDEX(XMLLINK[Adresse],MATCH(Q164&amp;"_"&amp;D163,XMLLINK[EID_MID],0)))</f>
        <v/>
      </c>
      <c r="I163" s="18" t="str">
        <f>IF(S163,"",INDEX(XMLLINK[Email],MATCH(Q164&amp;"_"&amp;D163,XMLLINK[EID_MID],0)))</f>
        <v/>
      </c>
      <c r="J163" s="18" t="str">
        <f>IF(S163,"",INDEX(XMLLINK[Telefon],MATCH(Q164&amp;"_"&amp;D163,XMLLINK[EID_MID],0)))</f>
        <v/>
      </c>
      <c r="K163" s="18" t="str">
        <f>IF(S163,"",INDEX(XMLLINK[Instrument],MATCH(Q164&amp;"_"&amp;D163,XMLLINK[EID_MID],0)))</f>
        <v/>
      </c>
      <c r="L163" s="18" t="str">
        <f>IF(S163,"",INDEX(XMLLINK[BereichIDPerson],MATCH(Q164&amp;"_"&amp;D163,XMLLINK[EID_MID],0)))</f>
        <v/>
      </c>
      <c r="M163" s="18" t="str">
        <f>IF(S163,"",INDEX(XMLLINK[BereichNamePerson],MATCH(Q164&amp;"_"&amp;D163,XMLLINK[EID_MID],0)))</f>
        <v/>
      </c>
      <c r="N163" s="18" t="str">
        <f>IF(S163,"",INDEX(XMLLINK[AuswahlPerson],MATCH(Q164&amp;"_"&amp;D163,XMLLINK[EID_MID],0)))</f>
        <v/>
      </c>
      <c r="O163" s="18" t="str">
        <f>IF(S163,"",INDEX(XMLLINK[BemerkungPerson],MATCH(Q164&amp;"_"&amp;D163,XMLLINK[EID_MID],0)))</f>
        <v/>
      </c>
      <c r="Q163" s="21">
        <f t="shared" si="28"/>
        <v>8</v>
      </c>
      <c r="R163" s="15">
        <v>8</v>
      </c>
      <c r="S163" s="18" t="b">
        <f>ISERROR(INDEX(XMLLINK[NamePerson],MATCH(Q157&amp;"_"&amp;D163,XMLLINK[EID_MID],0)))</f>
        <v>1</v>
      </c>
      <c r="U163" s="15" t="str">
        <f t="shared" ca="1" si="29"/>
        <v/>
      </c>
      <c r="W163" s="15" t="str">
        <f>IF(OR(M163="",COUNTIF(M156:M162,M163)&gt;0),"",", "&amp;M163)</f>
        <v/>
      </c>
      <c r="Y163" s="15" t="str">
        <f>IF(OR(K163="",COUNTIF(K160:K162,K163)&gt;0),"",", "&amp;K163)</f>
        <v/>
      </c>
    </row>
    <row r="164" spans="1:25" x14ac:dyDescent="0.25">
      <c r="A164" s="24"/>
      <c r="B164" s="17" t="s">
        <v>87</v>
      </c>
      <c r="C164" s="18" t="str">
        <f>IF(ISERROR(S155),"",INDEX(XMLLINK[Auftrittzeit],MATCH(Q164,XMLLINK[EnsembleNr],0)))</f>
        <v/>
      </c>
      <c r="D164" s="17" t="s">
        <v>94</v>
      </c>
      <c r="E164" s="15" t="s">
        <v>29</v>
      </c>
      <c r="F164" s="15" t="s">
        <v>30</v>
      </c>
      <c r="G164" s="15" t="s">
        <v>95</v>
      </c>
      <c r="H164" s="15" t="s">
        <v>32</v>
      </c>
      <c r="I164" s="15" t="s">
        <v>20</v>
      </c>
      <c r="J164" s="15" t="s">
        <v>39</v>
      </c>
      <c r="Q164" s="21">
        <f t="shared" si="28"/>
        <v>8</v>
      </c>
      <c r="U164" s="15">
        <f ca="1">COUNT(U156:U163)</f>
        <v>0</v>
      </c>
      <c r="W164" s="29" t="str">
        <f>CONCATENATE(W165,V166,W166,V167,W167,V168,W168,V169,W169,V170,W170,V171,W171)</f>
        <v/>
      </c>
    </row>
    <row r="165" spans="1:25" x14ac:dyDescent="0.25">
      <c r="A165" s="24"/>
      <c r="B165" s="17" t="s">
        <v>88</v>
      </c>
      <c r="C165" s="18" t="str">
        <f>IF(ISERROR(S155),"",INDEX(XMLLINK[Bemerkung],MATCH(Q165,XMLLINK[EnsembleNr],0)))</f>
        <v/>
      </c>
      <c r="D165" s="21">
        <v>1</v>
      </c>
      <c r="E165" s="18" t="str">
        <f>IF(S165,"",INDEX(XMLLINK[Titel],MATCH(Q166&amp;"_"&amp;D165,XMLLINK[EID_WID],0)))</f>
        <v/>
      </c>
      <c r="F165" s="18" t="str">
        <f>IF(S165,"",INDEX(XMLLINK[Komponist],MATCH(Q166&amp;"_"&amp;D165,XMLLINK[EID_WID],0)))</f>
        <v/>
      </c>
      <c r="G165" s="18" t="str">
        <f>IF(S165,"",INDEX(XMLLINK[Satz],MATCH(Q166&amp;"_"&amp;D165,XMLLINK[EID_WID],0)))</f>
        <v/>
      </c>
      <c r="H165" s="18" t="str">
        <f>IF(S165,"",INDEX(XMLLINK[Dauer],MATCH(Q166&amp;"_"&amp;D165,XMLLINK[EID_WID],0)))</f>
        <v/>
      </c>
      <c r="I165" s="18" t="str">
        <f>IF(S165,"",INDEX(XMLLINK[BemerkungWerk],MATCH(Q166&amp;"_"&amp;D165,XMLLINK[EID_WID],0)))</f>
        <v/>
      </c>
      <c r="J165" s="18" t="str">
        <f>IF(S165,"",INDEX(XMLLINK[Pflicht],MATCH(Q166&amp;"_"&amp;D165,XMLLINK[EID_WID],0)))</f>
        <v/>
      </c>
      <c r="Q165" s="21">
        <f t="shared" si="28"/>
        <v>8</v>
      </c>
      <c r="R165" s="22" t="s">
        <v>102</v>
      </c>
      <c r="S165" s="18" t="b">
        <f>ISERROR(INDEX(XMLLINK[NamePerson],MATCH(Q167&amp;"_"&amp;D165,XMLLINK[EID_WID],0)))</f>
        <v>1</v>
      </c>
      <c r="W165" s="15" t="str">
        <f t="shared" ref="W165:W172" si="30">IF(AND(F165="",G165=""),E165,IF(AND(F165&lt;&gt;"",G165&lt;&gt;""),F165&amp;", "&amp;E165&amp;", "&amp;G165,IF(F165="",E165&amp;", "&amp;G165,F165&amp;", "&amp;E165)))</f>
        <v/>
      </c>
    </row>
    <row r="166" spans="1:25" x14ac:dyDescent="0.25">
      <c r="A166" s="24"/>
      <c r="B166" s="17" t="s">
        <v>108</v>
      </c>
      <c r="C166" s="28" t="str">
        <f ca="1">IF(U164=0,"",SUM(U156:U163)/U164/365.25)</f>
        <v/>
      </c>
      <c r="D166" s="21">
        <v>2</v>
      </c>
      <c r="E166" s="18" t="str">
        <f>IF(S166,"",INDEX(XMLLINK[Titel],MATCH(Q167&amp;"_"&amp;D166,XMLLINK[EID_WID],0)))</f>
        <v/>
      </c>
      <c r="F166" s="18" t="str">
        <f>IF(S166,"",INDEX(XMLLINK[Komponist],MATCH(Q167&amp;"_"&amp;D166,XMLLINK[EID_WID],0)))</f>
        <v/>
      </c>
      <c r="G166" s="18" t="str">
        <f>IF(S166,"",INDEX(XMLLINK[Satz],MATCH(Q167&amp;"_"&amp;D166,XMLLINK[EID_WID],0)))</f>
        <v/>
      </c>
      <c r="H166" s="18" t="str">
        <f>IF(S166,"",INDEX(XMLLINK[Dauer],MATCH(Q167&amp;"_"&amp;D166,XMLLINK[EID_WID],0)))</f>
        <v/>
      </c>
      <c r="I166" s="18" t="str">
        <f>IF(S166,"",INDEX(XMLLINK[BemerkungWerk],MATCH(Q167&amp;"_"&amp;D166,XMLLINK[EID_WID],0)))</f>
        <v/>
      </c>
      <c r="J166" s="18" t="str">
        <f>IF(S166,"",INDEX(XMLLINK[Pflicht],MATCH(Q167&amp;"_"&amp;D166,XMLLINK[EID_WID],0)))</f>
        <v/>
      </c>
      <c r="Q166" s="21">
        <f t="shared" si="28"/>
        <v>8</v>
      </c>
      <c r="R166" s="22">
        <v>2</v>
      </c>
      <c r="S166" s="18" t="b">
        <f>ISERROR(INDEX(XMLLINK[NamePerson],MATCH(Q168&amp;"_"&amp;D166,XMLLINK[EID_WID],0)))</f>
        <v>1</v>
      </c>
      <c r="V166" s="15" t="str">
        <f>IF(W166="","","; ")</f>
        <v/>
      </c>
      <c r="W166" s="15" t="str">
        <f t="shared" si="30"/>
        <v/>
      </c>
    </row>
    <row r="167" spans="1:25" x14ac:dyDescent="0.25">
      <c r="A167" s="24"/>
      <c r="D167" s="21">
        <v>3</v>
      </c>
      <c r="E167" s="18" t="str">
        <f>IF(S167,"",INDEX(XMLLINK[Titel],MATCH(Q168&amp;"_"&amp;D167,XMLLINK[EID_WID],0)))</f>
        <v/>
      </c>
      <c r="F167" s="18" t="str">
        <f>IF(S167,"",INDEX(XMLLINK[Komponist],MATCH(Q168&amp;"_"&amp;D167,XMLLINK[EID_WID],0)))</f>
        <v/>
      </c>
      <c r="G167" s="18" t="str">
        <f>IF(S167,"",INDEX(XMLLINK[Satz],MATCH(Q168&amp;"_"&amp;D167,XMLLINK[EID_WID],0)))</f>
        <v/>
      </c>
      <c r="H167" s="18" t="str">
        <f>IF(S167,"",INDEX(XMLLINK[Dauer],MATCH(Q168&amp;"_"&amp;D167,XMLLINK[EID_WID],0)))</f>
        <v/>
      </c>
      <c r="I167" s="18" t="str">
        <f>IF(S167,"",INDEX(XMLLINK[BemerkungWerk],MATCH(Q168&amp;"_"&amp;D167,XMLLINK[EID_WID],0)))</f>
        <v/>
      </c>
      <c r="J167" s="18" t="str">
        <f>IF(S167,"",INDEX(XMLLINK[Pflicht],MATCH(Q168&amp;"_"&amp;D167,XMLLINK[EID_WID],0)))</f>
        <v/>
      </c>
      <c r="Q167" s="21">
        <f t="shared" si="28"/>
        <v>8</v>
      </c>
      <c r="R167" s="22">
        <v>3</v>
      </c>
      <c r="S167" s="18" t="b">
        <f>ISERROR(INDEX(XMLLINK[NamePerson],MATCH(Q169&amp;"_"&amp;D167,XMLLINK[EID_WID],0)))</f>
        <v>1</v>
      </c>
      <c r="V167" s="15" t="str">
        <f t="shared" ref="V167:V172" si="31">IF(W167="","","; ")</f>
        <v/>
      </c>
      <c r="W167" s="15" t="str">
        <f t="shared" si="30"/>
        <v/>
      </c>
    </row>
    <row r="168" spans="1:25" x14ac:dyDescent="0.25">
      <c r="A168" s="24"/>
      <c r="D168" s="21">
        <v>4</v>
      </c>
      <c r="E168" s="18" t="str">
        <f>IF(S168,"",INDEX(XMLLINK[Titel],MATCH(Q169&amp;"_"&amp;D168,XMLLINK[EID_WID],0)))</f>
        <v/>
      </c>
      <c r="F168" s="18" t="str">
        <f>IF(S168,"",INDEX(XMLLINK[Komponist],MATCH(Q169&amp;"_"&amp;D168,XMLLINK[EID_WID],0)))</f>
        <v/>
      </c>
      <c r="G168" s="18" t="str">
        <f>IF(S168,"",INDEX(XMLLINK[Satz],MATCH(Q169&amp;"_"&amp;D168,XMLLINK[EID_WID],0)))</f>
        <v/>
      </c>
      <c r="H168" s="18" t="str">
        <f>IF(S168,"",INDEX(XMLLINK[Dauer],MATCH(Q169&amp;"_"&amp;D168,XMLLINK[EID_WID],0)))</f>
        <v/>
      </c>
      <c r="I168" s="18" t="str">
        <f>IF(S168,"",INDEX(XMLLINK[BemerkungWerk],MATCH(Q169&amp;"_"&amp;D168,XMLLINK[EID_WID],0)))</f>
        <v/>
      </c>
      <c r="J168" s="18" t="str">
        <f>IF(S168,"",INDEX(XMLLINK[Pflicht],MATCH(Q169&amp;"_"&amp;D168,XMLLINK[EID_WID],0)))</f>
        <v/>
      </c>
      <c r="Q168" s="21">
        <f t="shared" si="28"/>
        <v>8</v>
      </c>
      <c r="R168" s="22">
        <v>4</v>
      </c>
      <c r="S168" s="18" t="b">
        <f>ISERROR(INDEX(XMLLINK[NamePerson],MATCH(Q170&amp;"_"&amp;D168,XMLLINK[EID_WID],0)))</f>
        <v>1</v>
      </c>
      <c r="V168" s="15" t="str">
        <f t="shared" si="31"/>
        <v/>
      </c>
      <c r="W168" s="15" t="str">
        <f t="shared" si="30"/>
        <v/>
      </c>
    </row>
    <row r="169" spans="1:25" x14ac:dyDescent="0.25">
      <c r="A169" s="24"/>
      <c r="D169" s="21">
        <v>5</v>
      </c>
      <c r="E169" s="18" t="str">
        <f>IF(S169,"",INDEX(XMLLINK[Titel],MATCH(Q170&amp;"_"&amp;D169,XMLLINK[EID_WID],0)))</f>
        <v/>
      </c>
      <c r="F169" s="18" t="str">
        <f>IF(S169,"",INDEX(XMLLINK[Komponist],MATCH(Q170&amp;"_"&amp;D169,XMLLINK[EID_WID],0)))</f>
        <v/>
      </c>
      <c r="G169" s="18" t="str">
        <f>IF(S169,"",INDEX(XMLLINK[Satz],MATCH(Q170&amp;"_"&amp;D169,XMLLINK[EID_WID],0)))</f>
        <v/>
      </c>
      <c r="H169" s="18" t="str">
        <f>IF(S169,"",INDEX(XMLLINK[Dauer],MATCH(Q170&amp;"_"&amp;D169,XMLLINK[EID_WID],0)))</f>
        <v/>
      </c>
      <c r="I169" s="18" t="str">
        <f>IF(S169,"",INDEX(XMLLINK[BemerkungWerk],MATCH(Q170&amp;"_"&amp;D169,XMLLINK[EID_WID],0)))</f>
        <v/>
      </c>
      <c r="J169" s="18" t="str">
        <f>IF(S169,"",INDEX(XMLLINK[Pflicht],MATCH(Q170&amp;"_"&amp;D169,XMLLINK[EID_WID],0)))</f>
        <v/>
      </c>
      <c r="Q169" s="21">
        <f t="shared" si="28"/>
        <v>8</v>
      </c>
      <c r="R169" s="22">
        <v>5</v>
      </c>
      <c r="S169" s="18" t="b">
        <f>ISERROR(INDEX(XMLLINK[NamePerson],MATCH(Q171&amp;"_"&amp;D169,XMLLINK[EID_WID],0)))</f>
        <v>1</v>
      </c>
      <c r="V169" s="15" t="str">
        <f t="shared" si="31"/>
        <v/>
      </c>
      <c r="W169" s="15" t="str">
        <f t="shared" si="30"/>
        <v/>
      </c>
    </row>
    <row r="170" spans="1:25" x14ac:dyDescent="0.25">
      <c r="A170" s="24"/>
      <c r="D170" s="21">
        <v>6</v>
      </c>
      <c r="E170" s="18" t="str">
        <f>IF(S170,"",INDEX(XMLLINK[Titel],MATCH(Q171&amp;"_"&amp;D170,XMLLINK[EID_WID],0)))</f>
        <v/>
      </c>
      <c r="F170" s="18" t="str">
        <f>IF(S170,"",INDEX(XMLLINK[Komponist],MATCH(Q171&amp;"_"&amp;D170,XMLLINK[EID_WID],0)))</f>
        <v/>
      </c>
      <c r="G170" s="18" t="str">
        <f>IF(S170,"",INDEX(XMLLINK[Satz],MATCH(Q171&amp;"_"&amp;D170,XMLLINK[EID_WID],0)))</f>
        <v/>
      </c>
      <c r="H170" s="18" t="str">
        <f>IF(S170,"",INDEX(XMLLINK[Dauer],MATCH(Q171&amp;"_"&amp;D170,XMLLINK[EID_WID],0)))</f>
        <v/>
      </c>
      <c r="I170" s="18" t="str">
        <f>IF(S170,"",INDEX(XMLLINK[BemerkungWerk],MATCH(Q171&amp;"_"&amp;D170,XMLLINK[EID_WID],0)))</f>
        <v/>
      </c>
      <c r="J170" s="18" t="str">
        <f>IF(S170,"",INDEX(XMLLINK[Pflicht],MATCH(Q171&amp;"_"&amp;D170,XMLLINK[EID_WID],0)))</f>
        <v/>
      </c>
      <c r="Q170" s="21">
        <f t="shared" si="28"/>
        <v>8</v>
      </c>
      <c r="R170" s="22">
        <v>6</v>
      </c>
      <c r="S170" s="18" t="b">
        <f>ISERROR(INDEX(XMLLINK[NamePerson],MATCH(Q172&amp;"_"&amp;D170,XMLLINK[EID_WID],0)))</f>
        <v>1</v>
      </c>
      <c r="V170" s="15" t="str">
        <f t="shared" si="31"/>
        <v/>
      </c>
      <c r="W170" s="15" t="str">
        <f t="shared" si="30"/>
        <v/>
      </c>
    </row>
    <row r="171" spans="1:25" x14ac:dyDescent="0.25">
      <c r="A171" s="24"/>
      <c r="D171" s="21">
        <v>7</v>
      </c>
      <c r="E171" s="18" t="str">
        <f>IF(S171,"",INDEX(XMLLINK[Titel],MATCH(Q172&amp;"_"&amp;D171,XMLLINK[EID_WID],0)))</f>
        <v/>
      </c>
      <c r="F171" s="18" t="str">
        <f>IF(S171,"",INDEX(XMLLINK[Komponist],MATCH(Q172&amp;"_"&amp;D171,XMLLINK[EID_WID],0)))</f>
        <v/>
      </c>
      <c r="G171" s="18" t="str">
        <f>IF(S171,"",INDEX(XMLLINK[Satz],MATCH(Q172&amp;"_"&amp;D171,XMLLINK[EID_WID],0)))</f>
        <v/>
      </c>
      <c r="H171" s="18" t="str">
        <f>IF(S171,"",INDEX(XMLLINK[Dauer],MATCH(Q172&amp;"_"&amp;D171,XMLLINK[EID_WID],0)))</f>
        <v/>
      </c>
      <c r="I171" s="18" t="str">
        <f>IF(S171,"",INDEX(XMLLINK[BemerkungWerk],MATCH(Q172&amp;"_"&amp;D171,XMLLINK[EID_WID],0)))</f>
        <v/>
      </c>
      <c r="J171" s="18" t="str">
        <f>IF(S171,"",INDEX(XMLLINK[Pflicht],MATCH(Q172&amp;"_"&amp;D171,XMLLINK[EID_WID],0)))</f>
        <v/>
      </c>
      <c r="Q171" s="21">
        <f t="shared" si="28"/>
        <v>8</v>
      </c>
      <c r="R171" s="22">
        <v>7</v>
      </c>
      <c r="S171" s="18" t="b">
        <f>ISERROR(INDEX(XMLLINK[NamePerson],MATCH(Q173&amp;"_"&amp;D171,XMLLINK[EID_WID],0)))</f>
        <v>1</v>
      </c>
      <c r="V171" s="15" t="str">
        <f t="shared" si="31"/>
        <v/>
      </c>
      <c r="W171" s="15" t="str">
        <f t="shared" si="30"/>
        <v/>
      </c>
    </row>
    <row r="172" spans="1:25" x14ac:dyDescent="0.25">
      <c r="A172" s="24"/>
      <c r="D172" s="21">
        <v>8</v>
      </c>
      <c r="E172" s="18" t="str">
        <f>IF(S172,"",INDEX(XMLLINK[Titel],MATCH(Q173&amp;"_"&amp;D172,XMLLINK[EID_WID],0)))</f>
        <v/>
      </c>
      <c r="F172" s="18" t="str">
        <f>IF(S172,"",INDEX(XMLLINK[Komponist],MATCH(Q173&amp;"_"&amp;D172,XMLLINK[EID_WID],0)))</f>
        <v/>
      </c>
      <c r="G172" s="18" t="str">
        <f>IF(S172,"",INDEX(XMLLINK[Satz],MATCH(Q173&amp;"_"&amp;D172,XMLLINK[EID_WID],0)))</f>
        <v/>
      </c>
      <c r="H172" s="18" t="str">
        <f>IF(S172,"",INDEX(XMLLINK[Dauer],MATCH(Q173&amp;"_"&amp;D172,XMLLINK[EID_WID],0)))</f>
        <v/>
      </c>
      <c r="I172" s="18" t="str">
        <f>IF(S172,"",INDEX(XMLLINK[BemerkungWerk],MATCH(Q173&amp;"_"&amp;D172,XMLLINK[EID_WID],0)))</f>
        <v/>
      </c>
      <c r="J172" s="18" t="str">
        <f>IF(S172,"",INDEX(XMLLINK[Pflicht],MATCH(Q173&amp;"_"&amp;D172,XMLLINK[EID_WID],0)))</f>
        <v/>
      </c>
      <c r="Q172" s="21"/>
      <c r="R172" s="22">
        <v>8</v>
      </c>
      <c r="S172" s="18" t="b">
        <f>ISERROR(INDEX(XMLLINK[NamePerson],MATCH(A173&amp;"_"&amp;D172,XMLLINK[EID_WID],0)))</f>
        <v>1</v>
      </c>
      <c r="V172" s="15" t="str">
        <f t="shared" si="31"/>
        <v/>
      </c>
      <c r="W172" s="15" t="str">
        <f t="shared" si="30"/>
        <v/>
      </c>
    </row>
    <row r="174" spans="1:25" x14ac:dyDescent="0.25">
      <c r="A174" s="23" t="s">
        <v>96</v>
      </c>
      <c r="B174" s="23">
        <f>(ROW()+6)/20</f>
        <v>9</v>
      </c>
      <c r="C174" s="24"/>
      <c r="D174" s="24"/>
      <c r="E174" s="24"/>
      <c r="F174" s="24"/>
      <c r="G174" s="24"/>
      <c r="H174" s="24"/>
      <c r="I174" s="24"/>
      <c r="J174" s="24"/>
      <c r="K174" s="24"/>
      <c r="L174" s="24"/>
      <c r="M174" s="24"/>
      <c r="N174" s="24"/>
      <c r="O174" s="24"/>
    </row>
    <row r="175" spans="1:25" x14ac:dyDescent="0.25">
      <c r="A175" s="24"/>
      <c r="B175" s="17" t="s">
        <v>78</v>
      </c>
      <c r="C175" s="18" t="str">
        <f>IF(ISERROR(S175),"",INDEX(XMLLINK[Name],MATCH(Q176,XMLLINK[EnsembleNr],0)))</f>
        <v/>
      </c>
      <c r="D175" s="17" t="s">
        <v>89</v>
      </c>
      <c r="E175" s="19" t="s">
        <v>11</v>
      </c>
      <c r="F175" s="15" t="s">
        <v>90</v>
      </c>
      <c r="G175" s="15" t="s">
        <v>91</v>
      </c>
      <c r="H175" s="15" t="s">
        <v>24</v>
      </c>
      <c r="I175" s="15" t="s">
        <v>25</v>
      </c>
      <c r="J175" s="15" t="s">
        <v>26</v>
      </c>
      <c r="K175" s="15" t="s">
        <v>27</v>
      </c>
      <c r="L175" s="15" t="s">
        <v>18</v>
      </c>
      <c r="M175" s="15" t="s">
        <v>92</v>
      </c>
      <c r="N175" s="15" t="s">
        <v>93</v>
      </c>
      <c r="O175" s="15" t="s">
        <v>20</v>
      </c>
      <c r="Q175" s="21" t="s">
        <v>103</v>
      </c>
      <c r="R175" s="17" t="s">
        <v>97</v>
      </c>
      <c r="S175" s="20" t="e">
        <f>VLOOKUP(Q177,XMLLINK[EnsembleNr],1,0)</f>
        <v>#N/A</v>
      </c>
      <c r="T175" s="15" t="s">
        <v>100</v>
      </c>
      <c r="W175" s="29" t="str">
        <f>CONCATENATE(W176,W177,W178,W179,W180,W181,W182,W183)</f>
        <v/>
      </c>
      <c r="X175" s="31">
        <f>8-COUNTIF(W176:W183,"")</f>
        <v>0</v>
      </c>
      <c r="Y175" s="29" t="str">
        <f>CONCATENATE(Y176,Y177,Y178,Y179,Y180,Y181,Y182,Y183)</f>
        <v/>
      </c>
    </row>
    <row r="176" spans="1:25" x14ac:dyDescent="0.25">
      <c r="A176" s="24"/>
      <c r="B176" s="17" t="s">
        <v>79</v>
      </c>
      <c r="C176" s="18" t="str">
        <f>IF(ISERROR(S175),"",INDEX(XMLLINK[Leiter],MATCH(Q176,XMLLINK[EnsembleNr],0)))</f>
        <v/>
      </c>
      <c r="D176" s="21">
        <v>1</v>
      </c>
      <c r="E176" s="18" t="str">
        <f>IF(S176,"",INDEX(XMLLINK[NamePerson],MATCH(Q177&amp;"_"&amp;D176,XMLLINK[EID_MID],0)))</f>
        <v/>
      </c>
      <c r="F176" s="18" t="str">
        <f>IF(S176,"",INDEX(XMLLINK[GebDat],MATCH(Q177&amp;"_"&amp;D176,XMLLINK[EID_MID],0)))</f>
        <v/>
      </c>
      <c r="G176" s="18" t="str">
        <f>IF(S176,"",INDEX(XMLLINK[Geschlecht],MATCH(Q177&amp;"_"&amp;D176,XMLLINK[EID_MID],0)))</f>
        <v/>
      </c>
      <c r="H176" s="18" t="str">
        <f>IF(S176,"",INDEX(XMLLINK[Adresse],MATCH(Q177&amp;"_"&amp;D176,XMLLINK[EID_MID],0)))</f>
        <v/>
      </c>
      <c r="I176" s="18" t="str">
        <f>IF(S176,"",INDEX(XMLLINK[Email],MATCH(Q177&amp;"_"&amp;D176,XMLLINK[EID_MID],0)))</f>
        <v/>
      </c>
      <c r="J176" s="18" t="str">
        <f>IF(S176,"",INDEX(XMLLINK[Telefon],MATCH(Q177&amp;"_"&amp;D176,XMLLINK[EID_MID],0)))</f>
        <v/>
      </c>
      <c r="K176" s="18" t="str">
        <f>IF(S176,"",INDEX(XMLLINK[Instrument],MATCH(Q177&amp;"_"&amp;D176,XMLLINK[EID_MID],0)))</f>
        <v/>
      </c>
      <c r="L176" s="18" t="str">
        <f>IF(S176,"",INDEX(XMLLINK[BereichIDPerson],MATCH(Q177&amp;"_"&amp;D176,XMLLINK[EID_MID],0)))</f>
        <v/>
      </c>
      <c r="M176" s="18" t="str">
        <f>IF(S176,"",INDEX(XMLLINK[BereichNamePerson],MATCH(Q177&amp;"_"&amp;D176,XMLLINK[EID_MID],0)))</f>
        <v/>
      </c>
      <c r="N176" s="18" t="str">
        <f>IF(S176,"",INDEX(XMLLINK[AuswahlPerson],MATCH(Q177&amp;"_"&amp;D176,XMLLINK[EID_MID],0)))</f>
        <v/>
      </c>
      <c r="O176" s="18" t="str">
        <f>IF(S176,"",INDEX(XMLLINK[BemerkungPerson],MATCH(Q177&amp;"_"&amp;D176,XMLLINK[EID_MID],0)))</f>
        <v/>
      </c>
      <c r="Q176" s="21">
        <f>B174</f>
        <v>9</v>
      </c>
      <c r="R176" s="22" t="s">
        <v>101</v>
      </c>
      <c r="S176" s="18" t="b">
        <f>ISERROR(INDEX(XMLLINK[NamePerson],MATCH(Q177&amp;"_"&amp;D176,XMLLINK[EID_MID],0)))</f>
        <v>1</v>
      </c>
      <c r="U176" s="15" t="str">
        <f ca="1">IF(ISNUMBER(DATEVALUE(F176)),TODAY()-DATEVALUE(F176),"")</f>
        <v/>
      </c>
      <c r="W176" s="15" t="str">
        <f>M176</f>
        <v/>
      </c>
      <c r="X176" s="29" t="str">
        <f>IF(E176="","",IF(E177="",E176,IF(E178="",E176&amp;", "&amp;E177,IF(E179="",E176&amp;", "&amp;E177&amp;", "&amp;E178,IF(E180="",E176&amp;", "&amp;E177&amp;", "&amp;E178&amp;", "&amp;E179,IF(E181="",E176&amp;", "&amp;E177&amp;", "&amp;E178&amp;", "&amp;E179&amp;", "&amp;E180,IF(E182="",E176&amp;", "&amp;E177&amp;", "&amp;E178&amp;", "&amp;E179&amp;", "&amp;E180&amp;", "&amp;E181,IF(E183="",E176&amp;", "&amp;E177&amp;", "&amp;E178&amp;", "&amp;E179&amp;", "&amp;E180&amp;", "&amp;E181&amp;", "&amp;E182,E176&amp;", "&amp;E177&amp;", "&amp;E178&amp;", "&amp;E179&amp;", "&amp;E180&amp;", "&amp;E181&amp;", "&amp;E182&amp;", "&amp;E183))))))))</f>
        <v/>
      </c>
      <c r="Y176" s="15" t="str">
        <f>K176</f>
        <v/>
      </c>
    </row>
    <row r="177" spans="1:25" x14ac:dyDescent="0.25">
      <c r="A177" s="24"/>
      <c r="B177" s="17" t="s">
        <v>80</v>
      </c>
      <c r="C177" s="18" t="str">
        <f>IF(ISERROR(S175),"",INDEX(XMLLINK[LeiterEmail],MATCH(Q177,XMLLINK[EnsembleNr],0)))</f>
        <v/>
      </c>
      <c r="D177" s="21">
        <v>2</v>
      </c>
      <c r="E177" s="18" t="str">
        <f>IF(S177,"",INDEX(XMLLINK[NamePerson],MATCH(Q178&amp;"_"&amp;D177,XMLLINK[EID_MID],0)))</f>
        <v/>
      </c>
      <c r="F177" s="18" t="str">
        <f>IF(S177,"",INDEX(XMLLINK[GebDat],MATCH(Q178&amp;"_"&amp;D177,XMLLINK[EID_MID],0)))</f>
        <v/>
      </c>
      <c r="G177" s="18" t="str">
        <f>IF(S177,"",INDEX(XMLLINK[Geschlecht],MATCH(Q178&amp;"_"&amp;D177,XMLLINK[EID_MID],0)))</f>
        <v/>
      </c>
      <c r="H177" s="18" t="str">
        <f>IF(S177,"",INDEX(XMLLINK[Adresse],MATCH(Q178&amp;"_"&amp;D177,XMLLINK[EID_MID],0)))</f>
        <v/>
      </c>
      <c r="I177" s="18" t="str">
        <f>IF(S177,"",INDEX(XMLLINK[Email],MATCH(Q178&amp;"_"&amp;D177,XMLLINK[EID_MID],0)))</f>
        <v/>
      </c>
      <c r="J177" s="18" t="str">
        <f>IF(S177,"",INDEX(XMLLINK[Telefon],MATCH(Q178&amp;"_"&amp;D177,XMLLINK[EID_MID],0)))</f>
        <v/>
      </c>
      <c r="K177" s="18" t="str">
        <f>IF(S177,"",INDEX(XMLLINK[Instrument],MATCH(Q178&amp;"_"&amp;D177,XMLLINK[EID_MID],0)))</f>
        <v/>
      </c>
      <c r="L177" s="18" t="str">
        <f>IF(S177,"",INDEX(XMLLINK[BereichIDPerson],MATCH(Q178&amp;"_"&amp;D177,XMLLINK[EID_MID],0)))</f>
        <v/>
      </c>
      <c r="M177" s="18" t="str">
        <f>IF(S177,"",INDEX(XMLLINK[BereichNamePerson],MATCH(Q178&amp;"_"&amp;D177,XMLLINK[EID_MID],0)))</f>
        <v/>
      </c>
      <c r="N177" s="18" t="str">
        <f>IF(S177,"",INDEX(XMLLINK[AuswahlPerson],MATCH(Q178&amp;"_"&amp;D177,XMLLINK[EID_MID],0)))</f>
        <v/>
      </c>
      <c r="O177" s="18" t="str">
        <f>IF(S177,"",INDEX(XMLLINK[BemerkungPerson],MATCH(Q178&amp;"_"&amp;D177,XMLLINK[EID_MID],0)))</f>
        <v/>
      </c>
      <c r="Q177" s="21">
        <f t="shared" ref="Q177:Q191" si="32">Q176</f>
        <v>9</v>
      </c>
      <c r="R177" s="15">
        <v>2</v>
      </c>
      <c r="S177" s="18" t="b">
        <f>ISERROR(INDEX(XMLLINK[NamePerson],MATCH(Q177&amp;"_"&amp;D177,XMLLINK[EID_MID],0)))</f>
        <v>1</v>
      </c>
      <c r="U177" s="15" t="str">
        <f t="shared" ref="U177:U183" ca="1" si="33">IF(ISNUMBER(DATEVALUE(F177)),TODAY()-DATEVALUE(F177),"")</f>
        <v/>
      </c>
      <c r="W177" s="15" t="str">
        <f>IF(AND(M177&lt;&gt;"",M177&lt;&gt;M176),", "&amp;M177,"")</f>
        <v/>
      </c>
      <c r="Y177" s="15" t="str">
        <f>IF(AND(K177&lt;&gt;"",K177&lt;&gt;K176),", "&amp;K177,"")</f>
        <v/>
      </c>
    </row>
    <row r="178" spans="1:25" x14ac:dyDescent="0.25">
      <c r="A178" s="24"/>
      <c r="B178" s="17" t="s">
        <v>81</v>
      </c>
      <c r="C178" s="18" t="str">
        <f>IF(ISERROR(S175),"",INDEX(XMLLINK[LeiterTelefon],MATCH(Q178,XMLLINK[EnsembleNr],0)))</f>
        <v/>
      </c>
      <c r="D178" s="21">
        <v>3</v>
      </c>
      <c r="E178" s="18" t="str">
        <f>IF(S178,"",INDEX(XMLLINK[NamePerson],MATCH(Q179&amp;"_"&amp;D178,XMLLINK[EID_MID],0)))</f>
        <v/>
      </c>
      <c r="F178" s="18" t="str">
        <f>IF(S178,"",INDEX(XMLLINK[GebDat],MATCH(Q179&amp;"_"&amp;D178,XMLLINK[EID_MID],0)))</f>
        <v/>
      </c>
      <c r="G178" s="18" t="str">
        <f>IF(S178,"",INDEX(XMLLINK[Geschlecht],MATCH(Q179&amp;"_"&amp;D178,XMLLINK[EID_MID],0)))</f>
        <v/>
      </c>
      <c r="H178" s="18" t="str">
        <f>IF(S178,"",INDEX(XMLLINK[Adresse],MATCH(Q179&amp;"_"&amp;D178,XMLLINK[EID_MID],0)))</f>
        <v/>
      </c>
      <c r="I178" s="18" t="str">
        <f>IF(S178,"",INDEX(XMLLINK[Email],MATCH(Q179&amp;"_"&amp;D178,XMLLINK[EID_MID],0)))</f>
        <v/>
      </c>
      <c r="J178" s="18" t="str">
        <f>IF(S178,"",INDEX(XMLLINK[Telefon],MATCH(Q179&amp;"_"&amp;D178,XMLLINK[EID_MID],0)))</f>
        <v/>
      </c>
      <c r="K178" s="18" t="str">
        <f>IF(S178,"",INDEX(XMLLINK[Instrument],MATCH(Q179&amp;"_"&amp;D178,XMLLINK[EID_MID],0)))</f>
        <v/>
      </c>
      <c r="L178" s="18" t="str">
        <f>IF(S178,"",INDEX(XMLLINK[BereichIDPerson],MATCH(Q179&amp;"_"&amp;D178,XMLLINK[EID_MID],0)))</f>
        <v/>
      </c>
      <c r="M178" s="18" t="str">
        <f>IF(S178,"",INDEX(XMLLINK[BereichNamePerson],MATCH(Q179&amp;"_"&amp;D178,XMLLINK[EID_MID],0)))</f>
        <v/>
      </c>
      <c r="N178" s="18" t="str">
        <f>IF(S178,"",INDEX(XMLLINK[AuswahlPerson],MATCH(Q179&amp;"_"&amp;D178,XMLLINK[EID_MID],0)))</f>
        <v/>
      </c>
      <c r="O178" s="18" t="str">
        <f>IF(S178,"",INDEX(XMLLINK[BemerkungPerson],MATCH(Q179&amp;"_"&amp;D178,XMLLINK[EID_MID],0)))</f>
        <v/>
      </c>
      <c r="Q178" s="21">
        <f t="shared" si="32"/>
        <v>9</v>
      </c>
      <c r="R178" s="15">
        <v>3</v>
      </c>
      <c r="S178" s="18" t="b">
        <f>ISERROR(INDEX(XMLLINK[NamePerson],MATCH(Q177&amp;"_"&amp;D178,XMLLINK[EID_MID],0)))</f>
        <v>1</v>
      </c>
      <c r="U178" s="15" t="str">
        <f t="shared" ca="1" si="33"/>
        <v/>
      </c>
      <c r="W178" s="15" t="str">
        <f>IF(OR(M178="",COUNTIF(M176:M177,M178)&gt;0),"",", "&amp;M178)</f>
        <v/>
      </c>
      <c r="Y178" s="15" t="str">
        <f>IF(OR(K178="",COUNTIF(K176:K177,K178)&gt;0),"",", "&amp;K178)</f>
        <v/>
      </c>
    </row>
    <row r="179" spans="1:25" x14ac:dyDescent="0.25">
      <c r="A179" s="24"/>
      <c r="B179" s="17" t="s">
        <v>82</v>
      </c>
      <c r="C179" s="18" t="str">
        <f>IF(ISERROR(S175),"",INDEX(XMLLINK[Art],MATCH(Q179,XMLLINK[EnsembleNr],0)))</f>
        <v/>
      </c>
      <c r="D179" s="21">
        <v>4</v>
      </c>
      <c r="E179" s="18" t="str">
        <f>IF(S179,"",INDEX(XMLLINK[NamePerson],MATCH(Q180&amp;"_"&amp;D179,XMLLINK[EID_MID],0)))</f>
        <v/>
      </c>
      <c r="F179" s="18" t="str">
        <f>IF(S179,"",INDEX(XMLLINK[GebDat],MATCH(Q180&amp;"_"&amp;D179,XMLLINK[EID_MID],0)))</f>
        <v/>
      </c>
      <c r="G179" s="18" t="str">
        <f>IF(S179,"",INDEX(XMLLINK[Geschlecht],MATCH(Q180&amp;"_"&amp;D179,XMLLINK[EID_MID],0)))</f>
        <v/>
      </c>
      <c r="H179" s="18" t="str">
        <f>IF(S179,"",INDEX(XMLLINK[Adresse],MATCH(Q180&amp;"_"&amp;D179,XMLLINK[EID_MID],0)))</f>
        <v/>
      </c>
      <c r="I179" s="18" t="str">
        <f>IF(S179,"",INDEX(XMLLINK[Email],MATCH(Q180&amp;"_"&amp;D179,XMLLINK[EID_MID],0)))</f>
        <v/>
      </c>
      <c r="J179" s="18" t="str">
        <f>IF(S179,"",INDEX(XMLLINK[Telefon],MATCH(Q180&amp;"_"&amp;D179,XMLLINK[EID_MID],0)))</f>
        <v/>
      </c>
      <c r="K179" s="18" t="str">
        <f>IF(S179,"",INDEX(XMLLINK[Instrument],MATCH(Q180&amp;"_"&amp;D179,XMLLINK[EID_MID],0)))</f>
        <v/>
      </c>
      <c r="L179" s="18" t="str">
        <f>IF(S179,"",INDEX(XMLLINK[BereichIDPerson],MATCH(Q180&amp;"_"&amp;D179,XMLLINK[EID_MID],0)))</f>
        <v/>
      </c>
      <c r="M179" s="18" t="str">
        <f>IF(S179,"",INDEX(XMLLINK[BereichNamePerson],MATCH(Q180&amp;"_"&amp;D179,XMLLINK[EID_MID],0)))</f>
        <v/>
      </c>
      <c r="N179" s="18" t="str">
        <f>IF(S179,"",INDEX(XMLLINK[AuswahlPerson],MATCH(Q180&amp;"_"&amp;D179,XMLLINK[EID_MID],0)))</f>
        <v/>
      </c>
      <c r="O179" s="18" t="str">
        <f>IF(S179,"",INDEX(XMLLINK[BemerkungPerson],MATCH(Q180&amp;"_"&amp;D179,XMLLINK[EID_MID],0)))</f>
        <v/>
      </c>
      <c r="Q179" s="21">
        <f t="shared" si="32"/>
        <v>9</v>
      </c>
      <c r="R179" s="15">
        <v>4</v>
      </c>
      <c r="S179" s="18" t="b">
        <f>ISERROR(INDEX(XMLLINK[NamePerson],MATCH(Q177&amp;"_"&amp;D179,XMLLINK[EID_MID],0)))</f>
        <v>1</v>
      </c>
      <c r="U179" s="15" t="str">
        <f t="shared" ca="1" si="33"/>
        <v/>
      </c>
      <c r="W179" s="15" t="str">
        <f>IF(OR(M179="",COUNTIF(M176:M178,M179)&gt;0),"",", "&amp;M179)</f>
        <v/>
      </c>
      <c r="Y179" s="15" t="str">
        <f>IF(OR(K179="",COUNTIF(K176:K178,K179)&gt;0),"",", "&amp;K179)</f>
        <v/>
      </c>
    </row>
    <row r="180" spans="1:25" x14ac:dyDescent="0.25">
      <c r="A180" s="24"/>
      <c r="B180" s="17" t="s">
        <v>83</v>
      </c>
      <c r="C180" s="18" t="str">
        <f>IF(ISERROR(S175),"",INDEX(XMLLINK[Stufe],MATCH(Q180,XMLLINK[EnsembleNr],0)))</f>
        <v/>
      </c>
      <c r="D180" s="21">
        <v>5</v>
      </c>
      <c r="E180" s="18" t="str">
        <f>IF(S180,"",INDEX(XMLLINK[NamePerson],MATCH(Q181&amp;"_"&amp;D180,XMLLINK[EID_MID],0)))</f>
        <v/>
      </c>
      <c r="F180" s="18" t="str">
        <f>IF(S180,"",INDEX(XMLLINK[GebDat],MATCH(Q181&amp;"_"&amp;D180,XMLLINK[EID_MID],0)))</f>
        <v/>
      </c>
      <c r="G180" s="18" t="str">
        <f>IF(S180,"",INDEX(XMLLINK[Geschlecht],MATCH(Q181&amp;"_"&amp;D180,XMLLINK[EID_MID],0)))</f>
        <v/>
      </c>
      <c r="H180" s="18" t="str">
        <f>IF(S180,"",INDEX(XMLLINK[Adresse],MATCH(Q181&amp;"_"&amp;D180,XMLLINK[EID_MID],0)))</f>
        <v/>
      </c>
      <c r="I180" s="18" t="str">
        <f>IF(S180,"",INDEX(XMLLINK[Email],MATCH(Q181&amp;"_"&amp;D180,XMLLINK[EID_MID],0)))</f>
        <v/>
      </c>
      <c r="J180" s="18" t="str">
        <f>IF(S180,"",INDEX(XMLLINK[Telefon],MATCH(Q181&amp;"_"&amp;D180,XMLLINK[EID_MID],0)))</f>
        <v/>
      </c>
      <c r="K180" s="18" t="str">
        <f>IF(S180,"",INDEX(XMLLINK[Instrument],MATCH(Q181&amp;"_"&amp;D180,XMLLINK[EID_MID],0)))</f>
        <v/>
      </c>
      <c r="L180" s="18" t="str">
        <f>IF(S180,"",INDEX(XMLLINK[BereichIDPerson],MATCH(Q181&amp;"_"&amp;D180,XMLLINK[EID_MID],0)))</f>
        <v/>
      </c>
      <c r="M180" s="18" t="str">
        <f>IF(S180,"",INDEX(XMLLINK[BereichNamePerson],MATCH(Q181&amp;"_"&amp;D180,XMLLINK[EID_MID],0)))</f>
        <v/>
      </c>
      <c r="N180" s="18" t="str">
        <f>IF(S180,"",INDEX(XMLLINK[AuswahlPerson],MATCH(Q181&amp;"_"&amp;D180,XMLLINK[EID_MID],0)))</f>
        <v/>
      </c>
      <c r="O180" s="18" t="str">
        <f>IF(S180,"",INDEX(XMLLINK[BemerkungPerson],MATCH(Q181&amp;"_"&amp;D180,XMLLINK[EID_MID],0)))</f>
        <v/>
      </c>
      <c r="Q180" s="21">
        <f t="shared" si="32"/>
        <v>9</v>
      </c>
      <c r="R180" s="15">
        <v>5</v>
      </c>
      <c r="S180" s="18" t="b">
        <f>ISERROR(INDEX(XMLLINK[NamePerson],MATCH(Q177&amp;"_"&amp;D180,XMLLINK[EID_MID],0)))</f>
        <v>1</v>
      </c>
      <c r="U180" s="15" t="str">
        <f t="shared" ca="1" si="33"/>
        <v/>
      </c>
      <c r="W180" s="15" t="str">
        <f>IF(OR(M180="",COUNTIF(M176:M179,M180)&gt;0),"",", "&amp;M180)</f>
        <v/>
      </c>
      <c r="Y180" s="15" t="str">
        <f>IF(OR(K180="",COUNTIF(K177:K179,K180)&gt;0),"",", "&amp;K180)</f>
        <v/>
      </c>
    </row>
    <row r="181" spans="1:25" x14ac:dyDescent="0.25">
      <c r="A181" s="24"/>
      <c r="B181" s="17" t="s">
        <v>84</v>
      </c>
      <c r="C181" s="18" t="str">
        <f>IF(ISERROR(S175),"",INDEX(XMLLINK[Artikel],MATCH(Q181,XMLLINK[EnsembleNr],0)))</f>
        <v/>
      </c>
      <c r="D181" s="21">
        <v>6</v>
      </c>
      <c r="E181" s="18" t="str">
        <f>IF(S181,"",INDEX(XMLLINK[NamePerson],MATCH(Q182&amp;"_"&amp;D181,XMLLINK[EID_MID],0)))</f>
        <v/>
      </c>
      <c r="F181" s="18" t="str">
        <f>IF(S181,"",INDEX(XMLLINK[GebDat],MATCH(Q182&amp;"_"&amp;D181,XMLLINK[EID_MID],0)))</f>
        <v/>
      </c>
      <c r="G181" s="18" t="str">
        <f>IF(S181,"",INDEX(XMLLINK[Geschlecht],MATCH(Q182&amp;"_"&amp;D181,XMLLINK[EID_MID],0)))</f>
        <v/>
      </c>
      <c r="H181" s="18" t="str">
        <f>IF(S181,"",INDEX(XMLLINK[Adresse],MATCH(Q182&amp;"_"&amp;D181,XMLLINK[EID_MID],0)))</f>
        <v/>
      </c>
      <c r="I181" s="18" t="str">
        <f>IF(S181,"",INDEX(XMLLINK[Email],MATCH(Q182&amp;"_"&amp;D181,XMLLINK[EID_MID],0)))</f>
        <v/>
      </c>
      <c r="J181" s="18" t="str">
        <f>IF(S181,"",INDEX(XMLLINK[Telefon],MATCH(Q182&amp;"_"&amp;D181,XMLLINK[EID_MID],0)))</f>
        <v/>
      </c>
      <c r="K181" s="18" t="str">
        <f>IF(S181,"",INDEX(XMLLINK[Instrument],MATCH(Q182&amp;"_"&amp;D181,XMLLINK[EID_MID],0)))</f>
        <v/>
      </c>
      <c r="L181" s="18" t="str">
        <f>IF(S181,"",INDEX(XMLLINK[BereichIDPerson],MATCH(Q182&amp;"_"&amp;D181,XMLLINK[EID_MID],0)))</f>
        <v/>
      </c>
      <c r="M181" s="18" t="str">
        <f>IF(S181,"",INDEX(XMLLINK[BereichNamePerson],MATCH(Q182&amp;"_"&amp;D181,XMLLINK[EID_MID],0)))</f>
        <v/>
      </c>
      <c r="N181" s="18" t="str">
        <f>IF(S181,"",INDEX(XMLLINK[AuswahlPerson],MATCH(Q182&amp;"_"&amp;D181,XMLLINK[EID_MID],0)))</f>
        <v/>
      </c>
      <c r="O181" s="18" t="str">
        <f>IF(S181,"",INDEX(XMLLINK[BemerkungPerson],MATCH(Q182&amp;"_"&amp;D181,XMLLINK[EID_MID],0)))</f>
        <v/>
      </c>
      <c r="Q181" s="21">
        <f t="shared" si="32"/>
        <v>9</v>
      </c>
      <c r="R181" s="15">
        <v>6</v>
      </c>
      <c r="S181" s="18" t="b">
        <f>ISERROR(INDEX(XMLLINK[NamePerson],MATCH(Q177&amp;"_"&amp;D181,XMLLINK[EID_MID],0)))</f>
        <v>1</v>
      </c>
      <c r="U181" s="15" t="str">
        <f t="shared" ca="1" si="33"/>
        <v/>
      </c>
      <c r="W181" s="15" t="str">
        <f>IF(OR(M181="",COUNTIF(M176:M180,M181)&gt;0),"",", "&amp;M181)</f>
        <v/>
      </c>
      <c r="Y181" s="15" t="str">
        <f>IF(OR(K181="",COUNTIF(K178:K180,K181)&gt;0),"",", "&amp;K181)</f>
        <v/>
      </c>
    </row>
    <row r="182" spans="1:25" x14ac:dyDescent="0.25">
      <c r="A182" s="24"/>
      <c r="B182" s="17" t="s">
        <v>85</v>
      </c>
      <c r="C182" s="18" t="str">
        <f>IF(ISERROR(S175),"",INDEX(XMLLINK[BereichID],MATCH(Q182,XMLLINK[EnsembleNr],0)))</f>
        <v/>
      </c>
      <c r="D182" s="21">
        <v>7</v>
      </c>
      <c r="E182" s="18" t="str">
        <f>IF(S182,"",INDEX(XMLLINK[NamePerson],MATCH(Q183&amp;"_"&amp;D182,XMLLINK[EID_MID],0)))</f>
        <v/>
      </c>
      <c r="F182" s="18" t="str">
        <f>IF(S182,"",INDEX(XMLLINK[GebDat],MATCH(Q183&amp;"_"&amp;D182,XMLLINK[EID_MID],0)))</f>
        <v/>
      </c>
      <c r="G182" s="18" t="str">
        <f>IF(S182,"",INDEX(XMLLINK[Geschlecht],MATCH(Q183&amp;"_"&amp;D182,XMLLINK[EID_MID],0)))</f>
        <v/>
      </c>
      <c r="H182" s="18" t="str">
        <f>IF(S182,"",INDEX(XMLLINK[Adresse],MATCH(Q183&amp;"_"&amp;D182,XMLLINK[EID_MID],0)))</f>
        <v/>
      </c>
      <c r="I182" s="18" t="str">
        <f>IF(S182,"",INDEX(XMLLINK[Email],MATCH(Q183&amp;"_"&amp;D182,XMLLINK[EID_MID],0)))</f>
        <v/>
      </c>
      <c r="J182" s="18" t="str">
        <f>IF(S182,"",INDEX(XMLLINK[Telefon],MATCH(Q183&amp;"_"&amp;D182,XMLLINK[EID_MID],0)))</f>
        <v/>
      </c>
      <c r="K182" s="18" t="str">
        <f>IF(S182,"",INDEX(XMLLINK[Instrument],MATCH(Q183&amp;"_"&amp;D182,XMLLINK[EID_MID],0)))</f>
        <v/>
      </c>
      <c r="L182" s="18" t="str">
        <f>IF(S182,"",INDEX(XMLLINK[BereichIDPerson],MATCH(Q183&amp;"_"&amp;D182,XMLLINK[EID_MID],0)))</f>
        <v/>
      </c>
      <c r="M182" s="18" t="str">
        <f>IF(S182,"",INDEX(XMLLINK[BereichNamePerson],MATCH(Q183&amp;"_"&amp;D182,XMLLINK[EID_MID],0)))</f>
        <v/>
      </c>
      <c r="N182" s="18" t="str">
        <f>IF(S182,"",INDEX(XMLLINK[AuswahlPerson],MATCH(Q183&amp;"_"&amp;D182,XMLLINK[EID_MID],0)))</f>
        <v/>
      </c>
      <c r="O182" s="18" t="str">
        <f>IF(S182,"",INDEX(XMLLINK[BemerkungPerson],MATCH(Q183&amp;"_"&amp;D182,XMLLINK[EID_MID],0)))</f>
        <v/>
      </c>
      <c r="Q182" s="21">
        <f t="shared" si="32"/>
        <v>9</v>
      </c>
      <c r="R182" s="15">
        <v>7</v>
      </c>
      <c r="S182" s="18" t="b">
        <f>ISERROR(INDEX(XMLLINK[NamePerson],MATCH(Q177&amp;"_"&amp;D182,XMLLINK[EID_MID],0)))</f>
        <v>1</v>
      </c>
      <c r="U182" s="15" t="str">
        <f t="shared" ca="1" si="33"/>
        <v/>
      </c>
      <c r="W182" s="15" t="str">
        <f>IF(OR(M182="",COUNTIF(M176:M181,M182)&gt;0),"",", "&amp;M182)</f>
        <v/>
      </c>
      <c r="Y182" s="15" t="str">
        <f>IF(OR(K182="",COUNTIF(K179:K181,K182)&gt;0),"",", "&amp;K182)</f>
        <v/>
      </c>
    </row>
    <row r="183" spans="1:25" x14ac:dyDescent="0.25">
      <c r="A183" s="24"/>
      <c r="B183" s="17" t="s">
        <v>86</v>
      </c>
      <c r="C183" s="18" t="str">
        <f>IF(ISERROR(S175),"",INDEX(XMLLINK[BereichName],MATCH(Q183,XMLLINK[EnsembleNr],0)))</f>
        <v/>
      </c>
      <c r="D183" s="21">
        <v>8</v>
      </c>
      <c r="E183" s="18" t="str">
        <f>IF(S183,"",INDEX(XMLLINK[NamePerson],MATCH(Q184&amp;"_"&amp;D183,XMLLINK[EID_MID],0)))</f>
        <v/>
      </c>
      <c r="F183" s="18" t="str">
        <f>IF(S183,"",INDEX(XMLLINK[GebDat],MATCH(Q184&amp;"_"&amp;D183,XMLLINK[EID_MID],0)))</f>
        <v/>
      </c>
      <c r="G183" s="18" t="str">
        <f>IF(S183,"",INDEX(XMLLINK[Geschlecht],MATCH(Q184&amp;"_"&amp;D183,XMLLINK[EID_MID],0)))</f>
        <v/>
      </c>
      <c r="H183" s="18" t="str">
        <f>IF(S183,"",INDEX(XMLLINK[Adresse],MATCH(Q184&amp;"_"&amp;D183,XMLLINK[EID_MID],0)))</f>
        <v/>
      </c>
      <c r="I183" s="18" t="str">
        <f>IF(S183,"",INDEX(XMLLINK[Email],MATCH(Q184&amp;"_"&amp;D183,XMLLINK[EID_MID],0)))</f>
        <v/>
      </c>
      <c r="J183" s="18" t="str">
        <f>IF(S183,"",INDEX(XMLLINK[Telefon],MATCH(Q184&amp;"_"&amp;D183,XMLLINK[EID_MID],0)))</f>
        <v/>
      </c>
      <c r="K183" s="18" t="str">
        <f>IF(S183,"",INDEX(XMLLINK[Instrument],MATCH(Q184&amp;"_"&amp;D183,XMLLINK[EID_MID],0)))</f>
        <v/>
      </c>
      <c r="L183" s="18" t="str">
        <f>IF(S183,"",INDEX(XMLLINK[BereichIDPerson],MATCH(Q184&amp;"_"&amp;D183,XMLLINK[EID_MID],0)))</f>
        <v/>
      </c>
      <c r="M183" s="18" t="str">
        <f>IF(S183,"",INDEX(XMLLINK[BereichNamePerson],MATCH(Q184&amp;"_"&amp;D183,XMLLINK[EID_MID],0)))</f>
        <v/>
      </c>
      <c r="N183" s="18" t="str">
        <f>IF(S183,"",INDEX(XMLLINK[AuswahlPerson],MATCH(Q184&amp;"_"&amp;D183,XMLLINK[EID_MID],0)))</f>
        <v/>
      </c>
      <c r="O183" s="18" t="str">
        <f>IF(S183,"",INDEX(XMLLINK[BemerkungPerson],MATCH(Q184&amp;"_"&amp;D183,XMLLINK[EID_MID],0)))</f>
        <v/>
      </c>
      <c r="Q183" s="21">
        <f t="shared" si="32"/>
        <v>9</v>
      </c>
      <c r="R183" s="15">
        <v>8</v>
      </c>
      <c r="S183" s="18" t="b">
        <f>ISERROR(INDEX(XMLLINK[NamePerson],MATCH(Q177&amp;"_"&amp;D183,XMLLINK[EID_MID],0)))</f>
        <v>1</v>
      </c>
      <c r="U183" s="15" t="str">
        <f t="shared" ca="1" si="33"/>
        <v/>
      </c>
      <c r="W183" s="15" t="str">
        <f>IF(OR(M183="",COUNTIF(M176:M182,M183)&gt;0),"",", "&amp;M183)</f>
        <v/>
      </c>
      <c r="Y183" s="15" t="str">
        <f>IF(OR(K183="",COUNTIF(K180:K182,K183)&gt;0),"",", "&amp;K183)</f>
        <v/>
      </c>
    </row>
    <row r="184" spans="1:25" x14ac:dyDescent="0.25">
      <c r="A184" s="24"/>
      <c r="B184" s="17" t="s">
        <v>87</v>
      </c>
      <c r="C184" s="18" t="str">
        <f>IF(ISERROR(S175),"",INDEX(XMLLINK[Auftrittzeit],MATCH(Q184,XMLLINK[EnsembleNr],0)))</f>
        <v/>
      </c>
      <c r="D184" s="17" t="s">
        <v>94</v>
      </c>
      <c r="E184" s="15" t="s">
        <v>29</v>
      </c>
      <c r="F184" s="15" t="s">
        <v>30</v>
      </c>
      <c r="G184" s="15" t="s">
        <v>95</v>
      </c>
      <c r="H184" s="15" t="s">
        <v>32</v>
      </c>
      <c r="I184" s="15" t="s">
        <v>20</v>
      </c>
      <c r="J184" s="15" t="s">
        <v>39</v>
      </c>
      <c r="Q184" s="21">
        <f t="shared" si="32"/>
        <v>9</v>
      </c>
      <c r="U184" s="15">
        <f ca="1">COUNT(U176:U183)</f>
        <v>0</v>
      </c>
      <c r="W184" s="29" t="str">
        <f>CONCATENATE(W185,V186,W186,V187,W187,V188,W188,V189,W189,V190,W190,V191,W191)</f>
        <v/>
      </c>
    </row>
    <row r="185" spans="1:25" x14ac:dyDescent="0.25">
      <c r="A185" s="24"/>
      <c r="B185" s="17" t="s">
        <v>88</v>
      </c>
      <c r="C185" s="18" t="str">
        <f>IF(ISERROR(S175),"",INDEX(XMLLINK[Bemerkung],MATCH(Q185,XMLLINK[EnsembleNr],0)))</f>
        <v/>
      </c>
      <c r="D185" s="21">
        <v>1</v>
      </c>
      <c r="E185" s="18" t="str">
        <f>IF(S185,"",INDEX(XMLLINK[Titel],MATCH(Q186&amp;"_"&amp;D185,XMLLINK[EID_WID],0)))</f>
        <v/>
      </c>
      <c r="F185" s="18" t="str">
        <f>IF(S185,"",INDEX(XMLLINK[Komponist],MATCH(Q186&amp;"_"&amp;D185,XMLLINK[EID_WID],0)))</f>
        <v/>
      </c>
      <c r="G185" s="18" t="str">
        <f>IF(S185,"",INDEX(XMLLINK[Satz],MATCH(Q186&amp;"_"&amp;D185,XMLLINK[EID_WID],0)))</f>
        <v/>
      </c>
      <c r="H185" s="18" t="str">
        <f>IF(S185,"",INDEX(XMLLINK[Dauer],MATCH(Q186&amp;"_"&amp;D185,XMLLINK[EID_WID],0)))</f>
        <v/>
      </c>
      <c r="I185" s="18" t="str">
        <f>IF(S185,"",INDEX(XMLLINK[BemerkungWerk],MATCH(Q186&amp;"_"&amp;D185,XMLLINK[EID_WID],0)))</f>
        <v/>
      </c>
      <c r="J185" s="18" t="str">
        <f>IF(S185,"",INDEX(XMLLINK[Pflicht],MATCH(Q186&amp;"_"&amp;D185,XMLLINK[EID_WID],0)))</f>
        <v/>
      </c>
      <c r="Q185" s="21">
        <f t="shared" si="32"/>
        <v>9</v>
      </c>
      <c r="R185" s="22" t="s">
        <v>102</v>
      </c>
      <c r="S185" s="18" t="b">
        <f>ISERROR(INDEX(XMLLINK[NamePerson],MATCH(Q187&amp;"_"&amp;D185,XMLLINK[EID_WID],0)))</f>
        <v>1</v>
      </c>
      <c r="W185" s="15" t="str">
        <f t="shared" ref="W185:W192" si="34">IF(AND(F185="",G185=""),E185,IF(AND(F185&lt;&gt;"",G185&lt;&gt;""),F185&amp;", "&amp;E185&amp;", "&amp;G185,IF(F185="",E185&amp;", "&amp;G185,F185&amp;", "&amp;E185)))</f>
        <v/>
      </c>
    </row>
    <row r="186" spans="1:25" x14ac:dyDescent="0.25">
      <c r="A186" s="24"/>
      <c r="B186" s="17" t="s">
        <v>108</v>
      </c>
      <c r="C186" s="28" t="str">
        <f ca="1">IF(U184=0,"",SUM(U176:U183)/U184/365.25)</f>
        <v/>
      </c>
      <c r="D186" s="21">
        <v>2</v>
      </c>
      <c r="E186" s="18" t="str">
        <f>IF(S186,"",INDEX(XMLLINK[Titel],MATCH(Q187&amp;"_"&amp;D186,XMLLINK[EID_WID],0)))</f>
        <v/>
      </c>
      <c r="F186" s="18" t="str">
        <f>IF(S186,"",INDEX(XMLLINK[Komponist],MATCH(Q187&amp;"_"&amp;D186,XMLLINK[EID_WID],0)))</f>
        <v/>
      </c>
      <c r="G186" s="18" t="str">
        <f>IF(S186,"",INDEX(XMLLINK[Satz],MATCH(Q187&amp;"_"&amp;D186,XMLLINK[EID_WID],0)))</f>
        <v/>
      </c>
      <c r="H186" s="18" t="str">
        <f>IF(S186,"",INDEX(XMLLINK[Dauer],MATCH(Q187&amp;"_"&amp;D186,XMLLINK[EID_WID],0)))</f>
        <v/>
      </c>
      <c r="I186" s="18" t="str">
        <f>IF(S186,"",INDEX(XMLLINK[BemerkungWerk],MATCH(Q187&amp;"_"&amp;D186,XMLLINK[EID_WID],0)))</f>
        <v/>
      </c>
      <c r="J186" s="18" t="str">
        <f>IF(S186,"",INDEX(XMLLINK[Pflicht],MATCH(Q187&amp;"_"&amp;D186,XMLLINK[EID_WID],0)))</f>
        <v/>
      </c>
      <c r="Q186" s="21">
        <f t="shared" si="32"/>
        <v>9</v>
      </c>
      <c r="R186" s="22">
        <v>2</v>
      </c>
      <c r="S186" s="18" t="b">
        <f>ISERROR(INDEX(XMLLINK[NamePerson],MATCH(Q188&amp;"_"&amp;D186,XMLLINK[EID_WID],0)))</f>
        <v>1</v>
      </c>
      <c r="V186" s="15" t="str">
        <f>IF(W186="","","; ")</f>
        <v/>
      </c>
      <c r="W186" s="15" t="str">
        <f t="shared" si="34"/>
        <v/>
      </c>
    </row>
    <row r="187" spans="1:25" x14ac:dyDescent="0.25">
      <c r="A187" s="24"/>
      <c r="D187" s="21">
        <v>3</v>
      </c>
      <c r="E187" s="18" t="str">
        <f>IF(S187,"",INDEX(XMLLINK[Titel],MATCH(Q188&amp;"_"&amp;D187,XMLLINK[EID_WID],0)))</f>
        <v/>
      </c>
      <c r="F187" s="18" t="str">
        <f>IF(S187,"",INDEX(XMLLINK[Komponist],MATCH(Q188&amp;"_"&amp;D187,XMLLINK[EID_WID],0)))</f>
        <v/>
      </c>
      <c r="G187" s="18" t="str">
        <f>IF(S187,"",INDEX(XMLLINK[Satz],MATCH(Q188&amp;"_"&amp;D187,XMLLINK[EID_WID],0)))</f>
        <v/>
      </c>
      <c r="H187" s="18" t="str">
        <f>IF(S187,"",INDEX(XMLLINK[Dauer],MATCH(Q188&amp;"_"&amp;D187,XMLLINK[EID_WID],0)))</f>
        <v/>
      </c>
      <c r="I187" s="18" t="str">
        <f>IF(S187,"",INDEX(XMLLINK[BemerkungWerk],MATCH(Q188&amp;"_"&amp;D187,XMLLINK[EID_WID],0)))</f>
        <v/>
      </c>
      <c r="J187" s="18" t="str">
        <f>IF(S187,"",INDEX(XMLLINK[Pflicht],MATCH(Q188&amp;"_"&amp;D187,XMLLINK[EID_WID],0)))</f>
        <v/>
      </c>
      <c r="Q187" s="21">
        <f t="shared" si="32"/>
        <v>9</v>
      </c>
      <c r="R187" s="22">
        <v>3</v>
      </c>
      <c r="S187" s="18" t="b">
        <f>ISERROR(INDEX(XMLLINK[NamePerson],MATCH(Q189&amp;"_"&amp;D187,XMLLINK[EID_WID],0)))</f>
        <v>1</v>
      </c>
      <c r="V187" s="15" t="str">
        <f t="shared" ref="V187:V192" si="35">IF(W187="","","; ")</f>
        <v/>
      </c>
      <c r="W187" s="15" t="str">
        <f t="shared" si="34"/>
        <v/>
      </c>
    </row>
    <row r="188" spans="1:25" x14ac:dyDescent="0.25">
      <c r="A188" s="24"/>
      <c r="D188" s="21">
        <v>4</v>
      </c>
      <c r="E188" s="18" t="str">
        <f>IF(S188,"",INDEX(XMLLINK[Titel],MATCH(Q189&amp;"_"&amp;D188,XMLLINK[EID_WID],0)))</f>
        <v/>
      </c>
      <c r="F188" s="18" t="str">
        <f>IF(S188,"",INDEX(XMLLINK[Komponist],MATCH(Q189&amp;"_"&amp;D188,XMLLINK[EID_WID],0)))</f>
        <v/>
      </c>
      <c r="G188" s="18" t="str">
        <f>IF(S188,"",INDEX(XMLLINK[Satz],MATCH(Q189&amp;"_"&amp;D188,XMLLINK[EID_WID],0)))</f>
        <v/>
      </c>
      <c r="H188" s="18" t="str">
        <f>IF(S188,"",INDEX(XMLLINK[Dauer],MATCH(Q189&amp;"_"&amp;D188,XMLLINK[EID_WID],0)))</f>
        <v/>
      </c>
      <c r="I188" s="18" t="str">
        <f>IF(S188,"",INDEX(XMLLINK[BemerkungWerk],MATCH(Q189&amp;"_"&amp;D188,XMLLINK[EID_WID],0)))</f>
        <v/>
      </c>
      <c r="J188" s="18" t="str">
        <f>IF(S188,"",INDEX(XMLLINK[Pflicht],MATCH(Q189&amp;"_"&amp;D188,XMLLINK[EID_WID],0)))</f>
        <v/>
      </c>
      <c r="Q188" s="21">
        <f t="shared" si="32"/>
        <v>9</v>
      </c>
      <c r="R188" s="22">
        <v>4</v>
      </c>
      <c r="S188" s="18" t="b">
        <f>ISERROR(INDEX(XMLLINK[NamePerson],MATCH(Q190&amp;"_"&amp;D188,XMLLINK[EID_WID],0)))</f>
        <v>1</v>
      </c>
      <c r="V188" s="15" t="str">
        <f t="shared" si="35"/>
        <v/>
      </c>
      <c r="W188" s="15" t="str">
        <f t="shared" si="34"/>
        <v/>
      </c>
    </row>
    <row r="189" spans="1:25" x14ac:dyDescent="0.25">
      <c r="A189" s="24"/>
      <c r="D189" s="21">
        <v>5</v>
      </c>
      <c r="E189" s="18" t="str">
        <f>IF(S189,"",INDEX(XMLLINK[Titel],MATCH(Q190&amp;"_"&amp;D189,XMLLINK[EID_WID],0)))</f>
        <v/>
      </c>
      <c r="F189" s="18" t="str">
        <f>IF(S189,"",INDEX(XMLLINK[Komponist],MATCH(Q190&amp;"_"&amp;D189,XMLLINK[EID_WID],0)))</f>
        <v/>
      </c>
      <c r="G189" s="18" t="str">
        <f>IF(S189,"",INDEX(XMLLINK[Satz],MATCH(Q190&amp;"_"&amp;D189,XMLLINK[EID_WID],0)))</f>
        <v/>
      </c>
      <c r="H189" s="18" t="str">
        <f>IF(S189,"",INDEX(XMLLINK[Dauer],MATCH(Q190&amp;"_"&amp;D189,XMLLINK[EID_WID],0)))</f>
        <v/>
      </c>
      <c r="I189" s="18" t="str">
        <f>IF(S189,"",INDEX(XMLLINK[BemerkungWerk],MATCH(Q190&amp;"_"&amp;D189,XMLLINK[EID_WID],0)))</f>
        <v/>
      </c>
      <c r="J189" s="18" t="str">
        <f>IF(S189,"",INDEX(XMLLINK[Pflicht],MATCH(Q190&amp;"_"&amp;D189,XMLLINK[EID_WID],0)))</f>
        <v/>
      </c>
      <c r="Q189" s="21">
        <f t="shared" si="32"/>
        <v>9</v>
      </c>
      <c r="R189" s="22">
        <v>5</v>
      </c>
      <c r="S189" s="18" t="b">
        <f>ISERROR(INDEX(XMLLINK[NamePerson],MATCH(Q191&amp;"_"&amp;D189,XMLLINK[EID_WID],0)))</f>
        <v>1</v>
      </c>
      <c r="V189" s="15" t="str">
        <f t="shared" si="35"/>
        <v/>
      </c>
      <c r="W189" s="15" t="str">
        <f t="shared" si="34"/>
        <v/>
      </c>
    </row>
    <row r="190" spans="1:25" x14ac:dyDescent="0.25">
      <c r="A190" s="24"/>
      <c r="D190" s="21">
        <v>6</v>
      </c>
      <c r="E190" s="18" t="str">
        <f>IF(S190,"",INDEX(XMLLINK[Titel],MATCH(Q191&amp;"_"&amp;D190,XMLLINK[EID_WID],0)))</f>
        <v/>
      </c>
      <c r="F190" s="18" t="str">
        <f>IF(S190,"",INDEX(XMLLINK[Komponist],MATCH(Q191&amp;"_"&amp;D190,XMLLINK[EID_WID],0)))</f>
        <v/>
      </c>
      <c r="G190" s="18" t="str">
        <f>IF(S190,"",INDEX(XMLLINK[Satz],MATCH(Q191&amp;"_"&amp;D190,XMLLINK[EID_WID],0)))</f>
        <v/>
      </c>
      <c r="H190" s="18" t="str">
        <f>IF(S190,"",INDEX(XMLLINK[Dauer],MATCH(Q191&amp;"_"&amp;D190,XMLLINK[EID_WID],0)))</f>
        <v/>
      </c>
      <c r="I190" s="18" t="str">
        <f>IF(S190,"",INDEX(XMLLINK[BemerkungWerk],MATCH(Q191&amp;"_"&amp;D190,XMLLINK[EID_WID],0)))</f>
        <v/>
      </c>
      <c r="J190" s="18" t="str">
        <f>IF(S190,"",INDEX(XMLLINK[Pflicht],MATCH(Q191&amp;"_"&amp;D190,XMLLINK[EID_WID],0)))</f>
        <v/>
      </c>
      <c r="Q190" s="21">
        <f t="shared" si="32"/>
        <v>9</v>
      </c>
      <c r="R190" s="22">
        <v>6</v>
      </c>
      <c r="S190" s="18" t="b">
        <f>ISERROR(INDEX(XMLLINK[NamePerson],MATCH(Q192&amp;"_"&amp;D190,XMLLINK[EID_WID],0)))</f>
        <v>1</v>
      </c>
      <c r="V190" s="15" t="str">
        <f t="shared" si="35"/>
        <v/>
      </c>
      <c r="W190" s="15" t="str">
        <f t="shared" si="34"/>
        <v/>
      </c>
    </row>
    <row r="191" spans="1:25" x14ac:dyDescent="0.25">
      <c r="A191" s="24"/>
      <c r="D191" s="21">
        <v>7</v>
      </c>
      <c r="E191" s="18" t="str">
        <f>IF(S191,"",INDEX(XMLLINK[Titel],MATCH(Q192&amp;"_"&amp;D191,XMLLINK[EID_WID],0)))</f>
        <v/>
      </c>
      <c r="F191" s="18" t="str">
        <f>IF(S191,"",INDEX(XMLLINK[Komponist],MATCH(Q192&amp;"_"&amp;D191,XMLLINK[EID_WID],0)))</f>
        <v/>
      </c>
      <c r="G191" s="18" t="str">
        <f>IF(S191,"",INDEX(XMLLINK[Satz],MATCH(Q192&amp;"_"&amp;D191,XMLLINK[EID_WID],0)))</f>
        <v/>
      </c>
      <c r="H191" s="18" t="str">
        <f>IF(S191,"",INDEX(XMLLINK[Dauer],MATCH(Q192&amp;"_"&amp;D191,XMLLINK[EID_WID],0)))</f>
        <v/>
      </c>
      <c r="I191" s="18" t="str">
        <f>IF(S191,"",INDEX(XMLLINK[BemerkungWerk],MATCH(Q192&amp;"_"&amp;D191,XMLLINK[EID_WID],0)))</f>
        <v/>
      </c>
      <c r="J191" s="18" t="str">
        <f>IF(S191,"",INDEX(XMLLINK[Pflicht],MATCH(Q192&amp;"_"&amp;D191,XMLLINK[EID_WID],0)))</f>
        <v/>
      </c>
      <c r="Q191" s="21">
        <f t="shared" si="32"/>
        <v>9</v>
      </c>
      <c r="R191" s="22">
        <v>7</v>
      </c>
      <c r="S191" s="18" t="b">
        <f>ISERROR(INDEX(XMLLINK[NamePerson],MATCH(Q193&amp;"_"&amp;D191,XMLLINK[EID_WID],0)))</f>
        <v>1</v>
      </c>
      <c r="V191" s="15" t="str">
        <f t="shared" si="35"/>
        <v/>
      </c>
      <c r="W191" s="15" t="str">
        <f t="shared" si="34"/>
        <v/>
      </c>
    </row>
    <row r="192" spans="1:25" x14ac:dyDescent="0.25">
      <c r="A192" s="24"/>
      <c r="D192" s="21">
        <v>8</v>
      </c>
      <c r="E192" s="18" t="str">
        <f>IF(S192,"",INDEX(XMLLINK[Titel],MATCH(Q193&amp;"_"&amp;D192,XMLLINK[EID_WID],0)))</f>
        <v/>
      </c>
      <c r="F192" s="18" t="str">
        <f>IF(S192,"",INDEX(XMLLINK[Komponist],MATCH(Q193&amp;"_"&amp;D192,XMLLINK[EID_WID],0)))</f>
        <v/>
      </c>
      <c r="G192" s="18" t="str">
        <f>IF(S192,"",INDEX(XMLLINK[Satz],MATCH(Q193&amp;"_"&amp;D192,XMLLINK[EID_WID],0)))</f>
        <v/>
      </c>
      <c r="H192" s="18" t="str">
        <f>IF(S192,"",INDEX(XMLLINK[Dauer],MATCH(Q193&amp;"_"&amp;D192,XMLLINK[EID_WID],0)))</f>
        <v/>
      </c>
      <c r="I192" s="18" t="str">
        <f>IF(S192,"",INDEX(XMLLINK[BemerkungWerk],MATCH(Q193&amp;"_"&amp;D192,XMLLINK[EID_WID],0)))</f>
        <v/>
      </c>
      <c r="J192" s="18" t="str">
        <f>IF(S192,"",INDEX(XMLLINK[Pflicht],MATCH(Q193&amp;"_"&amp;D192,XMLLINK[EID_WID],0)))</f>
        <v/>
      </c>
      <c r="Q192" s="21"/>
      <c r="R192" s="22">
        <v>8</v>
      </c>
      <c r="S192" s="18" t="b">
        <f>ISERROR(INDEX(XMLLINK[NamePerson],MATCH(A193&amp;"_"&amp;D192,XMLLINK[EID_WID],0)))</f>
        <v>1</v>
      </c>
      <c r="V192" s="15" t="str">
        <f t="shared" si="35"/>
        <v/>
      </c>
      <c r="W192" s="15" t="str">
        <f t="shared" si="34"/>
        <v/>
      </c>
    </row>
    <row r="194" spans="1:25" x14ac:dyDescent="0.25">
      <c r="A194" s="23" t="s">
        <v>96</v>
      </c>
      <c r="B194" s="23">
        <f>(ROW()+6)/20</f>
        <v>10</v>
      </c>
      <c r="C194" s="24"/>
      <c r="D194" s="24"/>
      <c r="E194" s="24"/>
      <c r="F194" s="24"/>
      <c r="G194" s="24"/>
      <c r="H194" s="24"/>
      <c r="I194" s="24"/>
      <c r="J194" s="24"/>
      <c r="K194" s="24"/>
      <c r="L194" s="24"/>
      <c r="M194" s="24"/>
      <c r="N194" s="24"/>
      <c r="O194" s="24"/>
    </row>
    <row r="195" spans="1:25" x14ac:dyDescent="0.25">
      <c r="A195" s="24"/>
      <c r="B195" s="17" t="s">
        <v>78</v>
      </c>
      <c r="C195" s="18" t="str">
        <f>IF(ISERROR(S195),"",INDEX(XMLLINK[Name],MATCH(Q196,XMLLINK[EnsembleNr],0)))</f>
        <v/>
      </c>
      <c r="D195" s="17" t="s">
        <v>89</v>
      </c>
      <c r="E195" s="19" t="s">
        <v>11</v>
      </c>
      <c r="F195" s="15" t="s">
        <v>90</v>
      </c>
      <c r="G195" s="15" t="s">
        <v>91</v>
      </c>
      <c r="H195" s="15" t="s">
        <v>24</v>
      </c>
      <c r="I195" s="15" t="s">
        <v>25</v>
      </c>
      <c r="J195" s="15" t="s">
        <v>26</v>
      </c>
      <c r="K195" s="15" t="s">
        <v>27</v>
      </c>
      <c r="L195" s="15" t="s">
        <v>18</v>
      </c>
      <c r="M195" s="15" t="s">
        <v>92</v>
      </c>
      <c r="N195" s="15" t="s">
        <v>93</v>
      </c>
      <c r="O195" s="15" t="s">
        <v>20</v>
      </c>
      <c r="Q195" s="21" t="s">
        <v>103</v>
      </c>
      <c r="R195" s="17" t="s">
        <v>97</v>
      </c>
      <c r="S195" s="20" t="e">
        <f>VLOOKUP(Q197,XMLLINK[EnsembleNr],1,0)</f>
        <v>#N/A</v>
      </c>
      <c r="T195" s="15" t="s">
        <v>100</v>
      </c>
      <c r="W195" s="29" t="str">
        <f>CONCATENATE(W196,W197,W198,W199,W200,W201,W202,W203)</f>
        <v/>
      </c>
      <c r="X195" s="31">
        <f>8-COUNTIF(W196:W203,"")</f>
        <v>0</v>
      </c>
      <c r="Y195" s="29" t="str">
        <f>CONCATENATE(Y196,Y197,Y198,Y199,Y200,Y201,Y202,Y203)</f>
        <v/>
      </c>
    </row>
    <row r="196" spans="1:25" x14ac:dyDescent="0.25">
      <c r="A196" s="24"/>
      <c r="B196" s="17" t="s">
        <v>79</v>
      </c>
      <c r="C196" s="18" t="str">
        <f>IF(ISERROR(S195),"",INDEX(XMLLINK[Leiter],MATCH(Q196,XMLLINK[EnsembleNr],0)))</f>
        <v/>
      </c>
      <c r="D196" s="21">
        <v>1</v>
      </c>
      <c r="E196" s="18" t="str">
        <f>IF(S196,"",INDEX(XMLLINK[NamePerson],MATCH(Q197&amp;"_"&amp;D196,XMLLINK[EID_MID],0)))</f>
        <v/>
      </c>
      <c r="F196" s="18" t="str">
        <f>IF(S196,"",INDEX(XMLLINK[GebDat],MATCH(Q197&amp;"_"&amp;D196,XMLLINK[EID_MID],0)))</f>
        <v/>
      </c>
      <c r="G196" s="18" t="str">
        <f>IF(S196,"",INDEX(XMLLINK[Geschlecht],MATCH(Q197&amp;"_"&amp;D196,XMLLINK[EID_MID],0)))</f>
        <v/>
      </c>
      <c r="H196" s="18" t="str">
        <f>IF(S196,"",INDEX(XMLLINK[Adresse],MATCH(Q197&amp;"_"&amp;D196,XMLLINK[EID_MID],0)))</f>
        <v/>
      </c>
      <c r="I196" s="18" t="str">
        <f>IF(S196,"",INDEX(XMLLINK[Email],MATCH(Q197&amp;"_"&amp;D196,XMLLINK[EID_MID],0)))</f>
        <v/>
      </c>
      <c r="J196" s="18" t="str">
        <f>IF(S196,"",INDEX(XMLLINK[Telefon],MATCH(Q197&amp;"_"&amp;D196,XMLLINK[EID_MID],0)))</f>
        <v/>
      </c>
      <c r="K196" s="18" t="str">
        <f>IF(S196,"",INDEX(XMLLINK[Instrument],MATCH(Q197&amp;"_"&amp;D196,XMLLINK[EID_MID],0)))</f>
        <v/>
      </c>
      <c r="L196" s="18" t="str">
        <f>IF(S196,"",INDEX(XMLLINK[BereichIDPerson],MATCH(Q197&amp;"_"&amp;D196,XMLLINK[EID_MID],0)))</f>
        <v/>
      </c>
      <c r="M196" s="18" t="str">
        <f>IF(S196,"",INDEX(XMLLINK[BereichNamePerson],MATCH(Q197&amp;"_"&amp;D196,XMLLINK[EID_MID],0)))</f>
        <v/>
      </c>
      <c r="N196" s="18" t="str">
        <f>IF(S196,"",INDEX(XMLLINK[AuswahlPerson],MATCH(Q197&amp;"_"&amp;D196,XMLLINK[EID_MID],0)))</f>
        <v/>
      </c>
      <c r="O196" s="18" t="str">
        <f>IF(S196,"",INDEX(XMLLINK[BemerkungPerson],MATCH(Q197&amp;"_"&amp;D196,XMLLINK[EID_MID],0)))</f>
        <v/>
      </c>
      <c r="Q196" s="21">
        <f>B194</f>
        <v>10</v>
      </c>
      <c r="R196" s="22" t="s">
        <v>101</v>
      </c>
      <c r="S196" s="18" t="b">
        <f>ISERROR(INDEX(XMLLINK[NamePerson],MATCH(Q197&amp;"_"&amp;D196,XMLLINK[EID_MID],0)))</f>
        <v>1</v>
      </c>
      <c r="U196" s="15" t="str">
        <f ca="1">IF(ISNUMBER(DATEVALUE(F196)),TODAY()-DATEVALUE(F196),"")</f>
        <v/>
      </c>
      <c r="W196" s="15" t="str">
        <f>M196</f>
        <v/>
      </c>
      <c r="X196" s="29" t="str">
        <f>IF(E196="","",IF(E197="",E196,IF(E198="",E196&amp;", "&amp;E197,IF(E199="",E196&amp;", "&amp;E197&amp;", "&amp;E198,IF(E200="",E196&amp;", "&amp;E197&amp;", "&amp;E198&amp;", "&amp;E199,IF(E201="",E196&amp;", "&amp;E197&amp;", "&amp;E198&amp;", "&amp;E199&amp;", "&amp;E200,IF(E202="",E196&amp;", "&amp;E197&amp;", "&amp;E198&amp;", "&amp;E199&amp;", "&amp;E200&amp;", "&amp;E201,IF(E203="",E196&amp;", "&amp;E197&amp;", "&amp;E198&amp;", "&amp;E199&amp;", "&amp;E200&amp;", "&amp;E201&amp;", "&amp;E202,E196&amp;", "&amp;E197&amp;", "&amp;E198&amp;", "&amp;E199&amp;", "&amp;E200&amp;", "&amp;E201&amp;", "&amp;E202&amp;", "&amp;E203))))))))</f>
        <v/>
      </c>
      <c r="Y196" s="15" t="str">
        <f>K196</f>
        <v/>
      </c>
    </row>
    <row r="197" spans="1:25" x14ac:dyDescent="0.25">
      <c r="A197" s="24"/>
      <c r="B197" s="17" t="s">
        <v>80</v>
      </c>
      <c r="C197" s="18" t="str">
        <f>IF(ISERROR(S195),"",INDEX(XMLLINK[LeiterEmail],MATCH(Q197,XMLLINK[EnsembleNr],0)))</f>
        <v/>
      </c>
      <c r="D197" s="21">
        <v>2</v>
      </c>
      <c r="E197" s="18" t="str">
        <f>IF(S197,"",INDEX(XMLLINK[NamePerson],MATCH(Q198&amp;"_"&amp;D197,XMLLINK[EID_MID],0)))</f>
        <v/>
      </c>
      <c r="F197" s="18" t="str">
        <f>IF(S197,"",INDEX(XMLLINK[GebDat],MATCH(Q198&amp;"_"&amp;D197,XMLLINK[EID_MID],0)))</f>
        <v/>
      </c>
      <c r="G197" s="18" t="str">
        <f>IF(S197,"",INDEX(XMLLINK[Geschlecht],MATCH(Q198&amp;"_"&amp;D197,XMLLINK[EID_MID],0)))</f>
        <v/>
      </c>
      <c r="H197" s="18" t="str">
        <f>IF(S197,"",INDEX(XMLLINK[Adresse],MATCH(Q198&amp;"_"&amp;D197,XMLLINK[EID_MID],0)))</f>
        <v/>
      </c>
      <c r="I197" s="18" t="str">
        <f>IF(S197,"",INDEX(XMLLINK[Email],MATCH(Q198&amp;"_"&amp;D197,XMLLINK[EID_MID],0)))</f>
        <v/>
      </c>
      <c r="J197" s="18" t="str">
        <f>IF(S197,"",INDEX(XMLLINK[Telefon],MATCH(Q198&amp;"_"&amp;D197,XMLLINK[EID_MID],0)))</f>
        <v/>
      </c>
      <c r="K197" s="18" t="str">
        <f>IF(S197,"",INDEX(XMLLINK[Instrument],MATCH(Q198&amp;"_"&amp;D197,XMLLINK[EID_MID],0)))</f>
        <v/>
      </c>
      <c r="L197" s="18" t="str">
        <f>IF(S197,"",INDEX(XMLLINK[BereichIDPerson],MATCH(Q198&amp;"_"&amp;D197,XMLLINK[EID_MID],0)))</f>
        <v/>
      </c>
      <c r="M197" s="18" t="str">
        <f>IF(S197,"",INDEX(XMLLINK[BereichNamePerson],MATCH(Q198&amp;"_"&amp;D197,XMLLINK[EID_MID],0)))</f>
        <v/>
      </c>
      <c r="N197" s="18" t="str">
        <f>IF(S197,"",INDEX(XMLLINK[AuswahlPerson],MATCH(Q198&amp;"_"&amp;D197,XMLLINK[EID_MID],0)))</f>
        <v/>
      </c>
      <c r="O197" s="18" t="str">
        <f>IF(S197,"",INDEX(XMLLINK[BemerkungPerson],MATCH(Q198&amp;"_"&amp;D197,XMLLINK[EID_MID],0)))</f>
        <v/>
      </c>
      <c r="Q197" s="21">
        <f t="shared" ref="Q197:Q211" si="36">Q196</f>
        <v>10</v>
      </c>
      <c r="R197" s="15">
        <v>2</v>
      </c>
      <c r="S197" s="18" t="b">
        <f>ISERROR(INDEX(XMLLINK[NamePerson],MATCH(Q197&amp;"_"&amp;D197,XMLLINK[EID_MID],0)))</f>
        <v>1</v>
      </c>
      <c r="U197" s="15" t="str">
        <f t="shared" ref="U197:U203" ca="1" si="37">IF(ISNUMBER(DATEVALUE(F197)),TODAY()-DATEVALUE(F197),"")</f>
        <v/>
      </c>
      <c r="W197" s="15" t="str">
        <f>IF(AND(M197&lt;&gt;"",M197&lt;&gt;M196),", "&amp;M197,"")</f>
        <v/>
      </c>
      <c r="Y197" s="15" t="str">
        <f>IF(AND(K197&lt;&gt;"",K197&lt;&gt;K196),", "&amp;K197,"")</f>
        <v/>
      </c>
    </row>
    <row r="198" spans="1:25" x14ac:dyDescent="0.25">
      <c r="A198" s="24"/>
      <c r="B198" s="17" t="s">
        <v>81</v>
      </c>
      <c r="C198" s="18" t="str">
        <f>IF(ISERROR(S195),"",INDEX(XMLLINK[LeiterTelefon],MATCH(Q198,XMLLINK[EnsembleNr],0)))</f>
        <v/>
      </c>
      <c r="D198" s="21">
        <v>3</v>
      </c>
      <c r="E198" s="18" t="str">
        <f>IF(S198,"",INDEX(XMLLINK[NamePerson],MATCH(Q199&amp;"_"&amp;D198,XMLLINK[EID_MID],0)))</f>
        <v/>
      </c>
      <c r="F198" s="18" t="str">
        <f>IF(S198,"",INDEX(XMLLINK[GebDat],MATCH(Q199&amp;"_"&amp;D198,XMLLINK[EID_MID],0)))</f>
        <v/>
      </c>
      <c r="G198" s="18" t="str">
        <f>IF(S198,"",INDEX(XMLLINK[Geschlecht],MATCH(Q199&amp;"_"&amp;D198,XMLLINK[EID_MID],0)))</f>
        <v/>
      </c>
      <c r="H198" s="18" t="str">
        <f>IF(S198,"",INDEX(XMLLINK[Adresse],MATCH(Q199&amp;"_"&amp;D198,XMLLINK[EID_MID],0)))</f>
        <v/>
      </c>
      <c r="I198" s="18" t="str">
        <f>IF(S198,"",INDEX(XMLLINK[Email],MATCH(Q199&amp;"_"&amp;D198,XMLLINK[EID_MID],0)))</f>
        <v/>
      </c>
      <c r="J198" s="18" t="str">
        <f>IF(S198,"",INDEX(XMLLINK[Telefon],MATCH(Q199&amp;"_"&amp;D198,XMLLINK[EID_MID],0)))</f>
        <v/>
      </c>
      <c r="K198" s="18" t="str">
        <f>IF(S198,"",INDEX(XMLLINK[Instrument],MATCH(Q199&amp;"_"&amp;D198,XMLLINK[EID_MID],0)))</f>
        <v/>
      </c>
      <c r="L198" s="18" t="str">
        <f>IF(S198,"",INDEX(XMLLINK[BereichIDPerson],MATCH(Q199&amp;"_"&amp;D198,XMLLINK[EID_MID],0)))</f>
        <v/>
      </c>
      <c r="M198" s="18" t="str">
        <f>IF(S198,"",INDEX(XMLLINK[BereichNamePerson],MATCH(Q199&amp;"_"&amp;D198,XMLLINK[EID_MID],0)))</f>
        <v/>
      </c>
      <c r="N198" s="18" t="str">
        <f>IF(S198,"",INDEX(XMLLINK[AuswahlPerson],MATCH(Q199&amp;"_"&amp;D198,XMLLINK[EID_MID],0)))</f>
        <v/>
      </c>
      <c r="O198" s="18" t="str">
        <f>IF(S198,"",INDEX(XMLLINK[BemerkungPerson],MATCH(Q199&amp;"_"&amp;D198,XMLLINK[EID_MID],0)))</f>
        <v/>
      </c>
      <c r="Q198" s="21">
        <f t="shared" si="36"/>
        <v>10</v>
      </c>
      <c r="R198" s="15">
        <v>3</v>
      </c>
      <c r="S198" s="18" t="b">
        <f>ISERROR(INDEX(XMLLINK[NamePerson],MATCH(Q197&amp;"_"&amp;D198,XMLLINK[EID_MID],0)))</f>
        <v>1</v>
      </c>
      <c r="U198" s="15" t="str">
        <f t="shared" ca="1" si="37"/>
        <v/>
      </c>
      <c r="W198" s="15" t="str">
        <f>IF(OR(M198="",COUNTIF(M196:M197,M198)&gt;0),"",", "&amp;M198)</f>
        <v/>
      </c>
      <c r="Y198" s="15" t="str">
        <f>IF(OR(K198="",COUNTIF(K196:K197,K198)&gt;0),"",", "&amp;K198)</f>
        <v/>
      </c>
    </row>
    <row r="199" spans="1:25" x14ac:dyDescent="0.25">
      <c r="A199" s="24"/>
      <c r="B199" s="17" t="s">
        <v>82</v>
      </c>
      <c r="C199" s="18" t="str">
        <f>IF(ISERROR(S195),"",INDEX(XMLLINK[Art],MATCH(Q199,XMLLINK[EnsembleNr],0)))</f>
        <v/>
      </c>
      <c r="D199" s="21">
        <v>4</v>
      </c>
      <c r="E199" s="18" t="str">
        <f>IF(S199,"",INDEX(XMLLINK[NamePerson],MATCH(Q200&amp;"_"&amp;D199,XMLLINK[EID_MID],0)))</f>
        <v/>
      </c>
      <c r="F199" s="18" t="str">
        <f>IF(S199,"",INDEX(XMLLINK[GebDat],MATCH(Q200&amp;"_"&amp;D199,XMLLINK[EID_MID],0)))</f>
        <v/>
      </c>
      <c r="G199" s="18" t="str">
        <f>IF(S199,"",INDEX(XMLLINK[Geschlecht],MATCH(Q200&amp;"_"&amp;D199,XMLLINK[EID_MID],0)))</f>
        <v/>
      </c>
      <c r="H199" s="18" t="str">
        <f>IF(S199,"",INDEX(XMLLINK[Adresse],MATCH(Q200&amp;"_"&amp;D199,XMLLINK[EID_MID],0)))</f>
        <v/>
      </c>
      <c r="I199" s="18" t="str">
        <f>IF(S199,"",INDEX(XMLLINK[Email],MATCH(Q200&amp;"_"&amp;D199,XMLLINK[EID_MID],0)))</f>
        <v/>
      </c>
      <c r="J199" s="18" t="str">
        <f>IF(S199,"",INDEX(XMLLINK[Telefon],MATCH(Q200&amp;"_"&amp;D199,XMLLINK[EID_MID],0)))</f>
        <v/>
      </c>
      <c r="K199" s="18" t="str">
        <f>IF(S199,"",INDEX(XMLLINK[Instrument],MATCH(Q200&amp;"_"&amp;D199,XMLLINK[EID_MID],0)))</f>
        <v/>
      </c>
      <c r="L199" s="18" t="str">
        <f>IF(S199,"",INDEX(XMLLINK[BereichIDPerson],MATCH(Q200&amp;"_"&amp;D199,XMLLINK[EID_MID],0)))</f>
        <v/>
      </c>
      <c r="M199" s="18" t="str">
        <f>IF(S199,"",INDEX(XMLLINK[BereichNamePerson],MATCH(Q200&amp;"_"&amp;D199,XMLLINK[EID_MID],0)))</f>
        <v/>
      </c>
      <c r="N199" s="18" t="str">
        <f>IF(S199,"",INDEX(XMLLINK[AuswahlPerson],MATCH(Q200&amp;"_"&amp;D199,XMLLINK[EID_MID],0)))</f>
        <v/>
      </c>
      <c r="O199" s="18" t="str">
        <f>IF(S199,"",INDEX(XMLLINK[BemerkungPerson],MATCH(Q200&amp;"_"&amp;D199,XMLLINK[EID_MID],0)))</f>
        <v/>
      </c>
      <c r="Q199" s="21">
        <f t="shared" si="36"/>
        <v>10</v>
      </c>
      <c r="R199" s="15">
        <v>4</v>
      </c>
      <c r="S199" s="18" t="b">
        <f>ISERROR(INDEX(XMLLINK[NamePerson],MATCH(Q197&amp;"_"&amp;D199,XMLLINK[EID_MID],0)))</f>
        <v>1</v>
      </c>
      <c r="U199" s="15" t="str">
        <f t="shared" ca="1" si="37"/>
        <v/>
      </c>
      <c r="W199" s="15" t="str">
        <f>IF(OR(M199="",COUNTIF(M196:M198,M199)&gt;0),"",", "&amp;M199)</f>
        <v/>
      </c>
      <c r="Y199" s="15" t="str">
        <f>IF(OR(K199="",COUNTIF(K196:K198,K199)&gt;0),"",", "&amp;K199)</f>
        <v/>
      </c>
    </row>
    <row r="200" spans="1:25" x14ac:dyDescent="0.25">
      <c r="A200" s="24"/>
      <c r="B200" s="17" t="s">
        <v>83</v>
      </c>
      <c r="C200" s="18" t="str">
        <f>IF(ISERROR(S195),"",INDEX(XMLLINK[Stufe],MATCH(Q200,XMLLINK[EnsembleNr],0)))</f>
        <v/>
      </c>
      <c r="D200" s="21">
        <v>5</v>
      </c>
      <c r="E200" s="18" t="str">
        <f>IF(S200,"",INDEX(XMLLINK[NamePerson],MATCH(Q201&amp;"_"&amp;D200,XMLLINK[EID_MID],0)))</f>
        <v/>
      </c>
      <c r="F200" s="18" t="str">
        <f>IF(S200,"",INDEX(XMLLINK[GebDat],MATCH(Q201&amp;"_"&amp;D200,XMLLINK[EID_MID],0)))</f>
        <v/>
      </c>
      <c r="G200" s="18" t="str">
        <f>IF(S200,"",INDEX(XMLLINK[Geschlecht],MATCH(Q201&amp;"_"&amp;D200,XMLLINK[EID_MID],0)))</f>
        <v/>
      </c>
      <c r="H200" s="18" t="str">
        <f>IF(S200,"",INDEX(XMLLINK[Adresse],MATCH(Q201&amp;"_"&amp;D200,XMLLINK[EID_MID],0)))</f>
        <v/>
      </c>
      <c r="I200" s="18" t="str">
        <f>IF(S200,"",INDEX(XMLLINK[Email],MATCH(Q201&amp;"_"&amp;D200,XMLLINK[EID_MID],0)))</f>
        <v/>
      </c>
      <c r="J200" s="18" t="str">
        <f>IF(S200,"",INDEX(XMLLINK[Telefon],MATCH(Q201&amp;"_"&amp;D200,XMLLINK[EID_MID],0)))</f>
        <v/>
      </c>
      <c r="K200" s="18" t="str">
        <f>IF(S200,"",INDEX(XMLLINK[Instrument],MATCH(Q201&amp;"_"&amp;D200,XMLLINK[EID_MID],0)))</f>
        <v/>
      </c>
      <c r="L200" s="18" t="str">
        <f>IF(S200,"",INDEX(XMLLINK[BereichIDPerson],MATCH(Q201&amp;"_"&amp;D200,XMLLINK[EID_MID],0)))</f>
        <v/>
      </c>
      <c r="M200" s="18" t="str">
        <f>IF(S200,"",INDEX(XMLLINK[BereichNamePerson],MATCH(Q201&amp;"_"&amp;D200,XMLLINK[EID_MID],0)))</f>
        <v/>
      </c>
      <c r="N200" s="18" t="str">
        <f>IF(S200,"",INDEX(XMLLINK[AuswahlPerson],MATCH(Q201&amp;"_"&amp;D200,XMLLINK[EID_MID],0)))</f>
        <v/>
      </c>
      <c r="O200" s="18" t="str">
        <f>IF(S200,"",INDEX(XMLLINK[BemerkungPerson],MATCH(Q201&amp;"_"&amp;D200,XMLLINK[EID_MID],0)))</f>
        <v/>
      </c>
      <c r="Q200" s="21">
        <f t="shared" si="36"/>
        <v>10</v>
      </c>
      <c r="R200" s="15">
        <v>5</v>
      </c>
      <c r="S200" s="18" t="b">
        <f>ISERROR(INDEX(XMLLINK[NamePerson],MATCH(Q197&amp;"_"&amp;D200,XMLLINK[EID_MID],0)))</f>
        <v>1</v>
      </c>
      <c r="U200" s="15" t="str">
        <f t="shared" ca="1" si="37"/>
        <v/>
      </c>
      <c r="W200" s="15" t="str">
        <f>IF(OR(M200="",COUNTIF(M196:M199,M200)&gt;0),"",", "&amp;M200)</f>
        <v/>
      </c>
      <c r="Y200" s="15" t="str">
        <f>IF(OR(K200="",COUNTIF(K197:K199,K200)&gt;0),"",", "&amp;K200)</f>
        <v/>
      </c>
    </row>
    <row r="201" spans="1:25" x14ac:dyDescent="0.25">
      <c r="A201" s="24"/>
      <c r="B201" s="17" t="s">
        <v>84</v>
      </c>
      <c r="C201" s="18" t="str">
        <f>IF(ISERROR(S195),"",INDEX(XMLLINK[Artikel],MATCH(Q201,XMLLINK[EnsembleNr],0)))</f>
        <v/>
      </c>
      <c r="D201" s="21">
        <v>6</v>
      </c>
      <c r="E201" s="18" t="str">
        <f>IF(S201,"",INDEX(XMLLINK[NamePerson],MATCH(Q202&amp;"_"&amp;D201,XMLLINK[EID_MID],0)))</f>
        <v/>
      </c>
      <c r="F201" s="18" t="str">
        <f>IF(S201,"",INDEX(XMLLINK[GebDat],MATCH(Q202&amp;"_"&amp;D201,XMLLINK[EID_MID],0)))</f>
        <v/>
      </c>
      <c r="G201" s="18" t="str">
        <f>IF(S201,"",INDEX(XMLLINK[Geschlecht],MATCH(Q202&amp;"_"&amp;D201,XMLLINK[EID_MID],0)))</f>
        <v/>
      </c>
      <c r="H201" s="18" t="str">
        <f>IF(S201,"",INDEX(XMLLINK[Adresse],MATCH(Q202&amp;"_"&amp;D201,XMLLINK[EID_MID],0)))</f>
        <v/>
      </c>
      <c r="I201" s="18" t="str">
        <f>IF(S201,"",INDEX(XMLLINK[Email],MATCH(Q202&amp;"_"&amp;D201,XMLLINK[EID_MID],0)))</f>
        <v/>
      </c>
      <c r="J201" s="18" t="str">
        <f>IF(S201,"",INDEX(XMLLINK[Telefon],MATCH(Q202&amp;"_"&amp;D201,XMLLINK[EID_MID],0)))</f>
        <v/>
      </c>
      <c r="K201" s="18" t="str">
        <f>IF(S201,"",INDEX(XMLLINK[Instrument],MATCH(Q202&amp;"_"&amp;D201,XMLLINK[EID_MID],0)))</f>
        <v/>
      </c>
      <c r="L201" s="18" t="str">
        <f>IF(S201,"",INDEX(XMLLINK[BereichIDPerson],MATCH(Q202&amp;"_"&amp;D201,XMLLINK[EID_MID],0)))</f>
        <v/>
      </c>
      <c r="M201" s="18" t="str">
        <f>IF(S201,"",INDEX(XMLLINK[BereichNamePerson],MATCH(Q202&amp;"_"&amp;D201,XMLLINK[EID_MID],0)))</f>
        <v/>
      </c>
      <c r="N201" s="18" t="str">
        <f>IF(S201,"",INDEX(XMLLINK[AuswahlPerson],MATCH(Q202&amp;"_"&amp;D201,XMLLINK[EID_MID],0)))</f>
        <v/>
      </c>
      <c r="O201" s="18" t="str">
        <f>IF(S201,"",INDEX(XMLLINK[BemerkungPerson],MATCH(Q202&amp;"_"&amp;D201,XMLLINK[EID_MID],0)))</f>
        <v/>
      </c>
      <c r="Q201" s="21">
        <f t="shared" si="36"/>
        <v>10</v>
      </c>
      <c r="R201" s="15">
        <v>6</v>
      </c>
      <c r="S201" s="18" t="b">
        <f>ISERROR(INDEX(XMLLINK[NamePerson],MATCH(Q197&amp;"_"&amp;D201,XMLLINK[EID_MID],0)))</f>
        <v>1</v>
      </c>
      <c r="U201" s="15" t="str">
        <f t="shared" ca="1" si="37"/>
        <v/>
      </c>
      <c r="W201" s="15" t="str">
        <f>IF(OR(M201="",COUNTIF(M196:M200,M201)&gt;0),"",", "&amp;M201)</f>
        <v/>
      </c>
      <c r="Y201" s="15" t="str">
        <f>IF(OR(K201="",COUNTIF(K198:K200,K201)&gt;0),"",", "&amp;K201)</f>
        <v/>
      </c>
    </row>
    <row r="202" spans="1:25" x14ac:dyDescent="0.25">
      <c r="A202" s="24"/>
      <c r="B202" s="17" t="s">
        <v>85</v>
      </c>
      <c r="C202" s="18" t="str">
        <f>IF(ISERROR(S195),"",INDEX(XMLLINK[BereichID],MATCH(Q202,XMLLINK[EnsembleNr],0)))</f>
        <v/>
      </c>
      <c r="D202" s="21">
        <v>7</v>
      </c>
      <c r="E202" s="18" t="str">
        <f>IF(S202,"",INDEX(XMLLINK[NamePerson],MATCH(Q203&amp;"_"&amp;D202,XMLLINK[EID_MID],0)))</f>
        <v/>
      </c>
      <c r="F202" s="18" t="str">
        <f>IF(S202,"",INDEX(XMLLINK[GebDat],MATCH(Q203&amp;"_"&amp;D202,XMLLINK[EID_MID],0)))</f>
        <v/>
      </c>
      <c r="G202" s="18" t="str">
        <f>IF(S202,"",INDEX(XMLLINK[Geschlecht],MATCH(Q203&amp;"_"&amp;D202,XMLLINK[EID_MID],0)))</f>
        <v/>
      </c>
      <c r="H202" s="18" t="str">
        <f>IF(S202,"",INDEX(XMLLINK[Adresse],MATCH(Q203&amp;"_"&amp;D202,XMLLINK[EID_MID],0)))</f>
        <v/>
      </c>
      <c r="I202" s="18" t="str">
        <f>IF(S202,"",INDEX(XMLLINK[Email],MATCH(Q203&amp;"_"&amp;D202,XMLLINK[EID_MID],0)))</f>
        <v/>
      </c>
      <c r="J202" s="18" t="str">
        <f>IF(S202,"",INDEX(XMLLINK[Telefon],MATCH(Q203&amp;"_"&amp;D202,XMLLINK[EID_MID],0)))</f>
        <v/>
      </c>
      <c r="K202" s="18" t="str">
        <f>IF(S202,"",INDEX(XMLLINK[Instrument],MATCH(Q203&amp;"_"&amp;D202,XMLLINK[EID_MID],0)))</f>
        <v/>
      </c>
      <c r="L202" s="18" t="str">
        <f>IF(S202,"",INDEX(XMLLINK[BereichIDPerson],MATCH(Q203&amp;"_"&amp;D202,XMLLINK[EID_MID],0)))</f>
        <v/>
      </c>
      <c r="M202" s="18" t="str">
        <f>IF(S202,"",INDEX(XMLLINK[BereichNamePerson],MATCH(Q203&amp;"_"&amp;D202,XMLLINK[EID_MID],0)))</f>
        <v/>
      </c>
      <c r="N202" s="18" t="str">
        <f>IF(S202,"",INDEX(XMLLINK[AuswahlPerson],MATCH(Q203&amp;"_"&amp;D202,XMLLINK[EID_MID],0)))</f>
        <v/>
      </c>
      <c r="O202" s="18" t="str">
        <f>IF(S202,"",INDEX(XMLLINK[BemerkungPerson],MATCH(Q203&amp;"_"&amp;D202,XMLLINK[EID_MID],0)))</f>
        <v/>
      </c>
      <c r="Q202" s="21">
        <f t="shared" si="36"/>
        <v>10</v>
      </c>
      <c r="R202" s="15">
        <v>7</v>
      </c>
      <c r="S202" s="18" t="b">
        <f>ISERROR(INDEX(XMLLINK[NamePerson],MATCH(Q197&amp;"_"&amp;D202,XMLLINK[EID_MID],0)))</f>
        <v>1</v>
      </c>
      <c r="U202" s="15" t="str">
        <f t="shared" ca="1" si="37"/>
        <v/>
      </c>
      <c r="W202" s="15" t="str">
        <f>IF(OR(M202="",COUNTIF(M196:M201,M202)&gt;0),"",", "&amp;M202)</f>
        <v/>
      </c>
      <c r="Y202" s="15" t="str">
        <f>IF(OR(K202="",COUNTIF(K199:K201,K202)&gt;0),"",", "&amp;K202)</f>
        <v/>
      </c>
    </row>
    <row r="203" spans="1:25" x14ac:dyDescent="0.25">
      <c r="A203" s="24"/>
      <c r="B203" s="17" t="s">
        <v>86</v>
      </c>
      <c r="C203" s="18" t="str">
        <f>IF(ISERROR(S195),"",INDEX(XMLLINK[BereichName],MATCH(Q203,XMLLINK[EnsembleNr],0)))</f>
        <v/>
      </c>
      <c r="D203" s="21">
        <v>8</v>
      </c>
      <c r="E203" s="18" t="str">
        <f>IF(S203,"",INDEX(XMLLINK[NamePerson],MATCH(Q204&amp;"_"&amp;D203,XMLLINK[EID_MID],0)))</f>
        <v/>
      </c>
      <c r="F203" s="18" t="str">
        <f>IF(S203,"",INDEX(XMLLINK[GebDat],MATCH(Q204&amp;"_"&amp;D203,XMLLINK[EID_MID],0)))</f>
        <v/>
      </c>
      <c r="G203" s="18" t="str">
        <f>IF(S203,"",INDEX(XMLLINK[Geschlecht],MATCH(Q204&amp;"_"&amp;D203,XMLLINK[EID_MID],0)))</f>
        <v/>
      </c>
      <c r="H203" s="18" t="str">
        <f>IF(S203,"",INDEX(XMLLINK[Adresse],MATCH(Q204&amp;"_"&amp;D203,XMLLINK[EID_MID],0)))</f>
        <v/>
      </c>
      <c r="I203" s="18" t="str">
        <f>IF(S203,"",INDEX(XMLLINK[Email],MATCH(Q204&amp;"_"&amp;D203,XMLLINK[EID_MID],0)))</f>
        <v/>
      </c>
      <c r="J203" s="18" t="str">
        <f>IF(S203,"",INDEX(XMLLINK[Telefon],MATCH(Q204&amp;"_"&amp;D203,XMLLINK[EID_MID],0)))</f>
        <v/>
      </c>
      <c r="K203" s="18" t="str">
        <f>IF(S203,"",INDEX(XMLLINK[Instrument],MATCH(Q204&amp;"_"&amp;D203,XMLLINK[EID_MID],0)))</f>
        <v/>
      </c>
      <c r="L203" s="18" t="str">
        <f>IF(S203,"",INDEX(XMLLINK[BereichIDPerson],MATCH(Q204&amp;"_"&amp;D203,XMLLINK[EID_MID],0)))</f>
        <v/>
      </c>
      <c r="M203" s="18" t="str">
        <f>IF(S203,"",INDEX(XMLLINK[BereichNamePerson],MATCH(Q204&amp;"_"&amp;D203,XMLLINK[EID_MID],0)))</f>
        <v/>
      </c>
      <c r="N203" s="18" t="str">
        <f>IF(S203,"",INDEX(XMLLINK[AuswahlPerson],MATCH(Q204&amp;"_"&amp;D203,XMLLINK[EID_MID],0)))</f>
        <v/>
      </c>
      <c r="O203" s="18" t="str">
        <f>IF(S203,"",INDEX(XMLLINK[BemerkungPerson],MATCH(Q204&amp;"_"&amp;D203,XMLLINK[EID_MID],0)))</f>
        <v/>
      </c>
      <c r="Q203" s="21">
        <f t="shared" si="36"/>
        <v>10</v>
      </c>
      <c r="R203" s="15">
        <v>8</v>
      </c>
      <c r="S203" s="18" t="b">
        <f>ISERROR(INDEX(XMLLINK[NamePerson],MATCH(Q197&amp;"_"&amp;D203,XMLLINK[EID_MID],0)))</f>
        <v>1</v>
      </c>
      <c r="U203" s="15" t="str">
        <f t="shared" ca="1" si="37"/>
        <v/>
      </c>
      <c r="W203" s="15" t="str">
        <f>IF(OR(M203="",COUNTIF(M196:M202,M203)&gt;0),"",", "&amp;M203)</f>
        <v/>
      </c>
      <c r="Y203" s="15" t="str">
        <f>IF(OR(K203="",COUNTIF(K200:K202,K203)&gt;0),"",", "&amp;K203)</f>
        <v/>
      </c>
    </row>
    <row r="204" spans="1:25" x14ac:dyDescent="0.25">
      <c r="A204" s="24"/>
      <c r="B204" s="17" t="s">
        <v>87</v>
      </c>
      <c r="C204" s="18" t="str">
        <f>IF(ISERROR(S195),"",INDEX(XMLLINK[Auftrittzeit],MATCH(Q204,XMLLINK[EnsembleNr],0)))</f>
        <v/>
      </c>
      <c r="D204" s="17" t="s">
        <v>94</v>
      </c>
      <c r="E204" s="15" t="s">
        <v>29</v>
      </c>
      <c r="F204" s="15" t="s">
        <v>30</v>
      </c>
      <c r="G204" s="15" t="s">
        <v>95</v>
      </c>
      <c r="H204" s="15" t="s">
        <v>32</v>
      </c>
      <c r="I204" s="15" t="s">
        <v>20</v>
      </c>
      <c r="J204" s="15" t="s">
        <v>39</v>
      </c>
      <c r="Q204" s="21">
        <f t="shared" si="36"/>
        <v>10</v>
      </c>
      <c r="U204" s="15">
        <f ca="1">COUNT(U196:U203)</f>
        <v>0</v>
      </c>
      <c r="W204" s="29" t="str">
        <f>CONCATENATE(W205,V206,W206,V207,W207,V208,W208,V209,W209,V210,W210,V211,W211)</f>
        <v/>
      </c>
    </row>
    <row r="205" spans="1:25" x14ac:dyDescent="0.25">
      <c r="A205" s="24"/>
      <c r="B205" s="17" t="s">
        <v>88</v>
      </c>
      <c r="C205" s="18" t="str">
        <f>IF(ISERROR(S195),"",INDEX(XMLLINK[Bemerkung],MATCH(Q205,XMLLINK[EnsembleNr],0)))</f>
        <v/>
      </c>
      <c r="D205" s="21">
        <v>1</v>
      </c>
      <c r="E205" s="18" t="str">
        <f>IF(S205,"",INDEX(XMLLINK[Titel],MATCH(Q206&amp;"_"&amp;D205,XMLLINK[EID_WID],0)))</f>
        <v/>
      </c>
      <c r="F205" s="18" t="str">
        <f>IF(S205,"",INDEX(XMLLINK[Komponist],MATCH(Q206&amp;"_"&amp;D205,XMLLINK[EID_WID],0)))</f>
        <v/>
      </c>
      <c r="G205" s="18" t="str">
        <f>IF(S205,"",INDEX(XMLLINK[Satz],MATCH(Q206&amp;"_"&amp;D205,XMLLINK[EID_WID],0)))</f>
        <v/>
      </c>
      <c r="H205" s="18" t="str">
        <f>IF(S205,"",INDEX(XMLLINK[Dauer],MATCH(Q206&amp;"_"&amp;D205,XMLLINK[EID_WID],0)))</f>
        <v/>
      </c>
      <c r="I205" s="18" t="str">
        <f>IF(S205,"",INDEX(XMLLINK[BemerkungWerk],MATCH(Q206&amp;"_"&amp;D205,XMLLINK[EID_WID],0)))</f>
        <v/>
      </c>
      <c r="J205" s="18" t="str">
        <f>IF(S205,"",INDEX(XMLLINK[Pflicht],MATCH(Q206&amp;"_"&amp;D205,XMLLINK[EID_WID],0)))</f>
        <v/>
      </c>
      <c r="Q205" s="21">
        <f t="shared" si="36"/>
        <v>10</v>
      </c>
      <c r="R205" s="22" t="s">
        <v>102</v>
      </c>
      <c r="S205" s="18" t="b">
        <f>ISERROR(INDEX(XMLLINK[NamePerson],MATCH(Q207&amp;"_"&amp;D205,XMLLINK[EID_WID],0)))</f>
        <v>1</v>
      </c>
      <c r="W205" s="15" t="str">
        <f t="shared" ref="W205:W212" si="38">IF(AND(F205="",G205=""),E205,IF(AND(F205&lt;&gt;"",G205&lt;&gt;""),F205&amp;", "&amp;E205&amp;", "&amp;G205,IF(F205="",E205&amp;", "&amp;G205,F205&amp;", "&amp;E205)))</f>
        <v/>
      </c>
    </row>
    <row r="206" spans="1:25" x14ac:dyDescent="0.25">
      <c r="A206" s="24"/>
      <c r="B206" s="17" t="s">
        <v>108</v>
      </c>
      <c r="C206" s="28" t="str">
        <f ca="1">IF(U204=0,"",SUM(U196:U203)/U204/365.25)</f>
        <v/>
      </c>
      <c r="D206" s="21">
        <v>2</v>
      </c>
      <c r="E206" s="18" t="str">
        <f>IF(S206,"",INDEX(XMLLINK[Titel],MATCH(Q207&amp;"_"&amp;D206,XMLLINK[EID_WID],0)))</f>
        <v/>
      </c>
      <c r="F206" s="18" t="str">
        <f>IF(S206,"",INDEX(XMLLINK[Komponist],MATCH(Q207&amp;"_"&amp;D206,XMLLINK[EID_WID],0)))</f>
        <v/>
      </c>
      <c r="G206" s="18" t="str">
        <f>IF(S206,"",INDEX(XMLLINK[Satz],MATCH(Q207&amp;"_"&amp;D206,XMLLINK[EID_WID],0)))</f>
        <v/>
      </c>
      <c r="H206" s="18" t="str">
        <f>IF(S206,"",INDEX(XMLLINK[Dauer],MATCH(Q207&amp;"_"&amp;D206,XMLLINK[EID_WID],0)))</f>
        <v/>
      </c>
      <c r="I206" s="18" t="str">
        <f>IF(S206,"",INDEX(XMLLINK[BemerkungWerk],MATCH(Q207&amp;"_"&amp;D206,XMLLINK[EID_WID],0)))</f>
        <v/>
      </c>
      <c r="J206" s="18" t="str">
        <f>IF(S206,"",INDEX(XMLLINK[Pflicht],MATCH(Q207&amp;"_"&amp;D206,XMLLINK[EID_WID],0)))</f>
        <v/>
      </c>
      <c r="Q206" s="21">
        <f t="shared" si="36"/>
        <v>10</v>
      </c>
      <c r="R206" s="22">
        <v>2</v>
      </c>
      <c r="S206" s="18" t="b">
        <f>ISERROR(INDEX(XMLLINK[NamePerson],MATCH(Q208&amp;"_"&amp;D206,XMLLINK[EID_WID],0)))</f>
        <v>1</v>
      </c>
      <c r="V206" s="15" t="str">
        <f>IF(W206="","","; ")</f>
        <v/>
      </c>
      <c r="W206" s="15" t="str">
        <f t="shared" si="38"/>
        <v/>
      </c>
    </row>
    <row r="207" spans="1:25" x14ac:dyDescent="0.25">
      <c r="A207" s="24"/>
      <c r="D207" s="21">
        <v>3</v>
      </c>
      <c r="E207" s="18" t="str">
        <f>IF(S207,"",INDEX(XMLLINK[Titel],MATCH(Q208&amp;"_"&amp;D207,XMLLINK[EID_WID],0)))</f>
        <v/>
      </c>
      <c r="F207" s="18" t="str">
        <f>IF(S207,"",INDEX(XMLLINK[Komponist],MATCH(Q208&amp;"_"&amp;D207,XMLLINK[EID_WID],0)))</f>
        <v/>
      </c>
      <c r="G207" s="18" t="str">
        <f>IF(S207,"",INDEX(XMLLINK[Satz],MATCH(Q208&amp;"_"&amp;D207,XMLLINK[EID_WID],0)))</f>
        <v/>
      </c>
      <c r="H207" s="18" t="str">
        <f>IF(S207,"",INDEX(XMLLINK[Dauer],MATCH(Q208&amp;"_"&amp;D207,XMLLINK[EID_WID],0)))</f>
        <v/>
      </c>
      <c r="I207" s="18" t="str">
        <f>IF(S207,"",INDEX(XMLLINK[BemerkungWerk],MATCH(Q208&amp;"_"&amp;D207,XMLLINK[EID_WID],0)))</f>
        <v/>
      </c>
      <c r="J207" s="18" t="str">
        <f>IF(S207,"",INDEX(XMLLINK[Pflicht],MATCH(Q208&amp;"_"&amp;D207,XMLLINK[EID_WID],0)))</f>
        <v/>
      </c>
      <c r="Q207" s="21">
        <f t="shared" si="36"/>
        <v>10</v>
      </c>
      <c r="R207" s="22">
        <v>3</v>
      </c>
      <c r="S207" s="18" t="b">
        <f>ISERROR(INDEX(XMLLINK[NamePerson],MATCH(Q209&amp;"_"&amp;D207,XMLLINK[EID_WID],0)))</f>
        <v>1</v>
      </c>
      <c r="V207" s="15" t="str">
        <f t="shared" ref="V207:V212" si="39">IF(W207="","","; ")</f>
        <v/>
      </c>
      <c r="W207" s="15" t="str">
        <f t="shared" si="38"/>
        <v/>
      </c>
    </row>
    <row r="208" spans="1:25" x14ac:dyDescent="0.25">
      <c r="A208" s="24"/>
      <c r="D208" s="21">
        <v>4</v>
      </c>
      <c r="E208" s="18" t="str">
        <f>IF(S208,"",INDEX(XMLLINK[Titel],MATCH(Q209&amp;"_"&amp;D208,XMLLINK[EID_WID],0)))</f>
        <v/>
      </c>
      <c r="F208" s="18" t="str">
        <f>IF(S208,"",INDEX(XMLLINK[Komponist],MATCH(Q209&amp;"_"&amp;D208,XMLLINK[EID_WID],0)))</f>
        <v/>
      </c>
      <c r="G208" s="18" t="str">
        <f>IF(S208,"",INDEX(XMLLINK[Satz],MATCH(Q209&amp;"_"&amp;D208,XMLLINK[EID_WID],0)))</f>
        <v/>
      </c>
      <c r="H208" s="18" t="str">
        <f>IF(S208,"",INDEX(XMLLINK[Dauer],MATCH(Q209&amp;"_"&amp;D208,XMLLINK[EID_WID],0)))</f>
        <v/>
      </c>
      <c r="I208" s="18" t="str">
        <f>IF(S208,"",INDEX(XMLLINK[BemerkungWerk],MATCH(Q209&amp;"_"&amp;D208,XMLLINK[EID_WID],0)))</f>
        <v/>
      </c>
      <c r="J208" s="18" t="str">
        <f>IF(S208,"",INDEX(XMLLINK[Pflicht],MATCH(Q209&amp;"_"&amp;D208,XMLLINK[EID_WID],0)))</f>
        <v/>
      </c>
      <c r="Q208" s="21">
        <f t="shared" si="36"/>
        <v>10</v>
      </c>
      <c r="R208" s="22">
        <v>4</v>
      </c>
      <c r="S208" s="18" t="b">
        <f>ISERROR(INDEX(XMLLINK[NamePerson],MATCH(Q210&amp;"_"&amp;D208,XMLLINK[EID_WID],0)))</f>
        <v>1</v>
      </c>
      <c r="V208" s="15" t="str">
        <f t="shared" si="39"/>
        <v/>
      </c>
      <c r="W208" s="15" t="str">
        <f t="shared" si="38"/>
        <v/>
      </c>
    </row>
    <row r="209" spans="1:25" x14ac:dyDescent="0.25">
      <c r="A209" s="24"/>
      <c r="D209" s="21">
        <v>5</v>
      </c>
      <c r="E209" s="18" t="str">
        <f>IF(S209,"",INDEX(XMLLINK[Titel],MATCH(Q210&amp;"_"&amp;D209,XMLLINK[EID_WID],0)))</f>
        <v/>
      </c>
      <c r="F209" s="18" t="str">
        <f>IF(S209,"",INDEX(XMLLINK[Komponist],MATCH(Q210&amp;"_"&amp;D209,XMLLINK[EID_WID],0)))</f>
        <v/>
      </c>
      <c r="G209" s="18" t="str">
        <f>IF(S209,"",INDEX(XMLLINK[Satz],MATCH(Q210&amp;"_"&amp;D209,XMLLINK[EID_WID],0)))</f>
        <v/>
      </c>
      <c r="H209" s="18" t="str">
        <f>IF(S209,"",INDEX(XMLLINK[Dauer],MATCH(Q210&amp;"_"&amp;D209,XMLLINK[EID_WID],0)))</f>
        <v/>
      </c>
      <c r="I209" s="18" t="str">
        <f>IF(S209,"",INDEX(XMLLINK[BemerkungWerk],MATCH(Q210&amp;"_"&amp;D209,XMLLINK[EID_WID],0)))</f>
        <v/>
      </c>
      <c r="J209" s="18" t="str">
        <f>IF(S209,"",INDEX(XMLLINK[Pflicht],MATCH(Q210&amp;"_"&amp;D209,XMLLINK[EID_WID],0)))</f>
        <v/>
      </c>
      <c r="Q209" s="21">
        <f t="shared" si="36"/>
        <v>10</v>
      </c>
      <c r="R209" s="22">
        <v>5</v>
      </c>
      <c r="S209" s="18" t="b">
        <f>ISERROR(INDEX(XMLLINK[NamePerson],MATCH(Q211&amp;"_"&amp;D209,XMLLINK[EID_WID],0)))</f>
        <v>1</v>
      </c>
      <c r="V209" s="15" t="str">
        <f t="shared" si="39"/>
        <v/>
      </c>
      <c r="W209" s="15" t="str">
        <f t="shared" si="38"/>
        <v/>
      </c>
    </row>
    <row r="210" spans="1:25" x14ac:dyDescent="0.25">
      <c r="A210" s="24"/>
      <c r="D210" s="21">
        <v>6</v>
      </c>
      <c r="E210" s="18" t="str">
        <f>IF(S210,"",INDEX(XMLLINK[Titel],MATCH(Q211&amp;"_"&amp;D210,XMLLINK[EID_WID],0)))</f>
        <v/>
      </c>
      <c r="F210" s="18" t="str">
        <f>IF(S210,"",INDEX(XMLLINK[Komponist],MATCH(Q211&amp;"_"&amp;D210,XMLLINK[EID_WID],0)))</f>
        <v/>
      </c>
      <c r="G210" s="18" t="str">
        <f>IF(S210,"",INDEX(XMLLINK[Satz],MATCH(Q211&amp;"_"&amp;D210,XMLLINK[EID_WID],0)))</f>
        <v/>
      </c>
      <c r="H210" s="18" t="str">
        <f>IF(S210,"",INDEX(XMLLINK[Dauer],MATCH(Q211&amp;"_"&amp;D210,XMLLINK[EID_WID],0)))</f>
        <v/>
      </c>
      <c r="I210" s="18" t="str">
        <f>IF(S210,"",INDEX(XMLLINK[BemerkungWerk],MATCH(Q211&amp;"_"&amp;D210,XMLLINK[EID_WID],0)))</f>
        <v/>
      </c>
      <c r="J210" s="18" t="str">
        <f>IF(S210,"",INDEX(XMLLINK[Pflicht],MATCH(Q211&amp;"_"&amp;D210,XMLLINK[EID_WID],0)))</f>
        <v/>
      </c>
      <c r="Q210" s="21">
        <f t="shared" si="36"/>
        <v>10</v>
      </c>
      <c r="R210" s="22">
        <v>6</v>
      </c>
      <c r="S210" s="18" t="b">
        <f>ISERROR(INDEX(XMLLINK[NamePerson],MATCH(Q212&amp;"_"&amp;D210,XMLLINK[EID_WID],0)))</f>
        <v>1</v>
      </c>
      <c r="V210" s="15" t="str">
        <f t="shared" si="39"/>
        <v/>
      </c>
      <c r="W210" s="15" t="str">
        <f t="shared" si="38"/>
        <v/>
      </c>
    </row>
    <row r="211" spans="1:25" x14ac:dyDescent="0.25">
      <c r="A211" s="24"/>
      <c r="D211" s="21">
        <v>7</v>
      </c>
      <c r="E211" s="18" t="str">
        <f>IF(S211,"",INDEX(XMLLINK[Titel],MATCH(Q212&amp;"_"&amp;D211,XMLLINK[EID_WID],0)))</f>
        <v/>
      </c>
      <c r="F211" s="18" t="str">
        <f>IF(S211,"",INDEX(XMLLINK[Komponist],MATCH(Q212&amp;"_"&amp;D211,XMLLINK[EID_WID],0)))</f>
        <v/>
      </c>
      <c r="G211" s="18" t="str">
        <f>IF(S211,"",INDEX(XMLLINK[Satz],MATCH(Q212&amp;"_"&amp;D211,XMLLINK[EID_WID],0)))</f>
        <v/>
      </c>
      <c r="H211" s="18" t="str">
        <f>IF(S211,"",INDEX(XMLLINK[Dauer],MATCH(Q212&amp;"_"&amp;D211,XMLLINK[EID_WID],0)))</f>
        <v/>
      </c>
      <c r="I211" s="18" t="str">
        <f>IF(S211,"",INDEX(XMLLINK[BemerkungWerk],MATCH(Q212&amp;"_"&amp;D211,XMLLINK[EID_WID],0)))</f>
        <v/>
      </c>
      <c r="J211" s="18" t="str">
        <f>IF(S211,"",INDEX(XMLLINK[Pflicht],MATCH(Q212&amp;"_"&amp;D211,XMLLINK[EID_WID],0)))</f>
        <v/>
      </c>
      <c r="Q211" s="21">
        <f t="shared" si="36"/>
        <v>10</v>
      </c>
      <c r="R211" s="22">
        <v>7</v>
      </c>
      <c r="S211" s="18" t="b">
        <f>ISERROR(INDEX(XMLLINK[NamePerson],MATCH(Q213&amp;"_"&amp;D211,XMLLINK[EID_WID],0)))</f>
        <v>1</v>
      </c>
      <c r="V211" s="15" t="str">
        <f t="shared" si="39"/>
        <v/>
      </c>
      <c r="W211" s="15" t="str">
        <f t="shared" si="38"/>
        <v/>
      </c>
    </row>
    <row r="212" spans="1:25" x14ac:dyDescent="0.25">
      <c r="A212" s="24"/>
      <c r="D212" s="21">
        <v>8</v>
      </c>
      <c r="E212" s="18" t="str">
        <f>IF(S212,"",INDEX(XMLLINK[Titel],MATCH(Q213&amp;"_"&amp;D212,XMLLINK[EID_WID],0)))</f>
        <v/>
      </c>
      <c r="F212" s="18" t="str">
        <f>IF(S212,"",INDEX(XMLLINK[Komponist],MATCH(Q213&amp;"_"&amp;D212,XMLLINK[EID_WID],0)))</f>
        <v/>
      </c>
      <c r="G212" s="18" t="str">
        <f>IF(S212,"",INDEX(XMLLINK[Satz],MATCH(Q213&amp;"_"&amp;D212,XMLLINK[EID_WID],0)))</f>
        <v/>
      </c>
      <c r="H212" s="18" t="str">
        <f>IF(S212,"",INDEX(XMLLINK[Dauer],MATCH(Q213&amp;"_"&amp;D212,XMLLINK[EID_WID],0)))</f>
        <v/>
      </c>
      <c r="I212" s="18" t="str">
        <f>IF(S212,"",INDEX(XMLLINK[BemerkungWerk],MATCH(Q213&amp;"_"&amp;D212,XMLLINK[EID_WID],0)))</f>
        <v/>
      </c>
      <c r="J212" s="18" t="str">
        <f>IF(S212,"",INDEX(XMLLINK[Pflicht],MATCH(Q213&amp;"_"&amp;D212,XMLLINK[EID_WID],0)))</f>
        <v/>
      </c>
      <c r="Q212" s="21"/>
      <c r="R212" s="22">
        <v>8</v>
      </c>
      <c r="S212" s="18" t="b">
        <f>ISERROR(INDEX(XMLLINK[NamePerson],MATCH(A213&amp;"_"&amp;D212,XMLLINK[EID_WID],0)))</f>
        <v>1</v>
      </c>
      <c r="V212" s="15" t="str">
        <f t="shared" si="39"/>
        <v/>
      </c>
      <c r="W212" s="15" t="str">
        <f t="shared" si="38"/>
        <v/>
      </c>
    </row>
    <row r="214" spans="1:25" x14ac:dyDescent="0.25">
      <c r="A214" s="23" t="s">
        <v>96</v>
      </c>
      <c r="B214" s="23">
        <f>(ROW()+6)/20</f>
        <v>11</v>
      </c>
      <c r="C214" s="24"/>
      <c r="D214" s="24"/>
      <c r="E214" s="24"/>
      <c r="F214" s="24"/>
      <c r="G214" s="24"/>
      <c r="H214" s="24"/>
      <c r="I214" s="24"/>
      <c r="J214" s="24"/>
      <c r="K214" s="24"/>
      <c r="L214" s="24"/>
      <c r="M214" s="24"/>
      <c r="N214" s="24"/>
      <c r="O214" s="24"/>
    </row>
    <row r="215" spans="1:25" x14ac:dyDescent="0.25">
      <c r="A215" s="24"/>
      <c r="B215" s="17" t="s">
        <v>78</v>
      </c>
      <c r="C215" s="18" t="str">
        <f>IF(ISERROR(S215),"",INDEX(XMLLINK[Name],MATCH(Q216,XMLLINK[EnsembleNr],0)))</f>
        <v/>
      </c>
      <c r="D215" s="17" t="s">
        <v>89</v>
      </c>
      <c r="E215" s="19" t="s">
        <v>11</v>
      </c>
      <c r="F215" s="15" t="s">
        <v>90</v>
      </c>
      <c r="G215" s="15" t="s">
        <v>91</v>
      </c>
      <c r="H215" s="15" t="s">
        <v>24</v>
      </c>
      <c r="I215" s="15" t="s">
        <v>25</v>
      </c>
      <c r="J215" s="15" t="s">
        <v>26</v>
      </c>
      <c r="K215" s="15" t="s">
        <v>27</v>
      </c>
      <c r="L215" s="15" t="s">
        <v>18</v>
      </c>
      <c r="M215" s="15" t="s">
        <v>92</v>
      </c>
      <c r="N215" s="15" t="s">
        <v>93</v>
      </c>
      <c r="O215" s="15" t="s">
        <v>20</v>
      </c>
      <c r="Q215" s="21" t="s">
        <v>103</v>
      </c>
      <c r="R215" s="17" t="s">
        <v>97</v>
      </c>
      <c r="S215" s="20" t="e">
        <f>VLOOKUP(Q217,XMLLINK[EnsembleNr],1,0)</f>
        <v>#N/A</v>
      </c>
      <c r="T215" s="15" t="s">
        <v>100</v>
      </c>
      <c r="W215" s="29" t="str">
        <f>CONCATENATE(W216,W217,W218,W219,W220,W221,W222,W223)</f>
        <v/>
      </c>
      <c r="X215" s="31">
        <f>8-COUNTIF(W216:W223,"")</f>
        <v>0</v>
      </c>
      <c r="Y215" s="29" t="str">
        <f>CONCATENATE(Y216,Y217,Y218,Y219,Y220,Y221,Y222,Y223)</f>
        <v/>
      </c>
    </row>
    <row r="216" spans="1:25" x14ac:dyDescent="0.25">
      <c r="A216" s="24"/>
      <c r="B216" s="17" t="s">
        <v>79</v>
      </c>
      <c r="C216" s="18" t="str">
        <f>IF(ISERROR(S215),"",INDEX(XMLLINK[Leiter],MATCH(Q216,XMLLINK[EnsembleNr],0)))</f>
        <v/>
      </c>
      <c r="D216" s="21">
        <v>1</v>
      </c>
      <c r="E216" s="18" t="str">
        <f>IF(S216,"",INDEX(XMLLINK[NamePerson],MATCH(Q217&amp;"_"&amp;D216,XMLLINK[EID_MID],0)))</f>
        <v/>
      </c>
      <c r="F216" s="18" t="str">
        <f>IF(S216,"",INDEX(XMLLINK[GebDat],MATCH(Q217&amp;"_"&amp;D216,XMLLINK[EID_MID],0)))</f>
        <v/>
      </c>
      <c r="G216" s="18" t="str">
        <f>IF(S216,"",INDEX(XMLLINK[Geschlecht],MATCH(Q217&amp;"_"&amp;D216,XMLLINK[EID_MID],0)))</f>
        <v/>
      </c>
      <c r="H216" s="18" t="str">
        <f>IF(S216,"",INDEX(XMLLINK[Adresse],MATCH(Q217&amp;"_"&amp;D216,XMLLINK[EID_MID],0)))</f>
        <v/>
      </c>
      <c r="I216" s="18" t="str">
        <f>IF(S216,"",INDEX(XMLLINK[Email],MATCH(Q217&amp;"_"&amp;D216,XMLLINK[EID_MID],0)))</f>
        <v/>
      </c>
      <c r="J216" s="18" t="str">
        <f>IF(S216,"",INDEX(XMLLINK[Telefon],MATCH(Q217&amp;"_"&amp;D216,XMLLINK[EID_MID],0)))</f>
        <v/>
      </c>
      <c r="K216" s="18" t="str">
        <f>IF(S216,"",INDEX(XMLLINK[Instrument],MATCH(Q217&amp;"_"&amp;D216,XMLLINK[EID_MID],0)))</f>
        <v/>
      </c>
      <c r="L216" s="18" t="str">
        <f>IF(S216,"",INDEX(XMLLINK[BereichIDPerson],MATCH(Q217&amp;"_"&amp;D216,XMLLINK[EID_MID],0)))</f>
        <v/>
      </c>
      <c r="M216" s="18" t="str">
        <f>IF(S216,"",INDEX(XMLLINK[BereichNamePerson],MATCH(Q217&amp;"_"&amp;D216,XMLLINK[EID_MID],0)))</f>
        <v/>
      </c>
      <c r="N216" s="18" t="str">
        <f>IF(S216,"",INDEX(XMLLINK[AuswahlPerson],MATCH(Q217&amp;"_"&amp;D216,XMLLINK[EID_MID],0)))</f>
        <v/>
      </c>
      <c r="O216" s="18" t="str">
        <f>IF(S216,"",INDEX(XMLLINK[BemerkungPerson],MATCH(Q217&amp;"_"&amp;D216,XMLLINK[EID_MID],0)))</f>
        <v/>
      </c>
      <c r="Q216" s="21">
        <f>B214</f>
        <v>11</v>
      </c>
      <c r="R216" s="22" t="s">
        <v>101</v>
      </c>
      <c r="S216" s="18" t="b">
        <f>ISERROR(INDEX(XMLLINK[NamePerson],MATCH(Q217&amp;"_"&amp;D216,XMLLINK[EID_MID],0)))</f>
        <v>1</v>
      </c>
      <c r="U216" s="15" t="str">
        <f ca="1">IF(ISNUMBER(DATEVALUE(F216)),TODAY()-DATEVALUE(F216),"")</f>
        <v/>
      </c>
      <c r="W216" s="15" t="str">
        <f>M216</f>
        <v/>
      </c>
      <c r="X216" s="29" t="str">
        <f>IF(E216="","",IF(E217="",E216,IF(E218="",E216&amp;", "&amp;E217,IF(E219="",E216&amp;", "&amp;E217&amp;", "&amp;E218,IF(E220="",E216&amp;", "&amp;E217&amp;", "&amp;E218&amp;", "&amp;E219,IF(E221="",E216&amp;", "&amp;E217&amp;", "&amp;E218&amp;", "&amp;E219&amp;", "&amp;E220,IF(E222="",E216&amp;", "&amp;E217&amp;", "&amp;E218&amp;", "&amp;E219&amp;", "&amp;E220&amp;", "&amp;E221,IF(E223="",E216&amp;", "&amp;E217&amp;", "&amp;E218&amp;", "&amp;E219&amp;", "&amp;E220&amp;", "&amp;E221&amp;", "&amp;E222,E216&amp;", "&amp;E217&amp;", "&amp;E218&amp;", "&amp;E219&amp;", "&amp;E220&amp;", "&amp;E221&amp;", "&amp;E222&amp;", "&amp;E223))))))))</f>
        <v/>
      </c>
      <c r="Y216" s="15" t="str">
        <f>K216</f>
        <v/>
      </c>
    </row>
    <row r="217" spans="1:25" x14ac:dyDescent="0.25">
      <c r="A217" s="24"/>
      <c r="B217" s="17" t="s">
        <v>80</v>
      </c>
      <c r="C217" s="18" t="str">
        <f>IF(ISERROR(S215),"",INDEX(XMLLINK[LeiterEmail],MATCH(Q217,XMLLINK[EnsembleNr],0)))</f>
        <v/>
      </c>
      <c r="D217" s="21">
        <v>2</v>
      </c>
      <c r="E217" s="18" t="str">
        <f>IF(S217,"",INDEX(XMLLINK[NamePerson],MATCH(Q218&amp;"_"&amp;D217,XMLLINK[EID_MID],0)))</f>
        <v/>
      </c>
      <c r="F217" s="18" t="str">
        <f>IF(S217,"",INDEX(XMLLINK[GebDat],MATCH(Q218&amp;"_"&amp;D217,XMLLINK[EID_MID],0)))</f>
        <v/>
      </c>
      <c r="G217" s="18" t="str">
        <f>IF(S217,"",INDEX(XMLLINK[Geschlecht],MATCH(Q218&amp;"_"&amp;D217,XMLLINK[EID_MID],0)))</f>
        <v/>
      </c>
      <c r="H217" s="18" t="str">
        <f>IF(S217,"",INDEX(XMLLINK[Adresse],MATCH(Q218&amp;"_"&amp;D217,XMLLINK[EID_MID],0)))</f>
        <v/>
      </c>
      <c r="I217" s="18" t="str">
        <f>IF(S217,"",INDEX(XMLLINK[Email],MATCH(Q218&amp;"_"&amp;D217,XMLLINK[EID_MID],0)))</f>
        <v/>
      </c>
      <c r="J217" s="18" t="str">
        <f>IF(S217,"",INDEX(XMLLINK[Telefon],MATCH(Q218&amp;"_"&amp;D217,XMLLINK[EID_MID],0)))</f>
        <v/>
      </c>
      <c r="K217" s="18" t="str">
        <f>IF(S217,"",INDEX(XMLLINK[Instrument],MATCH(Q218&amp;"_"&amp;D217,XMLLINK[EID_MID],0)))</f>
        <v/>
      </c>
      <c r="L217" s="18" t="str">
        <f>IF(S217,"",INDEX(XMLLINK[BereichIDPerson],MATCH(Q218&amp;"_"&amp;D217,XMLLINK[EID_MID],0)))</f>
        <v/>
      </c>
      <c r="M217" s="18" t="str">
        <f>IF(S217,"",INDEX(XMLLINK[BereichNamePerson],MATCH(Q218&amp;"_"&amp;D217,XMLLINK[EID_MID],0)))</f>
        <v/>
      </c>
      <c r="N217" s="18" t="str">
        <f>IF(S217,"",INDEX(XMLLINK[AuswahlPerson],MATCH(Q218&amp;"_"&amp;D217,XMLLINK[EID_MID],0)))</f>
        <v/>
      </c>
      <c r="O217" s="18" t="str">
        <f>IF(S217,"",INDEX(XMLLINK[BemerkungPerson],MATCH(Q218&amp;"_"&amp;D217,XMLLINK[EID_MID],0)))</f>
        <v/>
      </c>
      <c r="Q217" s="21">
        <f t="shared" ref="Q217:Q231" si="40">Q216</f>
        <v>11</v>
      </c>
      <c r="R217" s="15">
        <v>2</v>
      </c>
      <c r="S217" s="18" t="b">
        <f>ISERROR(INDEX(XMLLINK[NamePerson],MATCH(Q217&amp;"_"&amp;D217,XMLLINK[EID_MID],0)))</f>
        <v>1</v>
      </c>
      <c r="U217" s="15" t="str">
        <f t="shared" ref="U217:U223" ca="1" si="41">IF(ISNUMBER(DATEVALUE(F217)),TODAY()-DATEVALUE(F217),"")</f>
        <v/>
      </c>
      <c r="W217" s="15" t="str">
        <f>IF(AND(M217&lt;&gt;"",M217&lt;&gt;M216),", "&amp;M217,"")</f>
        <v/>
      </c>
      <c r="Y217" s="15" t="str">
        <f>IF(AND(K217&lt;&gt;"",K217&lt;&gt;K216),", "&amp;K217,"")</f>
        <v/>
      </c>
    </row>
    <row r="218" spans="1:25" x14ac:dyDescent="0.25">
      <c r="A218" s="24"/>
      <c r="B218" s="17" t="s">
        <v>81</v>
      </c>
      <c r="C218" s="18" t="str">
        <f>IF(ISERROR(S215),"",INDEX(XMLLINK[LeiterTelefon],MATCH(Q218,XMLLINK[EnsembleNr],0)))</f>
        <v/>
      </c>
      <c r="D218" s="21">
        <v>3</v>
      </c>
      <c r="E218" s="18" t="str">
        <f>IF(S218,"",INDEX(XMLLINK[NamePerson],MATCH(Q219&amp;"_"&amp;D218,XMLLINK[EID_MID],0)))</f>
        <v/>
      </c>
      <c r="F218" s="18" t="str">
        <f>IF(S218,"",INDEX(XMLLINK[GebDat],MATCH(Q219&amp;"_"&amp;D218,XMLLINK[EID_MID],0)))</f>
        <v/>
      </c>
      <c r="G218" s="18" t="str">
        <f>IF(S218,"",INDEX(XMLLINK[Geschlecht],MATCH(Q219&amp;"_"&amp;D218,XMLLINK[EID_MID],0)))</f>
        <v/>
      </c>
      <c r="H218" s="18" t="str">
        <f>IF(S218,"",INDEX(XMLLINK[Adresse],MATCH(Q219&amp;"_"&amp;D218,XMLLINK[EID_MID],0)))</f>
        <v/>
      </c>
      <c r="I218" s="18" t="str">
        <f>IF(S218,"",INDEX(XMLLINK[Email],MATCH(Q219&amp;"_"&amp;D218,XMLLINK[EID_MID],0)))</f>
        <v/>
      </c>
      <c r="J218" s="18" t="str">
        <f>IF(S218,"",INDEX(XMLLINK[Telefon],MATCH(Q219&amp;"_"&amp;D218,XMLLINK[EID_MID],0)))</f>
        <v/>
      </c>
      <c r="K218" s="18" t="str">
        <f>IF(S218,"",INDEX(XMLLINK[Instrument],MATCH(Q219&amp;"_"&amp;D218,XMLLINK[EID_MID],0)))</f>
        <v/>
      </c>
      <c r="L218" s="18" t="str">
        <f>IF(S218,"",INDEX(XMLLINK[BereichIDPerson],MATCH(Q219&amp;"_"&amp;D218,XMLLINK[EID_MID],0)))</f>
        <v/>
      </c>
      <c r="M218" s="18" t="str">
        <f>IF(S218,"",INDEX(XMLLINK[BereichNamePerson],MATCH(Q219&amp;"_"&amp;D218,XMLLINK[EID_MID],0)))</f>
        <v/>
      </c>
      <c r="N218" s="18" t="str">
        <f>IF(S218,"",INDEX(XMLLINK[AuswahlPerson],MATCH(Q219&amp;"_"&amp;D218,XMLLINK[EID_MID],0)))</f>
        <v/>
      </c>
      <c r="O218" s="18" t="str">
        <f>IF(S218,"",INDEX(XMLLINK[BemerkungPerson],MATCH(Q219&amp;"_"&amp;D218,XMLLINK[EID_MID],0)))</f>
        <v/>
      </c>
      <c r="Q218" s="21">
        <f t="shared" si="40"/>
        <v>11</v>
      </c>
      <c r="R218" s="15">
        <v>3</v>
      </c>
      <c r="S218" s="18" t="b">
        <f>ISERROR(INDEX(XMLLINK[NamePerson],MATCH(Q217&amp;"_"&amp;D218,XMLLINK[EID_MID],0)))</f>
        <v>1</v>
      </c>
      <c r="U218" s="15" t="str">
        <f t="shared" ca="1" si="41"/>
        <v/>
      </c>
      <c r="W218" s="15" t="str">
        <f>IF(OR(M218="",COUNTIF(M216:M217,M218)&gt;0),"",", "&amp;M218)</f>
        <v/>
      </c>
      <c r="Y218" s="15" t="str">
        <f>IF(OR(K218="",COUNTIF(K216:K217,K218)&gt;0),"",", "&amp;K218)</f>
        <v/>
      </c>
    </row>
    <row r="219" spans="1:25" x14ac:dyDescent="0.25">
      <c r="A219" s="24"/>
      <c r="B219" s="17" t="s">
        <v>82</v>
      </c>
      <c r="C219" s="18" t="str">
        <f>IF(ISERROR(S215),"",INDEX(XMLLINK[Art],MATCH(Q219,XMLLINK[EnsembleNr],0)))</f>
        <v/>
      </c>
      <c r="D219" s="21">
        <v>4</v>
      </c>
      <c r="E219" s="18" t="str">
        <f>IF(S219,"",INDEX(XMLLINK[NamePerson],MATCH(Q220&amp;"_"&amp;D219,XMLLINK[EID_MID],0)))</f>
        <v/>
      </c>
      <c r="F219" s="18" t="str">
        <f>IF(S219,"",INDEX(XMLLINK[GebDat],MATCH(Q220&amp;"_"&amp;D219,XMLLINK[EID_MID],0)))</f>
        <v/>
      </c>
      <c r="G219" s="18" t="str">
        <f>IF(S219,"",INDEX(XMLLINK[Geschlecht],MATCH(Q220&amp;"_"&amp;D219,XMLLINK[EID_MID],0)))</f>
        <v/>
      </c>
      <c r="H219" s="18" t="str">
        <f>IF(S219,"",INDEX(XMLLINK[Adresse],MATCH(Q220&amp;"_"&amp;D219,XMLLINK[EID_MID],0)))</f>
        <v/>
      </c>
      <c r="I219" s="18" t="str">
        <f>IF(S219,"",INDEX(XMLLINK[Email],MATCH(Q220&amp;"_"&amp;D219,XMLLINK[EID_MID],0)))</f>
        <v/>
      </c>
      <c r="J219" s="18" t="str">
        <f>IF(S219,"",INDEX(XMLLINK[Telefon],MATCH(Q220&amp;"_"&amp;D219,XMLLINK[EID_MID],0)))</f>
        <v/>
      </c>
      <c r="K219" s="18" t="str">
        <f>IF(S219,"",INDEX(XMLLINK[Instrument],MATCH(Q220&amp;"_"&amp;D219,XMLLINK[EID_MID],0)))</f>
        <v/>
      </c>
      <c r="L219" s="18" t="str">
        <f>IF(S219,"",INDEX(XMLLINK[BereichIDPerson],MATCH(Q220&amp;"_"&amp;D219,XMLLINK[EID_MID],0)))</f>
        <v/>
      </c>
      <c r="M219" s="18" t="str">
        <f>IF(S219,"",INDEX(XMLLINK[BereichNamePerson],MATCH(Q220&amp;"_"&amp;D219,XMLLINK[EID_MID],0)))</f>
        <v/>
      </c>
      <c r="N219" s="18" t="str">
        <f>IF(S219,"",INDEX(XMLLINK[AuswahlPerson],MATCH(Q220&amp;"_"&amp;D219,XMLLINK[EID_MID],0)))</f>
        <v/>
      </c>
      <c r="O219" s="18" t="str">
        <f>IF(S219,"",INDEX(XMLLINK[BemerkungPerson],MATCH(Q220&amp;"_"&amp;D219,XMLLINK[EID_MID],0)))</f>
        <v/>
      </c>
      <c r="Q219" s="21">
        <f t="shared" si="40"/>
        <v>11</v>
      </c>
      <c r="R219" s="15">
        <v>4</v>
      </c>
      <c r="S219" s="18" t="b">
        <f>ISERROR(INDEX(XMLLINK[NamePerson],MATCH(Q217&amp;"_"&amp;D219,XMLLINK[EID_MID],0)))</f>
        <v>1</v>
      </c>
      <c r="U219" s="15" t="str">
        <f t="shared" ca="1" si="41"/>
        <v/>
      </c>
      <c r="W219" s="15" t="str">
        <f>IF(OR(M219="",COUNTIF(M216:M218,M219)&gt;0),"",", "&amp;M219)</f>
        <v/>
      </c>
      <c r="Y219" s="15" t="str">
        <f>IF(OR(K219="",COUNTIF(K216:K218,K219)&gt;0),"",", "&amp;K219)</f>
        <v/>
      </c>
    </row>
    <row r="220" spans="1:25" x14ac:dyDescent="0.25">
      <c r="A220" s="24"/>
      <c r="B220" s="17" t="s">
        <v>83</v>
      </c>
      <c r="C220" s="18" t="str">
        <f>IF(ISERROR(S215),"",INDEX(XMLLINK[Stufe],MATCH(Q220,XMLLINK[EnsembleNr],0)))</f>
        <v/>
      </c>
      <c r="D220" s="21">
        <v>5</v>
      </c>
      <c r="E220" s="18" t="str">
        <f>IF(S220,"",INDEX(XMLLINK[NamePerson],MATCH(Q221&amp;"_"&amp;D220,XMLLINK[EID_MID],0)))</f>
        <v/>
      </c>
      <c r="F220" s="18" t="str">
        <f>IF(S220,"",INDEX(XMLLINK[GebDat],MATCH(Q221&amp;"_"&amp;D220,XMLLINK[EID_MID],0)))</f>
        <v/>
      </c>
      <c r="G220" s="18" t="str">
        <f>IF(S220,"",INDEX(XMLLINK[Geschlecht],MATCH(Q221&amp;"_"&amp;D220,XMLLINK[EID_MID],0)))</f>
        <v/>
      </c>
      <c r="H220" s="18" t="str">
        <f>IF(S220,"",INDEX(XMLLINK[Adresse],MATCH(Q221&amp;"_"&amp;D220,XMLLINK[EID_MID],0)))</f>
        <v/>
      </c>
      <c r="I220" s="18" t="str">
        <f>IF(S220,"",INDEX(XMLLINK[Email],MATCH(Q221&amp;"_"&amp;D220,XMLLINK[EID_MID],0)))</f>
        <v/>
      </c>
      <c r="J220" s="18" t="str">
        <f>IF(S220,"",INDEX(XMLLINK[Telefon],MATCH(Q221&amp;"_"&amp;D220,XMLLINK[EID_MID],0)))</f>
        <v/>
      </c>
      <c r="K220" s="18" t="str">
        <f>IF(S220,"",INDEX(XMLLINK[Instrument],MATCH(Q221&amp;"_"&amp;D220,XMLLINK[EID_MID],0)))</f>
        <v/>
      </c>
      <c r="L220" s="18" t="str">
        <f>IF(S220,"",INDEX(XMLLINK[BereichIDPerson],MATCH(Q221&amp;"_"&amp;D220,XMLLINK[EID_MID],0)))</f>
        <v/>
      </c>
      <c r="M220" s="18" t="str">
        <f>IF(S220,"",INDEX(XMLLINK[BereichNamePerson],MATCH(Q221&amp;"_"&amp;D220,XMLLINK[EID_MID],0)))</f>
        <v/>
      </c>
      <c r="N220" s="18" t="str">
        <f>IF(S220,"",INDEX(XMLLINK[AuswahlPerson],MATCH(Q221&amp;"_"&amp;D220,XMLLINK[EID_MID],0)))</f>
        <v/>
      </c>
      <c r="O220" s="18" t="str">
        <f>IF(S220,"",INDEX(XMLLINK[BemerkungPerson],MATCH(Q221&amp;"_"&amp;D220,XMLLINK[EID_MID],0)))</f>
        <v/>
      </c>
      <c r="Q220" s="21">
        <f t="shared" si="40"/>
        <v>11</v>
      </c>
      <c r="R220" s="15">
        <v>5</v>
      </c>
      <c r="S220" s="18" t="b">
        <f>ISERROR(INDEX(XMLLINK[NamePerson],MATCH(Q217&amp;"_"&amp;D220,XMLLINK[EID_MID],0)))</f>
        <v>1</v>
      </c>
      <c r="U220" s="15" t="str">
        <f t="shared" ca="1" si="41"/>
        <v/>
      </c>
      <c r="W220" s="15" t="str">
        <f>IF(OR(M220="",COUNTIF(M216:M219,M220)&gt;0),"",", "&amp;M220)</f>
        <v/>
      </c>
      <c r="Y220" s="15" t="str">
        <f>IF(OR(K220="",COUNTIF(K217:K219,K220)&gt;0),"",", "&amp;K220)</f>
        <v/>
      </c>
    </row>
    <row r="221" spans="1:25" x14ac:dyDescent="0.25">
      <c r="A221" s="24"/>
      <c r="B221" s="17" t="s">
        <v>84</v>
      </c>
      <c r="C221" s="18" t="str">
        <f>IF(ISERROR(S215),"",INDEX(XMLLINK[Artikel],MATCH(Q221,XMLLINK[EnsembleNr],0)))</f>
        <v/>
      </c>
      <c r="D221" s="21">
        <v>6</v>
      </c>
      <c r="E221" s="18" t="str">
        <f>IF(S221,"",INDEX(XMLLINK[NamePerson],MATCH(Q222&amp;"_"&amp;D221,XMLLINK[EID_MID],0)))</f>
        <v/>
      </c>
      <c r="F221" s="18" t="str">
        <f>IF(S221,"",INDEX(XMLLINK[GebDat],MATCH(Q222&amp;"_"&amp;D221,XMLLINK[EID_MID],0)))</f>
        <v/>
      </c>
      <c r="G221" s="18" t="str">
        <f>IF(S221,"",INDEX(XMLLINK[Geschlecht],MATCH(Q222&amp;"_"&amp;D221,XMLLINK[EID_MID],0)))</f>
        <v/>
      </c>
      <c r="H221" s="18" t="str">
        <f>IF(S221,"",INDEX(XMLLINK[Adresse],MATCH(Q222&amp;"_"&amp;D221,XMLLINK[EID_MID],0)))</f>
        <v/>
      </c>
      <c r="I221" s="18" t="str">
        <f>IF(S221,"",INDEX(XMLLINK[Email],MATCH(Q222&amp;"_"&amp;D221,XMLLINK[EID_MID],0)))</f>
        <v/>
      </c>
      <c r="J221" s="18" t="str">
        <f>IF(S221,"",INDEX(XMLLINK[Telefon],MATCH(Q222&amp;"_"&amp;D221,XMLLINK[EID_MID],0)))</f>
        <v/>
      </c>
      <c r="K221" s="18" t="str">
        <f>IF(S221,"",INDEX(XMLLINK[Instrument],MATCH(Q222&amp;"_"&amp;D221,XMLLINK[EID_MID],0)))</f>
        <v/>
      </c>
      <c r="L221" s="18" t="str">
        <f>IF(S221,"",INDEX(XMLLINK[BereichIDPerson],MATCH(Q222&amp;"_"&amp;D221,XMLLINK[EID_MID],0)))</f>
        <v/>
      </c>
      <c r="M221" s="18" t="str">
        <f>IF(S221,"",INDEX(XMLLINK[BereichNamePerson],MATCH(Q222&amp;"_"&amp;D221,XMLLINK[EID_MID],0)))</f>
        <v/>
      </c>
      <c r="N221" s="18" t="str">
        <f>IF(S221,"",INDEX(XMLLINK[AuswahlPerson],MATCH(Q222&amp;"_"&amp;D221,XMLLINK[EID_MID],0)))</f>
        <v/>
      </c>
      <c r="O221" s="18" t="str">
        <f>IF(S221,"",INDEX(XMLLINK[BemerkungPerson],MATCH(Q222&amp;"_"&amp;D221,XMLLINK[EID_MID],0)))</f>
        <v/>
      </c>
      <c r="Q221" s="21">
        <f t="shared" si="40"/>
        <v>11</v>
      </c>
      <c r="R221" s="15">
        <v>6</v>
      </c>
      <c r="S221" s="18" t="b">
        <f>ISERROR(INDEX(XMLLINK[NamePerson],MATCH(Q217&amp;"_"&amp;D221,XMLLINK[EID_MID],0)))</f>
        <v>1</v>
      </c>
      <c r="U221" s="15" t="str">
        <f t="shared" ca="1" si="41"/>
        <v/>
      </c>
      <c r="W221" s="15" t="str">
        <f>IF(OR(M221="",COUNTIF(M216:M220,M221)&gt;0),"",", "&amp;M221)</f>
        <v/>
      </c>
      <c r="Y221" s="15" t="str">
        <f>IF(OR(K221="",COUNTIF(K218:K220,K221)&gt;0),"",", "&amp;K221)</f>
        <v/>
      </c>
    </row>
    <row r="222" spans="1:25" x14ac:dyDescent="0.25">
      <c r="A222" s="24"/>
      <c r="B222" s="17" t="s">
        <v>85</v>
      </c>
      <c r="C222" s="18" t="str">
        <f>IF(ISERROR(S215),"",INDEX(XMLLINK[BereichID],MATCH(Q222,XMLLINK[EnsembleNr],0)))</f>
        <v/>
      </c>
      <c r="D222" s="21">
        <v>7</v>
      </c>
      <c r="E222" s="18" t="str">
        <f>IF(S222,"",INDEX(XMLLINK[NamePerson],MATCH(Q223&amp;"_"&amp;D222,XMLLINK[EID_MID],0)))</f>
        <v/>
      </c>
      <c r="F222" s="18" t="str">
        <f>IF(S222,"",INDEX(XMLLINK[GebDat],MATCH(Q223&amp;"_"&amp;D222,XMLLINK[EID_MID],0)))</f>
        <v/>
      </c>
      <c r="G222" s="18" t="str">
        <f>IF(S222,"",INDEX(XMLLINK[Geschlecht],MATCH(Q223&amp;"_"&amp;D222,XMLLINK[EID_MID],0)))</f>
        <v/>
      </c>
      <c r="H222" s="18" t="str">
        <f>IF(S222,"",INDEX(XMLLINK[Adresse],MATCH(Q223&amp;"_"&amp;D222,XMLLINK[EID_MID],0)))</f>
        <v/>
      </c>
      <c r="I222" s="18" t="str">
        <f>IF(S222,"",INDEX(XMLLINK[Email],MATCH(Q223&amp;"_"&amp;D222,XMLLINK[EID_MID],0)))</f>
        <v/>
      </c>
      <c r="J222" s="18" t="str">
        <f>IF(S222,"",INDEX(XMLLINK[Telefon],MATCH(Q223&amp;"_"&amp;D222,XMLLINK[EID_MID],0)))</f>
        <v/>
      </c>
      <c r="K222" s="18" t="str">
        <f>IF(S222,"",INDEX(XMLLINK[Instrument],MATCH(Q223&amp;"_"&amp;D222,XMLLINK[EID_MID],0)))</f>
        <v/>
      </c>
      <c r="L222" s="18" t="str">
        <f>IF(S222,"",INDEX(XMLLINK[BereichIDPerson],MATCH(Q223&amp;"_"&amp;D222,XMLLINK[EID_MID],0)))</f>
        <v/>
      </c>
      <c r="M222" s="18" t="str">
        <f>IF(S222,"",INDEX(XMLLINK[BereichNamePerson],MATCH(Q223&amp;"_"&amp;D222,XMLLINK[EID_MID],0)))</f>
        <v/>
      </c>
      <c r="N222" s="18" t="str">
        <f>IF(S222,"",INDEX(XMLLINK[AuswahlPerson],MATCH(Q223&amp;"_"&amp;D222,XMLLINK[EID_MID],0)))</f>
        <v/>
      </c>
      <c r="O222" s="18" t="str">
        <f>IF(S222,"",INDEX(XMLLINK[BemerkungPerson],MATCH(Q223&amp;"_"&amp;D222,XMLLINK[EID_MID],0)))</f>
        <v/>
      </c>
      <c r="Q222" s="21">
        <f t="shared" si="40"/>
        <v>11</v>
      </c>
      <c r="R222" s="15">
        <v>7</v>
      </c>
      <c r="S222" s="18" t="b">
        <f>ISERROR(INDEX(XMLLINK[NamePerson],MATCH(Q217&amp;"_"&amp;D222,XMLLINK[EID_MID],0)))</f>
        <v>1</v>
      </c>
      <c r="U222" s="15" t="str">
        <f t="shared" ca="1" si="41"/>
        <v/>
      </c>
      <c r="W222" s="15" t="str">
        <f>IF(OR(M222="",COUNTIF(M216:M221,M222)&gt;0),"",", "&amp;M222)</f>
        <v/>
      </c>
      <c r="Y222" s="15" t="str">
        <f>IF(OR(K222="",COUNTIF(K219:K221,K222)&gt;0),"",", "&amp;K222)</f>
        <v/>
      </c>
    </row>
    <row r="223" spans="1:25" x14ac:dyDescent="0.25">
      <c r="A223" s="24"/>
      <c r="B223" s="17" t="s">
        <v>86</v>
      </c>
      <c r="C223" s="18" t="str">
        <f>IF(ISERROR(S215),"",INDEX(XMLLINK[BereichName],MATCH(Q223,XMLLINK[EnsembleNr],0)))</f>
        <v/>
      </c>
      <c r="D223" s="21">
        <v>8</v>
      </c>
      <c r="E223" s="18" t="str">
        <f>IF(S223,"",INDEX(XMLLINK[NamePerson],MATCH(Q224&amp;"_"&amp;D223,XMLLINK[EID_MID],0)))</f>
        <v/>
      </c>
      <c r="F223" s="18" t="str">
        <f>IF(S223,"",INDEX(XMLLINK[GebDat],MATCH(Q224&amp;"_"&amp;D223,XMLLINK[EID_MID],0)))</f>
        <v/>
      </c>
      <c r="G223" s="18" t="str">
        <f>IF(S223,"",INDEX(XMLLINK[Geschlecht],MATCH(Q224&amp;"_"&amp;D223,XMLLINK[EID_MID],0)))</f>
        <v/>
      </c>
      <c r="H223" s="18" t="str">
        <f>IF(S223,"",INDEX(XMLLINK[Adresse],MATCH(Q224&amp;"_"&amp;D223,XMLLINK[EID_MID],0)))</f>
        <v/>
      </c>
      <c r="I223" s="18" t="str">
        <f>IF(S223,"",INDEX(XMLLINK[Email],MATCH(Q224&amp;"_"&amp;D223,XMLLINK[EID_MID],0)))</f>
        <v/>
      </c>
      <c r="J223" s="18" t="str">
        <f>IF(S223,"",INDEX(XMLLINK[Telefon],MATCH(Q224&amp;"_"&amp;D223,XMLLINK[EID_MID],0)))</f>
        <v/>
      </c>
      <c r="K223" s="18" t="str">
        <f>IF(S223,"",INDEX(XMLLINK[Instrument],MATCH(Q224&amp;"_"&amp;D223,XMLLINK[EID_MID],0)))</f>
        <v/>
      </c>
      <c r="L223" s="18" t="str">
        <f>IF(S223,"",INDEX(XMLLINK[BereichIDPerson],MATCH(Q224&amp;"_"&amp;D223,XMLLINK[EID_MID],0)))</f>
        <v/>
      </c>
      <c r="M223" s="18" t="str">
        <f>IF(S223,"",INDEX(XMLLINK[BereichNamePerson],MATCH(Q224&amp;"_"&amp;D223,XMLLINK[EID_MID],0)))</f>
        <v/>
      </c>
      <c r="N223" s="18" t="str">
        <f>IF(S223,"",INDEX(XMLLINK[AuswahlPerson],MATCH(Q224&amp;"_"&amp;D223,XMLLINK[EID_MID],0)))</f>
        <v/>
      </c>
      <c r="O223" s="18" t="str">
        <f>IF(S223,"",INDEX(XMLLINK[BemerkungPerson],MATCH(Q224&amp;"_"&amp;D223,XMLLINK[EID_MID],0)))</f>
        <v/>
      </c>
      <c r="Q223" s="21">
        <f t="shared" si="40"/>
        <v>11</v>
      </c>
      <c r="R223" s="15">
        <v>8</v>
      </c>
      <c r="S223" s="18" t="b">
        <f>ISERROR(INDEX(XMLLINK[NamePerson],MATCH(Q217&amp;"_"&amp;D223,XMLLINK[EID_MID],0)))</f>
        <v>1</v>
      </c>
      <c r="U223" s="15" t="str">
        <f t="shared" ca="1" si="41"/>
        <v/>
      </c>
      <c r="W223" s="15" t="str">
        <f>IF(OR(M223="",COUNTIF(M216:M222,M223)&gt;0),"",", "&amp;M223)</f>
        <v/>
      </c>
      <c r="Y223" s="15" t="str">
        <f>IF(OR(K223="",COUNTIF(K220:K222,K223)&gt;0),"",", "&amp;K223)</f>
        <v/>
      </c>
    </row>
    <row r="224" spans="1:25" x14ac:dyDescent="0.25">
      <c r="A224" s="24"/>
      <c r="B224" s="17" t="s">
        <v>87</v>
      </c>
      <c r="C224" s="18" t="str">
        <f>IF(ISERROR(S215),"",INDEX(XMLLINK[Auftrittzeit],MATCH(Q224,XMLLINK[EnsembleNr],0)))</f>
        <v/>
      </c>
      <c r="D224" s="17" t="s">
        <v>94</v>
      </c>
      <c r="E224" s="15" t="s">
        <v>29</v>
      </c>
      <c r="F224" s="15" t="s">
        <v>30</v>
      </c>
      <c r="G224" s="15" t="s">
        <v>95</v>
      </c>
      <c r="H224" s="15" t="s">
        <v>32</v>
      </c>
      <c r="I224" s="15" t="s">
        <v>20</v>
      </c>
      <c r="J224" s="15" t="s">
        <v>39</v>
      </c>
      <c r="Q224" s="21">
        <f t="shared" si="40"/>
        <v>11</v>
      </c>
      <c r="U224" s="15">
        <f ca="1">COUNT(U216:U223)</f>
        <v>0</v>
      </c>
      <c r="W224" s="29" t="str">
        <f>CONCATENATE(W225,V226,W226,V227,W227,V228,W228,V229,W229,V230,W230,V231,W231)</f>
        <v/>
      </c>
    </row>
    <row r="225" spans="1:25" x14ac:dyDescent="0.25">
      <c r="A225" s="24"/>
      <c r="B225" s="17" t="s">
        <v>88</v>
      </c>
      <c r="C225" s="18" t="str">
        <f>IF(ISERROR(S215),"",INDEX(XMLLINK[Bemerkung],MATCH(Q225,XMLLINK[EnsembleNr],0)))</f>
        <v/>
      </c>
      <c r="D225" s="21">
        <v>1</v>
      </c>
      <c r="E225" s="18" t="str">
        <f>IF(S225,"",INDEX(XMLLINK[Titel],MATCH(Q226&amp;"_"&amp;D225,XMLLINK[EID_WID],0)))</f>
        <v/>
      </c>
      <c r="F225" s="18" t="str">
        <f>IF(S225,"",INDEX(XMLLINK[Komponist],MATCH(Q226&amp;"_"&amp;D225,XMLLINK[EID_WID],0)))</f>
        <v/>
      </c>
      <c r="G225" s="18" t="str">
        <f>IF(S225,"",INDEX(XMLLINK[Satz],MATCH(Q226&amp;"_"&amp;D225,XMLLINK[EID_WID],0)))</f>
        <v/>
      </c>
      <c r="H225" s="18" t="str">
        <f>IF(S225,"",INDEX(XMLLINK[Dauer],MATCH(Q226&amp;"_"&amp;D225,XMLLINK[EID_WID],0)))</f>
        <v/>
      </c>
      <c r="I225" s="18" t="str">
        <f>IF(S225,"",INDEX(XMLLINK[BemerkungWerk],MATCH(Q226&amp;"_"&amp;D225,XMLLINK[EID_WID],0)))</f>
        <v/>
      </c>
      <c r="J225" s="18" t="str">
        <f>IF(S225,"",INDEX(XMLLINK[Pflicht],MATCH(Q226&amp;"_"&amp;D225,XMLLINK[EID_WID],0)))</f>
        <v/>
      </c>
      <c r="Q225" s="21">
        <f t="shared" si="40"/>
        <v>11</v>
      </c>
      <c r="R225" s="22" t="s">
        <v>102</v>
      </c>
      <c r="S225" s="18" t="b">
        <f>ISERROR(INDEX(XMLLINK[NamePerson],MATCH(Q227&amp;"_"&amp;D225,XMLLINK[EID_WID],0)))</f>
        <v>1</v>
      </c>
      <c r="W225" s="15" t="str">
        <f t="shared" ref="W225:W232" si="42">IF(AND(F225="",G225=""),E225,IF(AND(F225&lt;&gt;"",G225&lt;&gt;""),F225&amp;", "&amp;E225&amp;", "&amp;G225,IF(F225="",E225&amp;", "&amp;G225,F225&amp;", "&amp;E225)))</f>
        <v/>
      </c>
    </row>
    <row r="226" spans="1:25" x14ac:dyDescent="0.25">
      <c r="A226" s="24"/>
      <c r="B226" s="17" t="s">
        <v>108</v>
      </c>
      <c r="C226" s="28" t="str">
        <f ca="1">IF(U224=0,"",SUM(U216:U223)/U224/365.25)</f>
        <v/>
      </c>
      <c r="D226" s="21">
        <v>2</v>
      </c>
      <c r="E226" s="18" t="str">
        <f>IF(S226,"",INDEX(XMLLINK[Titel],MATCH(Q227&amp;"_"&amp;D226,XMLLINK[EID_WID],0)))</f>
        <v/>
      </c>
      <c r="F226" s="18" t="str">
        <f>IF(S226,"",INDEX(XMLLINK[Komponist],MATCH(Q227&amp;"_"&amp;D226,XMLLINK[EID_WID],0)))</f>
        <v/>
      </c>
      <c r="G226" s="18" t="str">
        <f>IF(S226,"",INDEX(XMLLINK[Satz],MATCH(Q227&amp;"_"&amp;D226,XMLLINK[EID_WID],0)))</f>
        <v/>
      </c>
      <c r="H226" s="18" t="str">
        <f>IF(S226,"",INDEX(XMLLINK[Dauer],MATCH(Q227&amp;"_"&amp;D226,XMLLINK[EID_WID],0)))</f>
        <v/>
      </c>
      <c r="I226" s="18" t="str">
        <f>IF(S226,"",INDEX(XMLLINK[BemerkungWerk],MATCH(Q227&amp;"_"&amp;D226,XMLLINK[EID_WID],0)))</f>
        <v/>
      </c>
      <c r="J226" s="18" t="str">
        <f>IF(S226,"",INDEX(XMLLINK[Pflicht],MATCH(Q227&amp;"_"&amp;D226,XMLLINK[EID_WID],0)))</f>
        <v/>
      </c>
      <c r="Q226" s="21">
        <f t="shared" si="40"/>
        <v>11</v>
      </c>
      <c r="R226" s="22">
        <v>2</v>
      </c>
      <c r="S226" s="18" t="b">
        <f>ISERROR(INDEX(XMLLINK[NamePerson],MATCH(Q228&amp;"_"&amp;D226,XMLLINK[EID_WID],0)))</f>
        <v>1</v>
      </c>
      <c r="V226" s="15" t="str">
        <f>IF(W226="","","; ")</f>
        <v/>
      </c>
      <c r="W226" s="15" t="str">
        <f t="shared" si="42"/>
        <v/>
      </c>
    </row>
    <row r="227" spans="1:25" x14ac:dyDescent="0.25">
      <c r="A227" s="24"/>
      <c r="D227" s="21">
        <v>3</v>
      </c>
      <c r="E227" s="18" t="str">
        <f>IF(S227,"",INDEX(XMLLINK[Titel],MATCH(Q228&amp;"_"&amp;D227,XMLLINK[EID_WID],0)))</f>
        <v/>
      </c>
      <c r="F227" s="18" t="str">
        <f>IF(S227,"",INDEX(XMLLINK[Komponist],MATCH(Q228&amp;"_"&amp;D227,XMLLINK[EID_WID],0)))</f>
        <v/>
      </c>
      <c r="G227" s="18" t="str">
        <f>IF(S227,"",INDEX(XMLLINK[Satz],MATCH(Q228&amp;"_"&amp;D227,XMLLINK[EID_WID],0)))</f>
        <v/>
      </c>
      <c r="H227" s="18" t="str">
        <f>IF(S227,"",INDEX(XMLLINK[Dauer],MATCH(Q228&amp;"_"&amp;D227,XMLLINK[EID_WID],0)))</f>
        <v/>
      </c>
      <c r="I227" s="18" t="str">
        <f>IF(S227,"",INDEX(XMLLINK[BemerkungWerk],MATCH(Q228&amp;"_"&amp;D227,XMLLINK[EID_WID],0)))</f>
        <v/>
      </c>
      <c r="J227" s="18" t="str">
        <f>IF(S227,"",INDEX(XMLLINK[Pflicht],MATCH(Q228&amp;"_"&amp;D227,XMLLINK[EID_WID],0)))</f>
        <v/>
      </c>
      <c r="Q227" s="21">
        <f t="shared" si="40"/>
        <v>11</v>
      </c>
      <c r="R227" s="22">
        <v>3</v>
      </c>
      <c r="S227" s="18" t="b">
        <f>ISERROR(INDEX(XMLLINK[NamePerson],MATCH(Q229&amp;"_"&amp;D227,XMLLINK[EID_WID],0)))</f>
        <v>1</v>
      </c>
      <c r="V227" s="15" t="str">
        <f t="shared" ref="V227:V232" si="43">IF(W227="","","; ")</f>
        <v/>
      </c>
      <c r="W227" s="15" t="str">
        <f t="shared" si="42"/>
        <v/>
      </c>
    </row>
    <row r="228" spans="1:25" x14ac:dyDescent="0.25">
      <c r="A228" s="24"/>
      <c r="D228" s="21">
        <v>4</v>
      </c>
      <c r="E228" s="18" t="str">
        <f>IF(S228,"",INDEX(XMLLINK[Titel],MATCH(Q229&amp;"_"&amp;D228,XMLLINK[EID_WID],0)))</f>
        <v/>
      </c>
      <c r="F228" s="18" t="str">
        <f>IF(S228,"",INDEX(XMLLINK[Komponist],MATCH(Q229&amp;"_"&amp;D228,XMLLINK[EID_WID],0)))</f>
        <v/>
      </c>
      <c r="G228" s="18" t="str">
        <f>IF(S228,"",INDEX(XMLLINK[Satz],MATCH(Q229&amp;"_"&amp;D228,XMLLINK[EID_WID],0)))</f>
        <v/>
      </c>
      <c r="H228" s="18" t="str">
        <f>IF(S228,"",INDEX(XMLLINK[Dauer],MATCH(Q229&amp;"_"&amp;D228,XMLLINK[EID_WID],0)))</f>
        <v/>
      </c>
      <c r="I228" s="18" t="str">
        <f>IF(S228,"",INDEX(XMLLINK[BemerkungWerk],MATCH(Q229&amp;"_"&amp;D228,XMLLINK[EID_WID],0)))</f>
        <v/>
      </c>
      <c r="J228" s="18" t="str">
        <f>IF(S228,"",INDEX(XMLLINK[Pflicht],MATCH(Q229&amp;"_"&amp;D228,XMLLINK[EID_WID],0)))</f>
        <v/>
      </c>
      <c r="Q228" s="21">
        <f t="shared" si="40"/>
        <v>11</v>
      </c>
      <c r="R228" s="22">
        <v>4</v>
      </c>
      <c r="S228" s="18" t="b">
        <f>ISERROR(INDEX(XMLLINK[NamePerson],MATCH(Q230&amp;"_"&amp;D228,XMLLINK[EID_WID],0)))</f>
        <v>1</v>
      </c>
      <c r="V228" s="15" t="str">
        <f t="shared" si="43"/>
        <v/>
      </c>
      <c r="W228" s="15" t="str">
        <f t="shared" si="42"/>
        <v/>
      </c>
    </row>
    <row r="229" spans="1:25" x14ac:dyDescent="0.25">
      <c r="A229" s="24"/>
      <c r="D229" s="21">
        <v>5</v>
      </c>
      <c r="E229" s="18" t="str">
        <f>IF(S229,"",INDEX(XMLLINK[Titel],MATCH(Q230&amp;"_"&amp;D229,XMLLINK[EID_WID],0)))</f>
        <v/>
      </c>
      <c r="F229" s="18" t="str">
        <f>IF(S229,"",INDEX(XMLLINK[Komponist],MATCH(Q230&amp;"_"&amp;D229,XMLLINK[EID_WID],0)))</f>
        <v/>
      </c>
      <c r="G229" s="18" t="str">
        <f>IF(S229,"",INDEX(XMLLINK[Satz],MATCH(Q230&amp;"_"&amp;D229,XMLLINK[EID_WID],0)))</f>
        <v/>
      </c>
      <c r="H229" s="18" t="str">
        <f>IF(S229,"",INDEX(XMLLINK[Dauer],MATCH(Q230&amp;"_"&amp;D229,XMLLINK[EID_WID],0)))</f>
        <v/>
      </c>
      <c r="I229" s="18" t="str">
        <f>IF(S229,"",INDEX(XMLLINK[BemerkungWerk],MATCH(Q230&amp;"_"&amp;D229,XMLLINK[EID_WID],0)))</f>
        <v/>
      </c>
      <c r="J229" s="18" t="str">
        <f>IF(S229,"",INDEX(XMLLINK[Pflicht],MATCH(Q230&amp;"_"&amp;D229,XMLLINK[EID_WID],0)))</f>
        <v/>
      </c>
      <c r="Q229" s="21">
        <f t="shared" si="40"/>
        <v>11</v>
      </c>
      <c r="R229" s="22">
        <v>5</v>
      </c>
      <c r="S229" s="18" t="b">
        <f>ISERROR(INDEX(XMLLINK[NamePerson],MATCH(Q231&amp;"_"&amp;D229,XMLLINK[EID_WID],0)))</f>
        <v>1</v>
      </c>
      <c r="V229" s="15" t="str">
        <f t="shared" si="43"/>
        <v/>
      </c>
      <c r="W229" s="15" t="str">
        <f t="shared" si="42"/>
        <v/>
      </c>
    </row>
    <row r="230" spans="1:25" x14ac:dyDescent="0.25">
      <c r="A230" s="24"/>
      <c r="D230" s="21">
        <v>6</v>
      </c>
      <c r="E230" s="18" t="str">
        <f>IF(S230,"",INDEX(XMLLINK[Titel],MATCH(Q231&amp;"_"&amp;D230,XMLLINK[EID_WID],0)))</f>
        <v/>
      </c>
      <c r="F230" s="18" t="str">
        <f>IF(S230,"",INDEX(XMLLINK[Komponist],MATCH(Q231&amp;"_"&amp;D230,XMLLINK[EID_WID],0)))</f>
        <v/>
      </c>
      <c r="G230" s="18" t="str">
        <f>IF(S230,"",INDEX(XMLLINK[Satz],MATCH(Q231&amp;"_"&amp;D230,XMLLINK[EID_WID],0)))</f>
        <v/>
      </c>
      <c r="H230" s="18" t="str">
        <f>IF(S230,"",INDEX(XMLLINK[Dauer],MATCH(Q231&amp;"_"&amp;D230,XMLLINK[EID_WID],0)))</f>
        <v/>
      </c>
      <c r="I230" s="18" t="str">
        <f>IF(S230,"",INDEX(XMLLINK[BemerkungWerk],MATCH(Q231&amp;"_"&amp;D230,XMLLINK[EID_WID],0)))</f>
        <v/>
      </c>
      <c r="J230" s="18" t="str">
        <f>IF(S230,"",INDEX(XMLLINK[Pflicht],MATCH(Q231&amp;"_"&amp;D230,XMLLINK[EID_WID],0)))</f>
        <v/>
      </c>
      <c r="Q230" s="21">
        <f t="shared" si="40"/>
        <v>11</v>
      </c>
      <c r="R230" s="22">
        <v>6</v>
      </c>
      <c r="S230" s="18" t="b">
        <f>ISERROR(INDEX(XMLLINK[NamePerson],MATCH(Q232&amp;"_"&amp;D230,XMLLINK[EID_WID],0)))</f>
        <v>1</v>
      </c>
      <c r="V230" s="15" t="str">
        <f t="shared" si="43"/>
        <v/>
      </c>
      <c r="W230" s="15" t="str">
        <f t="shared" si="42"/>
        <v/>
      </c>
    </row>
    <row r="231" spans="1:25" x14ac:dyDescent="0.25">
      <c r="A231" s="24"/>
      <c r="D231" s="21">
        <v>7</v>
      </c>
      <c r="E231" s="18" t="str">
        <f>IF(S231,"",INDEX(XMLLINK[Titel],MATCH(Q232&amp;"_"&amp;D231,XMLLINK[EID_WID],0)))</f>
        <v/>
      </c>
      <c r="F231" s="18" t="str">
        <f>IF(S231,"",INDEX(XMLLINK[Komponist],MATCH(Q232&amp;"_"&amp;D231,XMLLINK[EID_WID],0)))</f>
        <v/>
      </c>
      <c r="G231" s="18" t="str">
        <f>IF(S231,"",INDEX(XMLLINK[Satz],MATCH(Q232&amp;"_"&amp;D231,XMLLINK[EID_WID],0)))</f>
        <v/>
      </c>
      <c r="H231" s="18" t="str">
        <f>IF(S231,"",INDEX(XMLLINK[Dauer],MATCH(Q232&amp;"_"&amp;D231,XMLLINK[EID_WID],0)))</f>
        <v/>
      </c>
      <c r="I231" s="18" t="str">
        <f>IF(S231,"",INDEX(XMLLINK[BemerkungWerk],MATCH(Q232&amp;"_"&amp;D231,XMLLINK[EID_WID],0)))</f>
        <v/>
      </c>
      <c r="J231" s="18" t="str">
        <f>IF(S231,"",INDEX(XMLLINK[Pflicht],MATCH(Q232&amp;"_"&amp;D231,XMLLINK[EID_WID],0)))</f>
        <v/>
      </c>
      <c r="Q231" s="21">
        <f t="shared" si="40"/>
        <v>11</v>
      </c>
      <c r="R231" s="22">
        <v>7</v>
      </c>
      <c r="S231" s="18" t="b">
        <f>ISERROR(INDEX(XMLLINK[NamePerson],MATCH(Q233&amp;"_"&amp;D231,XMLLINK[EID_WID],0)))</f>
        <v>1</v>
      </c>
      <c r="V231" s="15" t="str">
        <f t="shared" si="43"/>
        <v/>
      </c>
      <c r="W231" s="15" t="str">
        <f t="shared" si="42"/>
        <v/>
      </c>
    </row>
    <row r="232" spans="1:25" x14ac:dyDescent="0.25">
      <c r="A232" s="24"/>
      <c r="D232" s="21">
        <v>8</v>
      </c>
      <c r="E232" s="18" t="str">
        <f>IF(S232,"",INDEX(XMLLINK[Titel],MATCH(Q233&amp;"_"&amp;D232,XMLLINK[EID_WID],0)))</f>
        <v/>
      </c>
      <c r="F232" s="18" t="str">
        <f>IF(S232,"",INDEX(XMLLINK[Komponist],MATCH(Q233&amp;"_"&amp;D232,XMLLINK[EID_WID],0)))</f>
        <v/>
      </c>
      <c r="G232" s="18" t="str">
        <f>IF(S232,"",INDEX(XMLLINK[Satz],MATCH(Q233&amp;"_"&amp;D232,XMLLINK[EID_WID],0)))</f>
        <v/>
      </c>
      <c r="H232" s="18" t="str">
        <f>IF(S232,"",INDEX(XMLLINK[Dauer],MATCH(Q233&amp;"_"&amp;D232,XMLLINK[EID_WID],0)))</f>
        <v/>
      </c>
      <c r="I232" s="18" t="str">
        <f>IF(S232,"",INDEX(XMLLINK[BemerkungWerk],MATCH(Q233&amp;"_"&amp;D232,XMLLINK[EID_WID],0)))</f>
        <v/>
      </c>
      <c r="J232" s="18" t="str">
        <f>IF(S232,"",INDEX(XMLLINK[Pflicht],MATCH(Q233&amp;"_"&amp;D232,XMLLINK[EID_WID],0)))</f>
        <v/>
      </c>
      <c r="Q232" s="21"/>
      <c r="R232" s="22">
        <v>8</v>
      </c>
      <c r="S232" s="18" t="b">
        <f>ISERROR(INDEX(XMLLINK[NamePerson],MATCH(A233&amp;"_"&amp;D232,XMLLINK[EID_WID],0)))</f>
        <v>1</v>
      </c>
      <c r="V232" s="15" t="str">
        <f t="shared" si="43"/>
        <v/>
      </c>
      <c r="W232" s="15" t="str">
        <f t="shared" si="42"/>
        <v/>
      </c>
    </row>
    <row r="234" spans="1:25" x14ac:dyDescent="0.25">
      <c r="A234" s="23" t="s">
        <v>96</v>
      </c>
      <c r="B234" s="23">
        <f>(ROW()+6)/20</f>
        <v>12</v>
      </c>
      <c r="C234" s="24"/>
      <c r="D234" s="24"/>
      <c r="E234" s="24"/>
      <c r="F234" s="24"/>
      <c r="G234" s="24"/>
      <c r="H234" s="24"/>
      <c r="I234" s="24"/>
      <c r="J234" s="24"/>
      <c r="K234" s="24"/>
      <c r="L234" s="24"/>
      <c r="M234" s="24"/>
      <c r="N234" s="24"/>
      <c r="O234" s="24"/>
    </row>
    <row r="235" spans="1:25" x14ac:dyDescent="0.25">
      <c r="A235" s="24"/>
      <c r="B235" s="17" t="s">
        <v>78</v>
      </c>
      <c r="C235" s="18" t="str">
        <f>IF(ISERROR(S235),"",INDEX(XMLLINK[Name],MATCH(Q236,XMLLINK[EnsembleNr],0)))</f>
        <v/>
      </c>
      <c r="D235" s="17" t="s">
        <v>89</v>
      </c>
      <c r="E235" s="19" t="s">
        <v>11</v>
      </c>
      <c r="F235" s="15" t="s">
        <v>90</v>
      </c>
      <c r="G235" s="15" t="s">
        <v>91</v>
      </c>
      <c r="H235" s="15" t="s">
        <v>24</v>
      </c>
      <c r="I235" s="15" t="s">
        <v>25</v>
      </c>
      <c r="J235" s="15" t="s">
        <v>26</v>
      </c>
      <c r="K235" s="15" t="s">
        <v>27</v>
      </c>
      <c r="L235" s="15" t="s">
        <v>18</v>
      </c>
      <c r="M235" s="15" t="s">
        <v>92</v>
      </c>
      <c r="N235" s="15" t="s">
        <v>93</v>
      </c>
      <c r="O235" s="15" t="s">
        <v>20</v>
      </c>
      <c r="Q235" s="21" t="s">
        <v>103</v>
      </c>
      <c r="R235" s="17" t="s">
        <v>97</v>
      </c>
      <c r="S235" s="20" t="e">
        <f>VLOOKUP(Q237,XMLLINK[EnsembleNr],1,0)</f>
        <v>#N/A</v>
      </c>
      <c r="T235" s="15" t="s">
        <v>100</v>
      </c>
      <c r="W235" s="29" t="str">
        <f>CONCATENATE(W236,W237,W238,W239,W240,W241,W242,W243)</f>
        <v/>
      </c>
      <c r="X235" s="31">
        <f>8-COUNTIF(W236:W243,"")</f>
        <v>0</v>
      </c>
      <c r="Y235" s="29" t="str">
        <f>CONCATENATE(Y236,Y237,Y238,Y239,Y240,Y241,Y242,Y243)</f>
        <v/>
      </c>
    </row>
    <row r="236" spans="1:25" x14ac:dyDescent="0.25">
      <c r="A236" s="24"/>
      <c r="B236" s="17" t="s">
        <v>79</v>
      </c>
      <c r="C236" s="18" t="str">
        <f>IF(ISERROR(S235),"",INDEX(XMLLINK[Leiter],MATCH(Q236,XMLLINK[EnsembleNr],0)))</f>
        <v/>
      </c>
      <c r="D236" s="21">
        <v>1</v>
      </c>
      <c r="E236" s="18" t="str">
        <f>IF(S236,"",INDEX(XMLLINK[NamePerson],MATCH(Q237&amp;"_"&amp;D236,XMLLINK[EID_MID],0)))</f>
        <v/>
      </c>
      <c r="F236" s="18" t="str">
        <f>IF(S236,"",INDEX(XMLLINK[GebDat],MATCH(Q237&amp;"_"&amp;D236,XMLLINK[EID_MID],0)))</f>
        <v/>
      </c>
      <c r="G236" s="18" t="str">
        <f>IF(S236,"",INDEX(XMLLINK[Geschlecht],MATCH(Q237&amp;"_"&amp;D236,XMLLINK[EID_MID],0)))</f>
        <v/>
      </c>
      <c r="H236" s="18" t="str">
        <f>IF(S236,"",INDEX(XMLLINK[Adresse],MATCH(Q237&amp;"_"&amp;D236,XMLLINK[EID_MID],0)))</f>
        <v/>
      </c>
      <c r="I236" s="18" t="str">
        <f>IF(S236,"",INDEX(XMLLINK[Email],MATCH(Q237&amp;"_"&amp;D236,XMLLINK[EID_MID],0)))</f>
        <v/>
      </c>
      <c r="J236" s="18" t="str">
        <f>IF(S236,"",INDEX(XMLLINK[Telefon],MATCH(Q237&amp;"_"&amp;D236,XMLLINK[EID_MID],0)))</f>
        <v/>
      </c>
      <c r="K236" s="18" t="str">
        <f>IF(S236,"",INDEX(XMLLINK[Instrument],MATCH(Q237&amp;"_"&amp;D236,XMLLINK[EID_MID],0)))</f>
        <v/>
      </c>
      <c r="L236" s="18" t="str">
        <f>IF(S236,"",INDEX(XMLLINK[BereichIDPerson],MATCH(Q237&amp;"_"&amp;D236,XMLLINK[EID_MID],0)))</f>
        <v/>
      </c>
      <c r="M236" s="18" t="str">
        <f>IF(S236,"",INDEX(XMLLINK[BereichNamePerson],MATCH(Q237&amp;"_"&amp;D236,XMLLINK[EID_MID],0)))</f>
        <v/>
      </c>
      <c r="N236" s="18" t="str">
        <f>IF(S236,"",INDEX(XMLLINK[AuswahlPerson],MATCH(Q237&amp;"_"&amp;D236,XMLLINK[EID_MID],0)))</f>
        <v/>
      </c>
      <c r="O236" s="18" t="str">
        <f>IF(S236,"",INDEX(XMLLINK[BemerkungPerson],MATCH(Q237&amp;"_"&amp;D236,XMLLINK[EID_MID],0)))</f>
        <v/>
      </c>
      <c r="Q236" s="21">
        <f>B234</f>
        <v>12</v>
      </c>
      <c r="R236" s="22" t="s">
        <v>101</v>
      </c>
      <c r="S236" s="18" t="b">
        <f>ISERROR(INDEX(XMLLINK[NamePerson],MATCH(Q237&amp;"_"&amp;D236,XMLLINK[EID_MID],0)))</f>
        <v>1</v>
      </c>
      <c r="U236" s="15" t="str">
        <f ca="1">IF(ISNUMBER(DATEVALUE(F236)),TODAY()-DATEVALUE(F236),"")</f>
        <v/>
      </c>
      <c r="W236" s="15" t="str">
        <f>M236</f>
        <v/>
      </c>
      <c r="X236" s="29" t="str">
        <f>IF(E236="","",IF(E237="",E236,IF(E238="",E236&amp;", "&amp;E237,IF(E239="",E236&amp;", "&amp;E237&amp;", "&amp;E238,IF(E240="",E236&amp;", "&amp;E237&amp;", "&amp;E238&amp;", "&amp;E239,IF(E241="",E236&amp;", "&amp;E237&amp;", "&amp;E238&amp;", "&amp;E239&amp;", "&amp;E240,IF(E242="",E236&amp;", "&amp;E237&amp;", "&amp;E238&amp;", "&amp;E239&amp;", "&amp;E240&amp;", "&amp;E241,IF(E243="",E236&amp;", "&amp;E237&amp;", "&amp;E238&amp;", "&amp;E239&amp;", "&amp;E240&amp;", "&amp;E241&amp;", "&amp;E242,E236&amp;", "&amp;E237&amp;", "&amp;E238&amp;", "&amp;E239&amp;", "&amp;E240&amp;", "&amp;E241&amp;", "&amp;E242&amp;", "&amp;E243))))))))</f>
        <v/>
      </c>
      <c r="Y236" s="15" t="str">
        <f>K236</f>
        <v/>
      </c>
    </row>
    <row r="237" spans="1:25" x14ac:dyDescent="0.25">
      <c r="A237" s="24"/>
      <c r="B237" s="17" t="s">
        <v>80</v>
      </c>
      <c r="C237" s="18" t="str">
        <f>IF(ISERROR(S235),"",INDEX(XMLLINK[LeiterEmail],MATCH(Q237,XMLLINK[EnsembleNr],0)))</f>
        <v/>
      </c>
      <c r="D237" s="21">
        <v>2</v>
      </c>
      <c r="E237" s="18" t="str">
        <f>IF(S237,"",INDEX(XMLLINK[NamePerson],MATCH(Q238&amp;"_"&amp;D237,XMLLINK[EID_MID],0)))</f>
        <v/>
      </c>
      <c r="F237" s="18" t="str">
        <f>IF(S237,"",INDEX(XMLLINK[GebDat],MATCH(Q238&amp;"_"&amp;D237,XMLLINK[EID_MID],0)))</f>
        <v/>
      </c>
      <c r="G237" s="18" t="str">
        <f>IF(S237,"",INDEX(XMLLINK[Geschlecht],MATCH(Q238&amp;"_"&amp;D237,XMLLINK[EID_MID],0)))</f>
        <v/>
      </c>
      <c r="H237" s="18" t="str">
        <f>IF(S237,"",INDEX(XMLLINK[Adresse],MATCH(Q238&amp;"_"&amp;D237,XMLLINK[EID_MID],0)))</f>
        <v/>
      </c>
      <c r="I237" s="18" t="str">
        <f>IF(S237,"",INDEX(XMLLINK[Email],MATCH(Q238&amp;"_"&amp;D237,XMLLINK[EID_MID],0)))</f>
        <v/>
      </c>
      <c r="J237" s="18" t="str">
        <f>IF(S237,"",INDEX(XMLLINK[Telefon],MATCH(Q238&amp;"_"&amp;D237,XMLLINK[EID_MID],0)))</f>
        <v/>
      </c>
      <c r="K237" s="18" t="str">
        <f>IF(S237,"",INDEX(XMLLINK[Instrument],MATCH(Q238&amp;"_"&amp;D237,XMLLINK[EID_MID],0)))</f>
        <v/>
      </c>
      <c r="L237" s="18" t="str">
        <f>IF(S237,"",INDEX(XMLLINK[BereichIDPerson],MATCH(Q238&amp;"_"&amp;D237,XMLLINK[EID_MID],0)))</f>
        <v/>
      </c>
      <c r="M237" s="18" t="str">
        <f>IF(S237,"",INDEX(XMLLINK[BereichNamePerson],MATCH(Q238&amp;"_"&amp;D237,XMLLINK[EID_MID],0)))</f>
        <v/>
      </c>
      <c r="N237" s="18" t="str">
        <f>IF(S237,"",INDEX(XMLLINK[AuswahlPerson],MATCH(Q238&amp;"_"&amp;D237,XMLLINK[EID_MID],0)))</f>
        <v/>
      </c>
      <c r="O237" s="18" t="str">
        <f>IF(S237,"",INDEX(XMLLINK[BemerkungPerson],MATCH(Q238&amp;"_"&amp;D237,XMLLINK[EID_MID],0)))</f>
        <v/>
      </c>
      <c r="Q237" s="21">
        <f t="shared" ref="Q237:Q251" si="44">Q236</f>
        <v>12</v>
      </c>
      <c r="R237" s="15">
        <v>2</v>
      </c>
      <c r="S237" s="18" t="b">
        <f>ISERROR(INDEX(XMLLINK[NamePerson],MATCH(Q237&amp;"_"&amp;D237,XMLLINK[EID_MID],0)))</f>
        <v>1</v>
      </c>
      <c r="U237" s="15" t="str">
        <f t="shared" ref="U237:U243" ca="1" si="45">IF(ISNUMBER(DATEVALUE(F237)),TODAY()-DATEVALUE(F237),"")</f>
        <v/>
      </c>
      <c r="W237" s="15" t="str">
        <f>IF(AND(M237&lt;&gt;"",M237&lt;&gt;M236),", "&amp;M237,"")</f>
        <v/>
      </c>
      <c r="Y237" s="15" t="str">
        <f>IF(AND(K237&lt;&gt;"",K237&lt;&gt;K236),", "&amp;K237,"")</f>
        <v/>
      </c>
    </row>
    <row r="238" spans="1:25" x14ac:dyDescent="0.25">
      <c r="A238" s="24"/>
      <c r="B238" s="17" t="s">
        <v>81</v>
      </c>
      <c r="C238" s="18" t="str">
        <f>IF(ISERROR(S235),"",INDEX(XMLLINK[LeiterTelefon],MATCH(Q238,XMLLINK[EnsembleNr],0)))</f>
        <v/>
      </c>
      <c r="D238" s="21">
        <v>3</v>
      </c>
      <c r="E238" s="18" t="str">
        <f>IF(S238,"",INDEX(XMLLINK[NamePerson],MATCH(Q239&amp;"_"&amp;D238,XMLLINK[EID_MID],0)))</f>
        <v/>
      </c>
      <c r="F238" s="18" t="str">
        <f>IF(S238,"",INDEX(XMLLINK[GebDat],MATCH(Q239&amp;"_"&amp;D238,XMLLINK[EID_MID],0)))</f>
        <v/>
      </c>
      <c r="G238" s="18" t="str">
        <f>IF(S238,"",INDEX(XMLLINK[Geschlecht],MATCH(Q239&amp;"_"&amp;D238,XMLLINK[EID_MID],0)))</f>
        <v/>
      </c>
      <c r="H238" s="18" t="str">
        <f>IF(S238,"",INDEX(XMLLINK[Adresse],MATCH(Q239&amp;"_"&amp;D238,XMLLINK[EID_MID],0)))</f>
        <v/>
      </c>
      <c r="I238" s="18" t="str">
        <f>IF(S238,"",INDEX(XMLLINK[Email],MATCH(Q239&amp;"_"&amp;D238,XMLLINK[EID_MID],0)))</f>
        <v/>
      </c>
      <c r="J238" s="18" t="str">
        <f>IF(S238,"",INDEX(XMLLINK[Telefon],MATCH(Q239&amp;"_"&amp;D238,XMLLINK[EID_MID],0)))</f>
        <v/>
      </c>
      <c r="K238" s="18" t="str">
        <f>IF(S238,"",INDEX(XMLLINK[Instrument],MATCH(Q239&amp;"_"&amp;D238,XMLLINK[EID_MID],0)))</f>
        <v/>
      </c>
      <c r="L238" s="18" t="str">
        <f>IF(S238,"",INDEX(XMLLINK[BereichIDPerson],MATCH(Q239&amp;"_"&amp;D238,XMLLINK[EID_MID],0)))</f>
        <v/>
      </c>
      <c r="M238" s="18" t="str">
        <f>IF(S238,"",INDEX(XMLLINK[BereichNamePerson],MATCH(Q239&amp;"_"&amp;D238,XMLLINK[EID_MID],0)))</f>
        <v/>
      </c>
      <c r="N238" s="18" t="str">
        <f>IF(S238,"",INDEX(XMLLINK[AuswahlPerson],MATCH(Q239&amp;"_"&amp;D238,XMLLINK[EID_MID],0)))</f>
        <v/>
      </c>
      <c r="O238" s="18" t="str">
        <f>IF(S238,"",INDEX(XMLLINK[BemerkungPerson],MATCH(Q239&amp;"_"&amp;D238,XMLLINK[EID_MID],0)))</f>
        <v/>
      </c>
      <c r="Q238" s="21">
        <f t="shared" si="44"/>
        <v>12</v>
      </c>
      <c r="R238" s="15">
        <v>3</v>
      </c>
      <c r="S238" s="18" t="b">
        <f>ISERROR(INDEX(XMLLINK[NamePerson],MATCH(Q237&amp;"_"&amp;D238,XMLLINK[EID_MID],0)))</f>
        <v>1</v>
      </c>
      <c r="U238" s="15" t="str">
        <f t="shared" ca="1" si="45"/>
        <v/>
      </c>
      <c r="W238" s="15" t="str">
        <f>IF(OR(M238="",COUNTIF(M236:M237,M238)&gt;0),"",", "&amp;M238)</f>
        <v/>
      </c>
      <c r="Y238" s="15" t="str">
        <f>IF(OR(K238="",COUNTIF(K236:K237,K238)&gt;0),"",", "&amp;K238)</f>
        <v/>
      </c>
    </row>
    <row r="239" spans="1:25" x14ac:dyDescent="0.25">
      <c r="A239" s="24"/>
      <c r="B239" s="17" t="s">
        <v>82</v>
      </c>
      <c r="C239" s="18" t="str">
        <f>IF(ISERROR(S235),"",INDEX(XMLLINK[Art],MATCH(Q239,XMLLINK[EnsembleNr],0)))</f>
        <v/>
      </c>
      <c r="D239" s="21">
        <v>4</v>
      </c>
      <c r="E239" s="18" t="str">
        <f>IF(S239,"",INDEX(XMLLINK[NamePerson],MATCH(Q240&amp;"_"&amp;D239,XMLLINK[EID_MID],0)))</f>
        <v/>
      </c>
      <c r="F239" s="18" t="str">
        <f>IF(S239,"",INDEX(XMLLINK[GebDat],MATCH(Q240&amp;"_"&amp;D239,XMLLINK[EID_MID],0)))</f>
        <v/>
      </c>
      <c r="G239" s="18" t="str">
        <f>IF(S239,"",INDEX(XMLLINK[Geschlecht],MATCH(Q240&amp;"_"&amp;D239,XMLLINK[EID_MID],0)))</f>
        <v/>
      </c>
      <c r="H239" s="18" t="str">
        <f>IF(S239,"",INDEX(XMLLINK[Adresse],MATCH(Q240&amp;"_"&amp;D239,XMLLINK[EID_MID],0)))</f>
        <v/>
      </c>
      <c r="I239" s="18" t="str">
        <f>IF(S239,"",INDEX(XMLLINK[Email],MATCH(Q240&amp;"_"&amp;D239,XMLLINK[EID_MID],0)))</f>
        <v/>
      </c>
      <c r="J239" s="18" t="str">
        <f>IF(S239,"",INDEX(XMLLINK[Telefon],MATCH(Q240&amp;"_"&amp;D239,XMLLINK[EID_MID],0)))</f>
        <v/>
      </c>
      <c r="K239" s="18" t="str">
        <f>IF(S239,"",INDEX(XMLLINK[Instrument],MATCH(Q240&amp;"_"&amp;D239,XMLLINK[EID_MID],0)))</f>
        <v/>
      </c>
      <c r="L239" s="18" t="str">
        <f>IF(S239,"",INDEX(XMLLINK[BereichIDPerson],MATCH(Q240&amp;"_"&amp;D239,XMLLINK[EID_MID],0)))</f>
        <v/>
      </c>
      <c r="M239" s="18" t="str">
        <f>IF(S239,"",INDEX(XMLLINK[BereichNamePerson],MATCH(Q240&amp;"_"&amp;D239,XMLLINK[EID_MID],0)))</f>
        <v/>
      </c>
      <c r="N239" s="18" t="str">
        <f>IF(S239,"",INDEX(XMLLINK[AuswahlPerson],MATCH(Q240&amp;"_"&amp;D239,XMLLINK[EID_MID],0)))</f>
        <v/>
      </c>
      <c r="O239" s="18" t="str">
        <f>IF(S239,"",INDEX(XMLLINK[BemerkungPerson],MATCH(Q240&amp;"_"&amp;D239,XMLLINK[EID_MID],0)))</f>
        <v/>
      </c>
      <c r="Q239" s="21">
        <f t="shared" si="44"/>
        <v>12</v>
      </c>
      <c r="R239" s="15">
        <v>4</v>
      </c>
      <c r="S239" s="18" t="b">
        <f>ISERROR(INDEX(XMLLINK[NamePerson],MATCH(Q237&amp;"_"&amp;D239,XMLLINK[EID_MID],0)))</f>
        <v>1</v>
      </c>
      <c r="U239" s="15" t="str">
        <f t="shared" ca="1" si="45"/>
        <v/>
      </c>
      <c r="W239" s="15" t="str">
        <f>IF(OR(M239="",COUNTIF(M236:M238,M239)&gt;0),"",", "&amp;M239)</f>
        <v/>
      </c>
      <c r="Y239" s="15" t="str">
        <f>IF(OR(K239="",COUNTIF(K236:K238,K239)&gt;0),"",", "&amp;K239)</f>
        <v/>
      </c>
    </row>
    <row r="240" spans="1:25" x14ac:dyDescent="0.25">
      <c r="A240" s="24"/>
      <c r="B240" s="17" t="s">
        <v>83</v>
      </c>
      <c r="C240" s="18" t="str">
        <f>IF(ISERROR(S235),"",INDEX(XMLLINK[Stufe],MATCH(Q240,XMLLINK[EnsembleNr],0)))</f>
        <v/>
      </c>
      <c r="D240" s="21">
        <v>5</v>
      </c>
      <c r="E240" s="18" t="str">
        <f>IF(S240,"",INDEX(XMLLINK[NamePerson],MATCH(Q241&amp;"_"&amp;D240,XMLLINK[EID_MID],0)))</f>
        <v/>
      </c>
      <c r="F240" s="18" t="str">
        <f>IF(S240,"",INDEX(XMLLINK[GebDat],MATCH(Q241&amp;"_"&amp;D240,XMLLINK[EID_MID],0)))</f>
        <v/>
      </c>
      <c r="G240" s="18" t="str">
        <f>IF(S240,"",INDEX(XMLLINK[Geschlecht],MATCH(Q241&amp;"_"&amp;D240,XMLLINK[EID_MID],0)))</f>
        <v/>
      </c>
      <c r="H240" s="18" t="str">
        <f>IF(S240,"",INDEX(XMLLINK[Adresse],MATCH(Q241&amp;"_"&amp;D240,XMLLINK[EID_MID],0)))</f>
        <v/>
      </c>
      <c r="I240" s="18" t="str">
        <f>IF(S240,"",INDEX(XMLLINK[Email],MATCH(Q241&amp;"_"&amp;D240,XMLLINK[EID_MID],0)))</f>
        <v/>
      </c>
      <c r="J240" s="18" t="str">
        <f>IF(S240,"",INDEX(XMLLINK[Telefon],MATCH(Q241&amp;"_"&amp;D240,XMLLINK[EID_MID],0)))</f>
        <v/>
      </c>
      <c r="K240" s="18" t="str">
        <f>IF(S240,"",INDEX(XMLLINK[Instrument],MATCH(Q241&amp;"_"&amp;D240,XMLLINK[EID_MID],0)))</f>
        <v/>
      </c>
      <c r="L240" s="18" t="str">
        <f>IF(S240,"",INDEX(XMLLINK[BereichIDPerson],MATCH(Q241&amp;"_"&amp;D240,XMLLINK[EID_MID],0)))</f>
        <v/>
      </c>
      <c r="M240" s="18" t="str">
        <f>IF(S240,"",INDEX(XMLLINK[BereichNamePerson],MATCH(Q241&amp;"_"&amp;D240,XMLLINK[EID_MID],0)))</f>
        <v/>
      </c>
      <c r="N240" s="18" t="str">
        <f>IF(S240,"",INDEX(XMLLINK[AuswahlPerson],MATCH(Q241&amp;"_"&amp;D240,XMLLINK[EID_MID],0)))</f>
        <v/>
      </c>
      <c r="O240" s="18" t="str">
        <f>IF(S240,"",INDEX(XMLLINK[BemerkungPerson],MATCH(Q241&amp;"_"&amp;D240,XMLLINK[EID_MID],0)))</f>
        <v/>
      </c>
      <c r="Q240" s="21">
        <f t="shared" si="44"/>
        <v>12</v>
      </c>
      <c r="R240" s="15">
        <v>5</v>
      </c>
      <c r="S240" s="18" t="b">
        <f>ISERROR(INDEX(XMLLINK[NamePerson],MATCH(Q237&amp;"_"&amp;D240,XMLLINK[EID_MID],0)))</f>
        <v>1</v>
      </c>
      <c r="U240" s="15" t="str">
        <f t="shared" ca="1" si="45"/>
        <v/>
      </c>
      <c r="W240" s="15" t="str">
        <f>IF(OR(M240="",COUNTIF(M236:M239,M240)&gt;0),"",", "&amp;M240)</f>
        <v/>
      </c>
      <c r="Y240" s="15" t="str">
        <f>IF(OR(K240="",COUNTIF(K237:K239,K240)&gt;0),"",", "&amp;K240)</f>
        <v/>
      </c>
    </row>
    <row r="241" spans="1:25" x14ac:dyDescent="0.25">
      <c r="A241" s="24"/>
      <c r="B241" s="17" t="s">
        <v>84</v>
      </c>
      <c r="C241" s="18" t="str">
        <f>IF(ISERROR(S235),"",INDEX(XMLLINK[Artikel],MATCH(Q241,XMLLINK[EnsembleNr],0)))</f>
        <v/>
      </c>
      <c r="D241" s="21">
        <v>6</v>
      </c>
      <c r="E241" s="18" t="str">
        <f>IF(S241,"",INDEX(XMLLINK[NamePerson],MATCH(Q242&amp;"_"&amp;D241,XMLLINK[EID_MID],0)))</f>
        <v/>
      </c>
      <c r="F241" s="18" t="str">
        <f>IF(S241,"",INDEX(XMLLINK[GebDat],MATCH(Q242&amp;"_"&amp;D241,XMLLINK[EID_MID],0)))</f>
        <v/>
      </c>
      <c r="G241" s="18" t="str">
        <f>IF(S241,"",INDEX(XMLLINK[Geschlecht],MATCH(Q242&amp;"_"&amp;D241,XMLLINK[EID_MID],0)))</f>
        <v/>
      </c>
      <c r="H241" s="18" t="str">
        <f>IF(S241,"",INDEX(XMLLINK[Adresse],MATCH(Q242&amp;"_"&amp;D241,XMLLINK[EID_MID],0)))</f>
        <v/>
      </c>
      <c r="I241" s="18" t="str">
        <f>IF(S241,"",INDEX(XMLLINK[Email],MATCH(Q242&amp;"_"&amp;D241,XMLLINK[EID_MID],0)))</f>
        <v/>
      </c>
      <c r="J241" s="18" t="str">
        <f>IF(S241,"",INDEX(XMLLINK[Telefon],MATCH(Q242&amp;"_"&amp;D241,XMLLINK[EID_MID],0)))</f>
        <v/>
      </c>
      <c r="K241" s="18" t="str">
        <f>IF(S241,"",INDEX(XMLLINK[Instrument],MATCH(Q242&amp;"_"&amp;D241,XMLLINK[EID_MID],0)))</f>
        <v/>
      </c>
      <c r="L241" s="18" t="str">
        <f>IF(S241,"",INDEX(XMLLINK[BereichIDPerson],MATCH(Q242&amp;"_"&amp;D241,XMLLINK[EID_MID],0)))</f>
        <v/>
      </c>
      <c r="M241" s="18" t="str">
        <f>IF(S241,"",INDEX(XMLLINK[BereichNamePerson],MATCH(Q242&amp;"_"&amp;D241,XMLLINK[EID_MID],0)))</f>
        <v/>
      </c>
      <c r="N241" s="18" t="str">
        <f>IF(S241,"",INDEX(XMLLINK[AuswahlPerson],MATCH(Q242&amp;"_"&amp;D241,XMLLINK[EID_MID],0)))</f>
        <v/>
      </c>
      <c r="O241" s="18" t="str">
        <f>IF(S241,"",INDEX(XMLLINK[BemerkungPerson],MATCH(Q242&amp;"_"&amp;D241,XMLLINK[EID_MID],0)))</f>
        <v/>
      </c>
      <c r="Q241" s="21">
        <f t="shared" si="44"/>
        <v>12</v>
      </c>
      <c r="R241" s="15">
        <v>6</v>
      </c>
      <c r="S241" s="18" t="b">
        <f>ISERROR(INDEX(XMLLINK[NamePerson],MATCH(Q237&amp;"_"&amp;D241,XMLLINK[EID_MID],0)))</f>
        <v>1</v>
      </c>
      <c r="U241" s="15" t="str">
        <f t="shared" ca="1" si="45"/>
        <v/>
      </c>
      <c r="W241" s="15" t="str">
        <f>IF(OR(M241="",COUNTIF(M236:M240,M241)&gt;0),"",", "&amp;M241)</f>
        <v/>
      </c>
      <c r="Y241" s="15" t="str">
        <f>IF(OR(K241="",COUNTIF(K238:K240,K241)&gt;0),"",", "&amp;K241)</f>
        <v/>
      </c>
    </row>
    <row r="242" spans="1:25" x14ac:dyDescent="0.25">
      <c r="A242" s="24"/>
      <c r="B242" s="17" t="s">
        <v>85</v>
      </c>
      <c r="C242" s="18" t="str">
        <f>IF(ISERROR(S235),"",INDEX(XMLLINK[BereichID],MATCH(Q242,XMLLINK[EnsembleNr],0)))</f>
        <v/>
      </c>
      <c r="D242" s="21">
        <v>7</v>
      </c>
      <c r="E242" s="18" t="str">
        <f>IF(S242,"",INDEX(XMLLINK[NamePerson],MATCH(Q243&amp;"_"&amp;D242,XMLLINK[EID_MID],0)))</f>
        <v/>
      </c>
      <c r="F242" s="18" t="str">
        <f>IF(S242,"",INDEX(XMLLINK[GebDat],MATCH(Q243&amp;"_"&amp;D242,XMLLINK[EID_MID],0)))</f>
        <v/>
      </c>
      <c r="G242" s="18" t="str">
        <f>IF(S242,"",INDEX(XMLLINK[Geschlecht],MATCH(Q243&amp;"_"&amp;D242,XMLLINK[EID_MID],0)))</f>
        <v/>
      </c>
      <c r="H242" s="18" t="str">
        <f>IF(S242,"",INDEX(XMLLINK[Adresse],MATCH(Q243&amp;"_"&amp;D242,XMLLINK[EID_MID],0)))</f>
        <v/>
      </c>
      <c r="I242" s="18" t="str">
        <f>IF(S242,"",INDEX(XMLLINK[Email],MATCH(Q243&amp;"_"&amp;D242,XMLLINK[EID_MID],0)))</f>
        <v/>
      </c>
      <c r="J242" s="18" t="str">
        <f>IF(S242,"",INDEX(XMLLINK[Telefon],MATCH(Q243&amp;"_"&amp;D242,XMLLINK[EID_MID],0)))</f>
        <v/>
      </c>
      <c r="K242" s="18" t="str">
        <f>IF(S242,"",INDEX(XMLLINK[Instrument],MATCH(Q243&amp;"_"&amp;D242,XMLLINK[EID_MID],0)))</f>
        <v/>
      </c>
      <c r="L242" s="18" t="str">
        <f>IF(S242,"",INDEX(XMLLINK[BereichIDPerson],MATCH(Q243&amp;"_"&amp;D242,XMLLINK[EID_MID],0)))</f>
        <v/>
      </c>
      <c r="M242" s="18" t="str">
        <f>IF(S242,"",INDEX(XMLLINK[BereichNamePerson],MATCH(Q243&amp;"_"&amp;D242,XMLLINK[EID_MID],0)))</f>
        <v/>
      </c>
      <c r="N242" s="18" t="str">
        <f>IF(S242,"",INDEX(XMLLINK[AuswahlPerson],MATCH(Q243&amp;"_"&amp;D242,XMLLINK[EID_MID],0)))</f>
        <v/>
      </c>
      <c r="O242" s="18" t="str">
        <f>IF(S242,"",INDEX(XMLLINK[BemerkungPerson],MATCH(Q243&amp;"_"&amp;D242,XMLLINK[EID_MID],0)))</f>
        <v/>
      </c>
      <c r="Q242" s="21">
        <f t="shared" si="44"/>
        <v>12</v>
      </c>
      <c r="R242" s="15">
        <v>7</v>
      </c>
      <c r="S242" s="18" t="b">
        <f>ISERROR(INDEX(XMLLINK[NamePerson],MATCH(Q237&amp;"_"&amp;D242,XMLLINK[EID_MID],0)))</f>
        <v>1</v>
      </c>
      <c r="U242" s="15" t="str">
        <f t="shared" ca="1" si="45"/>
        <v/>
      </c>
      <c r="W242" s="15" t="str">
        <f>IF(OR(M242="",COUNTIF(M236:M241,M242)&gt;0),"",", "&amp;M242)</f>
        <v/>
      </c>
      <c r="Y242" s="15" t="str">
        <f>IF(OR(K242="",COUNTIF(K239:K241,K242)&gt;0),"",", "&amp;K242)</f>
        <v/>
      </c>
    </row>
    <row r="243" spans="1:25" x14ac:dyDescent="0.25">
      <c r="A243" s="24"/>
      <c r="B243" s="17" t="s">
        <v>86</v>
      </c>
      <c r="C243" s="18" t="str">
        <f>IF(ISERROR(S235),"",INDEX(XMLLINK[BereichName],MATCH(Q243,XMLLINK[EnsembleNr],0)))</f>
        <v/>
      </c>
      <c r="D243" s="21">
        <v>8</v>
      </c>
      <c r="E243" s="18" t="str">
        <f>IF(S243,"",INDEX(XMLLINK[NamePerson],MATCH(Q244&amp;"_"&amp;D243,XMLLINK[EID_MID],0)))</f>
        <v/>
      </c>
      <c r="F243" s="18" t="str">
        <f>IF(S243,"",INDEX(XMLLINK[GebDat],MATCH(Q244&amp;"_"&amp;D243,XMLLINK[EID_MID],0)))</f>
        <v/>
      </c>
      <c r="G243" s="18" t="str">
        <f>IF(S243,"",INDEX(XMLLINK[Geschlecht],MATCH(Q244&amp;"_"&amp;D243,XMLLINK[EID_MID],0)))</f>
        <v/>
      </c>
      <c r="H243" s="18" t="str">
        <f>IF(S243,"",INDEX(XMLLINK[Adresse],MATCH(Q244&amp;"_"&amp;D243,XMLLINK[EID_MID],0)))</f>
        <v/>
      </c>
      <c r="I243" s="18" t="str">
        <f>IF(S243,"",INDEX(XMLLINK[Email],MATCH(Q244&amp;"_"&amp;D243,XMLLINK[EID_MID],0)))</f>
        <v/>
      </c>
      <c r="J243" s="18" t="str">
        <f>IF(S243,"",INDEX(XMLLINK[Telefon],MATCH(Q244&amp;"_"&amp;D243,XMLLINK[EID_MID],0)))</f>
        <v/>
      </c>
      <c r="K243" s="18" t="str">
        <f>IF(S243,"",INDEX(XMLLINK[Instrument],MATCH(Q244&amp;"_"&amp;D243,XMLLINK[EID_MID],0)))</f>
        <v/>
      </c>
      <c r="L243" s="18" t="str">
        <f>IF(S243,"",INDEX(XMLLINK[BereichIDPerson],MATCH(Q244&amp;"_"&amp;D243,XMLLINK[EID_MID],0)))</f>
        <v/>
      </c>
      <c r="M243" s="18" t="str">
        <f>IF(S243,"",INDEX(XMLLINK[BereichNamePerson],MATCH(Q244&amp;"_"&amp;D243,XMLLINK[EID_MID],0)))</f>
        <v/>
      </c>
      <c r="N243" s="18" t="str">
        <f>IF(S243,"",INDEX(XMLLINK[AuswahlPerson],MATCH(Q244&amp;"_"&amp;D243,XMLLINK[EID_MID],0)))</f>
        <v/>
      </c>
      <c r="O243" s="18" t="str">
        <f>IF(S243,"",INDEX(XMLLINK[BemerkungPerson],MATCH(Q244&amp;"_"&amp;D243,XMLLINK[EID_MID],0)))</f>
        <v/>
      </c>
      <c r="Q243" s="21">
        <f t="shared" si="44"/>
        <v>12</v>
      </c>
      <c r="R243" s="15">
        <v>8</v>
      </c>
      <c r="S243" s="18" t="b">
        <f>ISERROR(INDEX(XMLLINK[NamePerson],MATCH(Q237&amp;"_"&amp;D243,XMLLINK[EID_MID],0)))</f>
        <v>1</v>
      </c>
      <c r="U243" s="15" t="str">
        <f t="shared" ca="1" si="45"/>
        <v/>
      </c>
      <c r="W243" s="15" t="str">
        <f>IF(OR(M243="",COUNTIF(M236:M242,M243)&gt;0),"",", "&amp;M243)</f>
        <v/>
      </c>
      <c r="Y243" s="15" t="str">
        <f>IF(OR(K243="",COUNTIF(K240:K242,K243)&gt;0),"",", "&amp;K243)</f>
        <v/>
      </c>
    </row>
    <row r="244" spans="1:25" x14ac:dyDescent="0.25">
      <c r="A244" s="24"/>
      <c r="B244" s="17" t="s">
        <v>87</v>
      </c>
      <c r="C244" s="18" t="str">
        <f>IF(ISERROR(S235),"",INDEX(XMLLINK[Auftrittzeit],MATCH(Q244,XMLLINK[EnsembleNr],0)))</f>
        <v/>
      </c>
      <c r="D244" s="17" t="s">
        <v>94</v>
      </c>
      <c r="E244" s="15" t="s">
        <v>29</v>
      </c>
      <c r="F244" s="15" t="s">
        <v>30</v>
      </c>
      <c r="G244" s="15" t="s">
        <v>95</v>
      </c>
      <c r="H244" s="15" t="s">
        <v>32</v>
      </c>
      <c r="I244" s="15" t="s">
        <v>20</v>
      </c>
      <c r="J244" s="15" t="s">
        <v>39</v>
      </c>
      <c r="Q244" s="21">
        <f t="shared" si="44"/>
        <v>12</v>
      </c>
      <c r="U244" s="15">
        <f ca="1">COUNT(U236:U243)</f>
        <v>0</v>
      </c>
      <c r="W244" s="29" t="str">
        <f>CONCATENATE(W245,V246,W246,V247,W247,V248,W248,V249,W249,V250,W250,V251,W251)</f>
        <v/>
      </c>
    </row>
    <row r="245" spans="1:25" x14ac:dyDescent="0.25">
      <c r="A245" s="24"/>
      <c r="B245" s="17" t="s">
        <v>88</v>
      </c>
      <c r="C245" s="18" t="str">
        <f>IF(ISERROR(S235),"",INDEX(XMLLINK[Bemerkung],MATCH(Q245,XMLLINK[EnsembleNr],0)))</f>
        <v/>
      </c>
      <c r="D245" s="21">
        <v>1</v>
      </c>
      <c r="E245" s="18" t="str">
        <f>IF(S245,"",INDEX(XMLLINK[Titel],MATCH(Q246&amp;"_"&amp;D245,XMLLINK[EID_WID],0)))</f>
        <v/>
      </c>
      <c r="F245" s="18" t="str">
        <f>IF(S245,"",INDEX(XMLLINK[Komponist],MATCH(Q246&amp;"_"&amp;D245,XMLLINK[EID_WID],0)))</f>
        <v/>
      </c>
      <c r="G245" s="18" t="str">
        <f>IF(S245,"",INDEX(XMLLINK[Satz],MATCH(Q246&amp;"_"&amp;D245,XMLLINK[EID_WID],0)))</f>
        <v/>
      </c>
      <c r="H245" s="18" t="str">
        <f>IF(S245,"",INDEX(XMLLINK[Dauer],MATCH(Q246&amp;"_"&amp;D245,XMLLINK[EID_WID],0)))</f>
        <v/>
      </c>
      <c r="I245" s="18" t="str">
        <f>IF(S245,"",INDEX(XMLLINK[BemerkungWerk],MATCH(Q246&amp;"_"&amp;D245,XMLLINK[EID_WID],0)))</f>
        <v/>
      </c>
      <c r="J245" s="18" t="str">
        <f>IF(S245,"",INDEX(XMLLINK[Pflicht],MATCH(Q246&amp;"_"&amp;D245,XMLLINK[EID_WID],0)))</f>
        <v/>
      </c>
      <c r="Q245" s="21">
        <f t="shared" si="44"/>
        <v>12</v>
      </c>
      <c r="R245" s="22" t="s">
        <v>102</v>
      </c>
      <c r="S245" s="18" t="b">
        <f>ISERROR(INDEX(XMLLINK[NamePerson],MATCH(Q247&amp;"_"&amp;D245,XMLLINK[EID_WID],0)))</f>
        <v>1</v>
      </c>
      <c r="W245" s="15" t="str">
        <f t="shared" ref="W245:W252" si="46">IF(AND(F245="",G245=""),E245,IF(AND(F245&lt;&gt;"",G245&lt;&gt;""),F245&amp;", "&amp;E245&amp;", "&amp;G245,IF(F245="",E245&amp;", "&amp;G245,F245&amp;", "&amp;E245)))</f>
        <v/>
      </c>
    </row>
    <row r="246" spans="1:25" x14ac:dyDescent="0.25">
      <c r="A246" s="24"/>
      <c r="B246" s="17" t="s">
        <v>108</v>
      </c>
      <c r="C246" s="28" t="str">
        <f ca="1">IF(U244=0,"",SUM(U236:U243)/U244/365.25)</f>
        <v/>
      </c>
      <c r="D246" s="21">
        <v>2</v>
      </c>
      <c r="E246" s="18" t="str">
        <f>IF(S246,"",INDEX(XMLLINK[Titel],MATCH(Q247&amp;"_"&amp;D246,XMLLINK[EID_WID],0)))</f>
        <v/>
      </c>
      <c r="F246" s="18" t="str">
        <f>IF(S246,"",INDEX(XMLLINK[Komponist],MATCH(Q247&amp;"_"&amp;D246,XMLLINK[EID_WID],0)))</f>
        <v/>
      </c>
      <c r="G246" s="18" t="str">
        <f>IF(S246,"",INDEX(XMLLINK[Satz],MATCH(Q247&amp;"_"&amp;D246,XMLLINK[EID_WID],0)))</f>
        <v/>
      </c>
      <c r="H246" s="18" t="str">
        <f>IF(S246,"",INDEX(XMLLINK[Dauer],MATCH(Q247&amp;"_"&amp;D246,XMLLINK[EID_WID],0)))</f>
        <v/>
      </c>
      <c r="I246" s="18" t="str">
        <f>IF(S246,"",INDEX(XMLLINK[BemerkungWerk],MATCH(Q247&amp;"_"&amp;D246,XMLLINK[EID_WID],0)))</f>
        <v/>
      </c>
      <c r="J246" s="18" t="str">
        <f>IF(S246,"",INDEX(XMLLINK[Pflicht],MATCH(Q247&amp;"_"&amp;D246,XMLLINK[EID_WID],0)))</f>
        <v/>
      </c>
      <c r="Q246" s="21">
        <f t="shared" si="44"/>
        <v>12</v>
      </c>
      <c r="R246" s="22">
        <v>2</v>
      </c>
      <c r="S246" s="18" t="b">
        <f>ISERROR(INDEX(XMLLINK[NamePerson],MATCH(Q248&amp;"_"&amp;D246,XMLLINK[EID_WID],0)))</f>
        <v>1</v>
      </c>
      <c r="V246" s="15" t="str">
        <f>IF(W246="","","; ")</f>
        <v/>
      </c>
      <c r="W246" s="15" t="str">
        <f t="shared" si="46"/>
        <v/>
      </c>
    </row>
    <row r="247" spans="1:25" x14ac:dyDescent="0.25">
      <c r="A247" s="24"/>
      <c r="D247" s="21">
        <v>3</v>
      </c>
      <c r="E247" s="18" t="str">
        <f>IF(S247,"",INDEX(XMLLINK[Titel],MATCH(Q248&amp;"_"&amp;D247,XMLLINK[EID_WID],0)))</f>
        <v/>
      </c>
      <c r="F247" s="18" t="str">
        <f>IF(S247,"",INDEX(XMLLINK[Komponist],MATCH(Q248&amp;"_"&amp;D247,XMLLINK[EID_WID],0)))</f>
        <v/>
      </c>
      <c r="G247" s="18" t="str">
        <f>IF(S247,"",INDEX(XMLLINK[Satz],MATCH(Q248&amp;"_"&amp;D247,XMLLINK[EID_WID],0)))</f>
        <v/>
      </c>
      <c r="H247" s="18" t="str">
        <f>IF(S247,"",INDEX(XMLLINK[Dauer],MATCH(Q248&amp;"_"&amp;D247,XMLLINK[EID_WID],0)))</f>
        <v/>
      </c>
      <c r="I247" s="18" t="str">
        <f>IF(S247,"",INDEX(XMLLINK[BemerkungWerk],MATCH(Q248&amp;"_"&amp;D247,XMLLINK[EID_WID],0)))</f>
        <v/>
      </c>
      <c r="J247" s="18" t="str">
        <f>IF(S247,"",INDEX(XMLLINK[Pflicht],MATCH(Q248&amp;"_"&amp;D247,XMLLINK[EID_WID],0)))</f>
        <v/>
      </c>
      <c r="Q247" s="21">
        <f t="shared" si="44"/>
        <v>12</v>
      </c>
      <c r="R247" s="22">
        <v>3</v>
      </c>
      <c r="S247" s="18" t="b">
        <f>ISERROR(INDEX(XMLLINK[NamePerson],MATCH(Q249&amp;"_"&amp;D247,XMLLINK[EID_WID],0)))</f>
        <v>1</v>
      </c>
      <c r="V247" s="15" t="str">
        <f t="shared" ref="V247:V252" si="47">IF(W247="","","; ")</f>
        <v/>
      </c>
      <c r="W247" s="15" t="str">
        <f t="shared" si="46"/>
        <v/>
      </c>
    </row>
    <row r="248" spans="1:25" x14ac:dyDescent="0.25">
      <c r="A248" s="24"/>
      <c r="D248" s="21">
        <v>4</v>
      </c>
      <c r="E248" s="18" t="str">
        <f>IF(S248,"",INDEX(XMLLINK[Titel],MATCH(Q249&amp;"_"&amp;D248,XMLLINK[EID_WID],0)))</f>
        <v/>
      </c>
      <c r="F248" s="18" t="str">
        <f>IF(S248,"",INDEX(XMLLINK[Komponist],MATCH(Q249&amp;"_"&amp;D248,XMLLINK[EID_WID],0)))</f>
        <v/>
      </c>
      <c r="G248" s="18" t="str">
        <f>IF(S248,"",INDEX(XMLLINK[Satz],MATCH(Q249&amp;"_"&amp;D248,XMLLINK[EID_WID],0)))</f>
        <v/>
      </c>
      <c r="H248" s="18" t="str">
        <f>IF(S248,"",INDEX(XMLLINK[Dauer],MATCH(Q249&amp;"_"&amp;D248,XMLLINK[EID_WID],0)))</f>
        <v/>
      </c>
      <c r="I248" s="18" t="str">
        <f>IF(S248,"",INDEX(XMLLINK[BemerkungWerk],MATCH(Q249&amp;"_"&amp;D248,XMLLINK[EID_WID],0)))</f>
        <v/>
      </c>
      <c r="J248" s="18" t="str">
        <f>IF(S248,"",INDEX(XMLLINK[Pflicht],MATCH(Q249&amp;"_"&amp;D248,XMLLINK[EID_WID],0)))</f>
        <v/>
      </c>
      <c r="Q248" s="21">
        <f t="shared" si="44"/>
        <v>12</v>
      </c>
      <c r="R248" s="22">
        <v>4</v>
      </c>
      <c r="S248" s="18" t="b">
        <f>ISERROR(INDEX(XMLLINK[NamePerson],MATCH(Q250&amp;"_"&amp;D248,XMLLINK[EID_WID],0)))</f>
        <v>1</v>
      </c>
      <c r="V248" s="15" t="str">
        <f t="shared" si="47"/>
        <v/>
      </c>
      <c r="W248" s="15" t="str">
        <f t="shared" si="46"/>
        <v/>
      </c>
    </row>
    <row r="249" spans="1:25" x14ac:dyDescent="0.25">
      <c r="A249" s="24"/>
      <c r="D249" s="21">
        <v>5</v>
      </c>
      <c r="E249" s="18" t="str">
        <f>IF(S249,"",INDEX(XMLLINK[Titel],MATCH(Q250&amp;"_"&amp;D249,XMLLINK[EID_WID],0)))</f>
        <v/>
      </c>
      <c r="F249" s="18" t="str">
        <f>IF(S249,"",INDEX(XMLLINK[Komponist],MATCH(Q250&amp;"_"&amp;D249,XMLLINK[EID_WID],0)))</f>
        <v/>
      </c>
      <c r="G249" s="18" t="str">
        <f>IF(S249,"",INDEX(XMLLINK[Satz],MATCH(Q250&amp;"_"&amp;D249,XMLLINK[EID_WID],0)))</f>
        <v/>
      </c>
      <c r="H249" s="18" t="str">
        <f>IF(S249,"",INDEX(XMLLINK[Dauer],MATCH(Q250&amp;"_"&amp;D249,XMLLINK[EID_WID],0)))</f>
        <v/>
      </c>
      <c r="I249" s="18" t="str">
        <f>IF(S249,"",INDEX(XMLLINK[BemerkungWerk],MATCH(Q250&amp;"_"&amp;D249,XMLLINK[EID_WID],0)))</f>
        <v/>
      </c>
      <c r="J249" s="18" t="str">
        <f>IF(S249,"",INDEX(XMLLINK[Pflicht],MATCH(Q250&amp;"_"&amp;D249,XMLLINK[EID_WID],0)))</f>
        <v/>
      </c>
      <c r="Q249" s="21">
        <f t="shared" si="44"/>
        <v>12</v>
      </c>
      <c r="R249" s="22">
        <v>5</v>
      </c>
      <c r="S249" s="18" t="b">
        <f>ISERROR(INDEX(XMLLINK[NamePerson],MATCH(Q251&amp;"_"&amp;D249,XMLLINK[EID_WID],0)))</f>
        <v>1</v>
      </c>
      <c r="V249" s="15" t="str">
        <f t="shared" si="47"/>
        <v/>
      </c>
      <c r="W249" s="15" t="str">
        <f t="shared" si="46"/>
        <v/>
      </c>
    </row>
    <row r="250" spans="1:25" x14ac:dyDescent="0.25">
      <c r="A250" s="24"/>
      <c r="D250" s="21">
        <v>6</v>
      </c>
      <c r="E250" s="18" t="str">
        <f>IF(S250,"",INDEX(XMLLINK[Titel],MATCH(Q251&amp;"_"&amp;D250,XMLLINK[EID_WID],0)))</f>
        <v/>
      </c>
      <c r="F250" s="18" t="str">
        <f>IF(S250,"",INDEX(XMLLINK[Komponist],MATCH(Q251&amp;"_"&amp;D250,XMLLINK[EID_WID],0)))</f>
        <v/>
      </c>
      <c r="G250" s="18" t="str">
        <f>IF(S250,"",INDEX(XMLLINK[Satz],MATCH(Q251&amp;"_"&amp;D250,XMLLINK[EID_WID],0)))</f>
        <v/>
      </c>
      <c r="H250" s="18" t="str">
        <f>IF(S250,"",INDEX(XMLLINK[Dauer],MATCH(Q251&amp;"_"&amp;D250,XMLLINK[EID_WID],0)))</f>
        <v/>
      </c>
      <c r="I250" s="18" t="str">
        <f>IF(S250,"",INDEX(XMLLINK[BemerkungWerk],MATCH(Q251&amp;"_"&amp;D250,XMLLINK[EID_WID],0)))</f>
        <v/>
      </c>
      <c r="J250" s="18" t="str">
        <f>IF(S250,"",INDEX(XMLLINK[Pflicht],MATCH(Q251&amp;"_"&amp;D250,XMLLINK[EID_WID],0)))</f>
        <v/>
      </c>
      <c r="Q250" s="21">
        <f t="shared" si="44"/>
        <v>12</v>
      </c>
      <c r="R250" s="22">
        <v>6</v>
      </c>
      <c r="S250" s="18" t="b">
        <f>ISERROR(INDEX(XMLLINK[NamePerson],MATCH(Q252&amp;"_"&amp;D250,XMLLINK[EID_WID],0)))</f>
        <v>1</v>
      </c>
      <c r="V250" s="15" t="str">
        <f t="shared" si="47"/>
        <v/>
      </c>
      <c r="W250" s="15" t="str">
        <f t="shared" si="46"/>
        <v/>
      </c>
    </row>
    <row r="251" spans="1:25" x14ac:dyDescent="0.25">
      <c r="A251" s="24"/>
      <c r="D251" s="21">
        <v>7</v>
      </c>
      <c r="E251" s="18" t="str">
        <f>IF(S251,"",INDEX(XMLLINK[Titel],MATCH(Q252&amp;"_"&amp;D251,XMLLINK[EID_WID],0)))</f>
        <v/>
      </c>
      <c r="F251" s="18" t="str">
        <f>IF(S251,"",INDEX(XMLLINK[Komponist],MATCH(Q252&amp;"_"&amp;D251,XMLLINK[EID_WID],0)))</f>
        <v/>
      </c>
      <c r="G251" s="18" t="str">
        <f>IF(S251,"",INDEX(XMLLINK[Satz],MATCH(Q252&amp;"_"&amp;D251,XMLLINK[EID_WID],0)))</f>
        <v/>
      </c>
      <c r="H251" s="18" t="str">
        <f>IF(S251,"",INDEX(XMLLINK[Dauer],MATCH(Q252&amp;"_"&amp;D251,XMLLINK[EID_WID],0)))</f>
        <v/>
      </c>
      <c r="I251" s="18" t="str">
        <f>IF(S251,"",INDEX(XMLLINK[BemerkungWerk],MATCH(Q252&amp;"_"&amp;D251,XMLLINK[EID_WID],0)))</f>
        <v/>
      </c>
      <c r="J251" s="18" t="str">
        <f>IF(S251,"",INDEX(XMLLINK[Pflicht],MATCH(Q252&amp;"_"&amp;D251,XMLLINK[EID_WID],0)))</f>
        <v/>
      </c>
      <c r="Q251" s="21">
        <f t="shared" si="44"/>
        <v>12</v>
      </c>
      <c r="R251" s="22">
        <v>7</v>
      </c>
      <c r="S251" s="18" t="b">
        <f>ISERROR(INDEX(XMLLINK[NamePerson],MATCH(Q253&amp;"_"&amp;D251,XMLLINK[EID_WID],0)))</f>
        <v>1</v>
      </c>
      <c r="V251" s="15" t="str">
        <f t="shared" si="47"/>
        <v/>
      </c>
      <c r="W251" s="15" t="str">
        <f t="shared" si="46"/>
        <v/>
      </c>
    </row>
    <row r="252" spans="1:25" x14ac:dyDescent="0.25">
      <c r="A252" s="24"/>
      <c r="D252" s="21">
        <v>8</v>
      </c>
      <c r="E252" s="18" t="str">
        <f>IF(S252,"",INDEX(XMLLINK[Titel],MATCH(Q253&amp;"_"&amp;D252,XMLLINK[EID_WID],0)))</f>
        <v/>
      </c>
      <c r="F252" s="18" t="str">
        <f>IF(S252,"",INDEX(XMLLINK[Komponist],MATCH(Q253&amp;"_"&amp;D252,XMLLINK[EID_WID],0)))</f>
        <v/>
      </c>
      <c r="G252" s="18" t="str">
        <f>IF(S252,"",INDEX(XMLLINK[Satz],MATCH(Q253&amp;"_"&amp;D252,XMLLINK[EID_WID],0)))</f>
        <v/>
      </c>
      <c r="H252" s="18" t="str">
        <f>IF(S252,"",INDEX(XMLLINK[Dauer],MATCH(Q253&amp;"_"&amp;D252,XMLLINK[EID_WID],0)))</f>
        <v/>
      </c>
      <c r="I252" s="18" t="str">
        <f>IF(S252,"",INDEX(XMLLINK[BemerkungWerk],MATCH(Q253&amp;"_"&amp;D252,XMLLINK[EID_WID],0)))</f>
        <v/>
      </c>
      <c r="J252" s="18" t="str">
        <f>IF(S252,"",INDEX(XMLLINK[Pflicht],MATCH(Q253&amp;"_"&amp;D252,XMLLINK[EID_WID],0)))</f>
        <v/>
      </c>
      <c r="Q252" s="21"/>
      <c r="R252" s="22">
        <v>8</v>
      </c>
      <c r="S252" s="18" t="b">
        <f>ISERROR(INDEX(XMLLINK[NamePerson],MATCH(A253&amp;"_"&amp;D252,XMLLINK[EID_WID],0)))</f>
        <v>1</v>
      </c>
      <c r="V252" s="15" t="str">
        <f t="shared" si="47"/>
        <v/>
      </c>
      <c r="W252" s="15" t="str">
        <f t="shared" si="46"/>
        <v/>
      </c>
    </row>
    <row r="254" spans="1:25" x14ac:dyDescent="0.25">
      <c r="A254" s="23" t="s">
        <v>96</v>
      </c>
      <c r="B254" s="23">
        <f>(ROW()+6)/20</f>
        <v>13</v>
      </c>
      <c r="C254" s="24"/>
      <c r="D254" s="24"/>
      <c r="E254" s="24"/>
      <c r="F254" s="24"/>
      <c r="G254" s="24"/>
      <c r="H254" s="24"/>
      <c r="I254" s="24"/>
      <c r="J254" s="24"/>
      <c r="K254" s="24"/>
      <c r="L254" s="24"/>
      <c r="M254" s="24"/>
      <c r="N254" s="24"/>
      <c r="O254" s="24"/>
    </row>
    <row r="255" spans="1:25" x14ac:dyDescent="0.25">
      <c r="A255" s="24"/>
      <c r="B255" s="17" t="s">
        <v>78</v>
      </c>
      <c r="C255" s="18" t="str">
        <f>IF(ISERROR(S255),"",INDEX(XMLLINK[Name],MATCH(Q256,XMLLINK[EnsembleNr],0)))</f>
        <v/>
      </c>
      <c r="D255" s="17" t="s">
        <v>89</v>
      </c>
      <c r="E255" s="19" t="s">
        <v>11</v>
      </c>
      <c r="F255" s="15" t="s">
        <v>90</v>
      </c>
      <c r="G255" s="15" t="s">
        <v>91</v>
      </c>
      <c r="H255" s="15" t="s">
        <v>24</v>
      </c>
      <c r="I255" s="15" t="s">
        <v>25</v>
      </c>
      <c r="J255" s="15" t="s">
        <v>26</v>
      </c>
      <c r="K255" s="15" t="s">
        <v>27</v>
      </c>
      <c r="L255" s="15" t="s">
        <v>18</v>
      </c>
      <c r="M255" s="15" t="s">
        <v>92</v>
      </c>
      <c r="N255" s="15" t="s">
        <v>93</v>
      </c>
      <c r="O255" s="15" t="s">
        <v>20</v>
      </c>
      <c r="Q255" s="21" t="s">
        <v>103</v>
      </c>
      <c r="R255" s="17" t="s">
        <v>97</v>
      </c>
      <c r="S255" s="20" t="e">
        <f>VLOOKUP(Q257,XMLLINK[EnsembleNr],1,0)</f>
        <v>#N/A</v>
      </c>
      <c r="T255" s="15" t="s">
        <v>100</v>
      </c>
      <c r="W255" s="29" t="str">
        <f>CONCATENATE(W256,W257,W258,W259,W260,W261,W262,W263)</f>
        <v/>
      </c>
      <c r="X255" s="31">
        <f>8-COUNTIF(W256:W263,"")</f>
        <v>0</v>
      </c>
      <c r="Y255" s="29" t="str">
        <f>CONCATENATE(Y256,Y257,Y258,Y259,Y260,Y261,Y262,Y263)</f>
        <v/>
      </c>
    </row>
    <row r="256" spans="1:25" x14ac:dyDescent="0.25">
      <c r="A256" s="24"/>
      <c r="B256" s="17" t="s">
        <v>79</v>
      </c>
      <c r="C256" s="18" t="str">
        <f>IF(ISERROR(S255),"",INDEX(XMLLINK[Leiter],MATCH(Q256,XMLLINK[EnsembleNr],0)))</f>
        <v/>
      </c>
      <c r="D256" s="21">
        <v>1</v>
      </c>
      <c r="E256" s="18" t="str">
        <f>IF(S256,"",INDEX(XMLLINK[NamePerson],MATCH(Q257&amp;"_"&amp;D256,XMLLINK[EID_MID],0)))</f>
        <v/>
      </c>
      <c r="F256" s="18" t="str">
        <f>IF(S256,"",INDEX(XMLLINK[GebDat],MATCH(Q257&amp;"_"&amp;D256,XMLLINK[EID_MID],0)))</f>
        <v/>
      </c>
      <c r="G256" s="18" t="str">
        <f>IF(S256,"",INDEX(XMLLINK[Geschlecht],MATCH(Q257&amp;"_"&amp;D256,XMLLINK[EID_MID],0)))</f>
        <v/>
      </c>
      <c r="H256" s="18" t="str">
        <f>IF(S256,"",INDEX(XMLLINK[Adresse],MATCH(Q257&amp;"_"&amp;D256,XMLLINK[EID_MID],0)))</f>
        <v/>
      </c>
      <c r="I256" s="18" t="str">
        <f>IF(S256,"",INDEX(XMLLINK[Email],MATCH(Q257&amp;"_"&amp;D256,XMLLINK[EID_MID],0)))</f>
        <v/>
      </c>
      <c r="J256" s="18" t="str">
        <f>IF(S256,"",INDEX(XMLLINK[Telefon],MATCH(Q257&amp;"_"&amp;D256,XMLLINK[EID_MID],0)))</f>
        <v/>
      </c>
      <c r="K256" s="18" t="str">
        <f>IF(S256,"",INDEX(XMLLINK[Instrument],MATCH(Q257&amp;"_"&amp;D256,XMLLINK[EID_MID],0)))</f>
        <v/>
      </c>
      <c r="L256" s="18" t="str">
        <f>IF(S256,"",INDEX(XMLLINK[BereichIDPerson],MATCH(Q257&amp;"_"&amp;D256,XMLLINK[EID_MID],0)))</f>
        <v/>
      </c>
      <c r="M256" s="18" t="str">
        <f>IF(S256,"",INDEX(XMLLINK[BereichNamePerson],MATCH(Q257&amp;"_"&amp;D256,XMLLINK[EID_MID],0)))</f>
        <v/>
      </c>
      <c r="N256" s="18" t="str">
        <f>IF(S256,"",INDEX(XMLLINK[AuswahlPerson],MATCH(Q257&amp;"_"&amp;D256,XMLLINK[EID_MID],0)))</f>
        <v/>
      </c>
      <c r="O256" s="18" t="str">
        <f>IF(S256,"",INDEX(XMLLINK[BemerkungPerson],MATCH(Q257&amp;"_"&amp;D256,XMLLINK[EID_MID],0)))</f>
        <v/>
      </c>
      <c r="Q256" s="21">
        <f>B254</f>
        <v>13</v>
      </c>
      <c r="R256" s="22" t="s">
        <v>101</v>
      </c>
      <c r="S256" s="18" t="b">
        <f>ISERROR(INDEX(XMLLINK[NamePerson],MATCH(Q257&amp;"_"&amp;D256,XMLLINK[EID_MID],0)))</f>
        <v>1</v>
      </c>
      <c r="U256" s="15" t="str">
        <f ca="1">IF(ISNUMBER(DATEVALUE(F256)),TODAY()-DATEVALUE(F256),"")</f>
        <v/>
      </c>
      <c r="W256" s="15" t="str">
        <f>M256</f>
        <v/>
      </c>
      <c r="X256" s="29" t="str">
        <f>IF(E256="","",IF(E257="",E256,IF(E258="",E256&amp;", "&amp;E257,IF(E259="",E256&amp;", "&amp;E257&amp;", "&amp;E258,IF(E260="",E256&amp;", "&amp;E257&amp;", "&amp;E258&amp;", "&amp;E259,IF(E261="",E256&amp;", "&amp;E257&amp;", "&amp;E258&amp;", "&amp;E259&amp;", "&amp;E260,IF(E262="",E256&amp;", "&amp;E257&amp;", "&amp;E258&amp;", "&amp;E259&amp;", "&amp;E260&amp;", "&amp;E261,IF(E263="",E256&amp;", "&amp;E257&amp;", "&amp;E258&amp;", "&amp;E259&amp;", "&amp;E260&amp;", "&amp;E261&amp;", "&amp;E262,E256&amp;", "&amp;E257&amp;", "&amp;E258&amp;", "&amp;E259&amp;", "&amp;E260&amp;", "&amp;E261&amp;", "&amp;E262&amp;", "&amp;E263))))))))</f>
        <v/>
      </c>
      <c r="Y256" s="15" t="str">
        <f>K256</f>
        <v/>
      </c>
    </row>
    <row r="257" spans="1:25" x14ac:dyDescent="0.25">
      <c r="A257" s="24"/>
      <c r="B257" s="17" t="s">
        <v>80</v>
      </c>
      <c r="C257" s="18" t="str">
        <f>IF(ISERROR(S255),"",INDEX(XMLLINK[LeiterEmail],MATCH(Q257,XMLLINK[EnsembleNr],0)))</f>
        <v/>
      </c>
      <c r="D257" s="21">
        <v>2</v>
      </c>
      <c r="E257" s="18" t="str">
        <f>IF(S257,"",INDEX(XMLLINK[NamePerson],MATCH(Q258&amp;"_"&amp;D257,XMLLINK[EID_MID],0)))</f>
        <v/>
      </c>
      <c r="F257" s="18" t="str">
        <f>IF(S257,"",INDEX(XMLLINK[GebDat],MATCH(Q258&amp;"_"&amp;D257,XMLLINK[EID_MID],0)))</f>
        <v/>
      </c>
      <c r="G257" s="18" t="str">
        <f>IF(S257,"",INDEX(XMLLINK[Geschlecht],MATCH(Q258&amp;"_"&amp;D257,XMLLINK[EID_MID],0)))</f>
        <v/>
      </c>
      <c r="H257" s="18" t="str">
        <f>IF(S257,"",INDEX(XMLLINK[Adresse],MATCH(Q258&amp;"_"&amp;D257,XMLLINK[EID_MID],0)))</f>
        <v/>
      </c>
      <c r="I257" s="18" t="str">
        <f>IF(S257,"",INDEX(XMLLINK[Email],MATCH(Q258&amp;"_"&amp;D257,XMLLINK[EID_MID],0)))</f>
        <v/>
      </c>
      <c r="J257" s="18" t="str">
        <f>IF(S257,"",INDEX(XMLLINK[Telefon],MATCH(Q258&amp;"_"&amp;D257,XMLLINK[EID_MID],0)))</f>
        <v/>
      </c>
      <c r="K257" s="18" t="str">
        <f>IF(S257,"",INDEX(XMLLINK[Instrument],MATCH(Q258&amp;"_"&amp;D257,XMLLINK[EID_MID],0)))</f>
        <v/>
      </c>
      <c r="L257" s="18" t="str">
        <f>IF(S257,"",INDEX(XMLLINK[BereichIDPerson],MATCH(Q258&amp;"_"&amp;D257,XMLLINK[EID_MID],0)))</f>
        <v/>
      </c>
      <c r="M257" s="18" t="str">
        <f>IF(S257,"",INDEX(XMLLINK[BereichNamePerson],MATCH(Q258&amp;"_"&amp;D257,XMLLINK[EID_MID],0)))</f>
        <v/>
      </c>
      <c r="N257" s="18" t="str">
        <f>IF(S257,"",INDEX(XMLLINK[AuswahlPerson],MATCH(Q258&amp;"_"&amp;D257,XMLLINK[EID_MID],0)))</f>
        <v/>
      </c>
      <c r="O257" s="18" t="str">
        <f>IF(S257,"",INDEX(XMLLINK[BemerkungPerson],MATCH(Q258&amp;"_"&amp;D257,XMLLINK[EID_MID],0)))</f>
        <v/>
      </c>
      <c r="Q257" s="21">
        <f t="shared" ref="Q257:Q271" si="48">Q256</f>
        <v>13</v>
      </c>
      <c r="R257" s="15">
        <v>2</v>
      </c>
      <c r="S257" s="18" t="b">
        <f>ISERROR(INDEX(XMLLINK[NamePerson],MATCH(Q257&amp;"_"&amp;D257,XMLLINK[EID_MID],0)))</f>
        <v>1</v>
      </c>
      <c r="U257" s="15" t="str">
        <f t="shared" ref="U257:U263" ca="1" si="49">IF(ISNUMBER(DATEVALUE(F257)),TODAY()-DATEVALUE(F257),"")</f>
        <v/>
      </c>
      <c r="W257" s="15" t="str">
        <f>IF(AND(M257&lt;&gt;"",M257&lt;&gt;M256),", "&amp;M257,"")</f>
        <v/>
      </c>
      <c r="Y257" s="15" t="str">
        <f>IF(AND(K257&lt;&gt;"",K257&lt;&gt;K256),", "&amp;K257,"")</f>
        <v/>
      </c>
    </row>
    <row r="258" spans="1:25" x14ac:dyDescent="0.25">
      <c r="A258" s="24"/>
      <c r="B258" s="17" t="s">
        <v>81</v>
      </c>
      <c r="C258" s="18" t="str">
        <f>IF(ISERROR(S255),"",INDEX(XMLLINK[LeiterTelefon],MATCH(Q258,XMLLINK[EnsembleNr],0)))</f>
        <v/>
      </c>
      <c r="D258" s="21">
        <v>3</v>
      </c>
      <c r="E258" s="18" t="str">
        <f>IF(S258,"",INDEX(XMLLINK[NamePerson],MATCH(Q259&amp;"_"&amp;D258,XMLLINK[EID_MID],0)))</f>
        <v/>
      </c>
      <c r="F258" s="18" t="str">
        <f>IF(S258,"",INDEX(XMLLINK[GebDat],MATCH(Q259&amp;"_"&amp;D258,XMLLINK[EID_MID],0)))</f>
        <v/>
      </c>
      <c r="G258" s="18" t="str">
        <f>IF(S258,"",INDEX(XMLLINK[Geschlecht],MATCH(Q259&amp;"_"&amp;D258,XMLLINK[EID_MID],0)))</f>
        <v/>
      </c>
      <c r="H258" s="18" t="str">
        <f>IF(S258,"",INDEX(XMLLINK[Adresse],MATCH(Q259&amp;"_"&amp;D258,XMLLINK[EID_MID],0)))</f>
        <v/>
      </c>
      <c r="I258" s="18" t="str">
        <f>IF(S258,"",INDEX(XMLLINK[Email],MATCH(Q259&amp;"_"&amp;D258,XMLLINK[EID_MID],0)))</f>
        <v/>
      </c>
      <c r="J258" s="18" t="str">
        <f>IF(S258,"",INDEX(XMLLINK[Telefon],MATCH(Q259&amp;"_"&amp;D258,XMLLINK[EID_MID],0)))</f>
        <v/>
      </c>
      <c r="K258" s="18" t="str">
        <f>IF(S258,"",INDEX(XMLLINK[Instrument],MATCH(Q259&amp;"_"&amp;D258,XMLLINK[EID_MID],0)))</f>
        <v/>
      </c>
      <c r="L258" s="18" t="str">
        <f>IF(S258,"",INDEX(XMLLINK[BereichIDPerson],MATCH(Q259&amp;"_"&amp;D258,XMLLINK[EID_MID],0)))</f>
        <v/>
      </c>
      <c r="M258" s="18" t="str">
        <f>IF(S258,"",INDEX(XMLLINK[BereichNamePerson],MATCH(Q259&amp;"_"&amp;D258,XMLLINK[EID_MID],0)))</f>
        <v/>
      </c>
      <c r="N258" s="18" t="str">
        <f>IF(S258,"",INDEX(XMLLINK[AuswahlPerson],MATCH(Q259&amp;"_"&amp;D258,XMLLINK[EID_MID],0)))</f>
        <v/>
      </c>
      <c r="O258" s="18" t="str">
        <f>IF(S258,"",INDEX(XMLLINK[BemerkungPerson],MATCH(Q259&amp;"_"&amp;D258,XMLLINK[EID_MID],0)))</f>
        <v/>
      </c>
      <c r="Q258" s="21">
        <f t="shared" si="48"/>
        <v>13</v>
      </c>
      <c r="R258" s="15">
        <v>3</v>
      </c>
      <c r="S258" s="18" t="b">
        <f>ISERROR(INDEX(XMLLINK[NamePerson],MATCH(Q257&amp;"_"&amp;D258,XMLLINK[EID_MID],0)))</f>
        <v>1</v>
      </c>
      <c r="U258" s="15" t="str">
        <f t="shared" ca="1" si="49"/>
        <v/>
      </c>
      <c r="W258" s="15" t="str">
        <f>IF(OR(M258="",COUNTIF(M256:M257,M258)&gt;0),"",", "&amp;M258)</f>
        <v/>
      </c>
      <c r="Y258" s="15" t="str">
        <f>IF(OR(K258="",COUNTIF(K256:K257,K258)&gt;0),"",", "&amp;K258)</f>
        <v/>
      </c>
    </row>
    <row r="259" spans="1:25" x14ac:dyDescent="0.25">
      <c r="A259" s="24"/>
      <c r="B259" s="17" t="s">
        <v>82</v>
      </c>
      <c r="C259" s="18" t="str">
        <f>IF(ISERROR(S255),"",INDEX(XMLLINK[Art],MATCH(Q259,XMLLINK[EnsembleNr],0)))</f>
        <v/>
      </c>
      <c r="D259" s="21">
        <v>4</v>
      </c>
      <c r="E259" s="18" t="str">
        <f>IF(S259,"",INDEX(XMLLINK[NamePerson],MATCH(Q260&amp;"_"&amp;D259,XMLLINK[EID_MID],0)))</f>
        <v/>
      </c>
      <c r="F259" s="18" t="str">
        <f>IF(S259,"",INDEX(XMLLINK[GebDat],MATCH(Q260&amp;"_"&amp;D259,XMLLINK[EID_MID],0)))</f>
        <v/>
      </c>
      <c r="G259" s="18" t="str">
        <f>IF(S259,"",INDEX(XMLLINK[Geschlecht],MATCH(Q260&amp;"_"&amp;D259,XMLLINK[EID_MID],0)))</f>
        <v/>
      </c>
      <c r="H259" s="18" t="str">
        <f>IF(S259,"",INDEX(XMLLINK[Adresse],MATCH(Q260&amp;"_"&amp;D259,XMLLINK[EID_MID],0)))</f>
        <v/>
      </c>
      <c r="I259" s="18" t="str">
        <f>IF(S259,"",INDEX(XMLLINK[Email],MATCH(Q260&amp;"_"&amp;D259,XMLLINK[EID_MID],0)))</f>
        <v/>
      </c>
      <c r="J259" s="18" t="str">
        <f>IF(S259,"",INDEX(XMLLINK[Telefon],MATCH(Q260&amp;"_"&amp;D259,XMLLINK[EID_MID],0)))</f>
        <v/>
      </c>
      <c r="K259" s="18" t="str">
        <f>IF(S259,"",INDEX(XMLLINK[Instrument],MATCH(Q260&amp;"_"&amp;D259,XMLLINK[EID_MID],0)))</f>
        <v/>
      </c>
      <c r="L259" s="18" t="str">
        <f>IF(S259,"",INDEX(XMLLINK[BereichIDPerson],MATCH(Q260&amp;"_"&amp;D259,XMLLINK[EID_MID],0)))</f>
        <v/>
      </c>
      <c r="M259" s="18" t="str">
        <f>IF(S259,"",INDEX(XMLLINK[BereichNamePerson],MATCH(Q260&amp;"_"&amp;D259,XMLLINK[EID_MID],0)))</f>
        <v/>
      </c>
      <c r="N259" s="18" t="str">
        <f>IF(S259,"",INDEX(XMLLINK[AuswahlPerson],MATCH(Q260&amp;"_"&amp;D259,XMLLINK[EID_MID],0)))</f>
        <v/>
      </c>
      <c r="O259" s="18" t="str">
        <f>IF(S259,"",INDEX(XMLLINK[BemerkungPerson],MATCH(Q260&amp;"_"&amp;D259,XMLLINK[EID_MID],0)))</f>
        <v/>
      </c>
      <c r="Q259" s="21">
        <f t="shared" si="48"/>
        <v>13</v>
      </c>
      <c r="R259" s="15">
        <v>4</v>
      </c>
      <c r="S259" s="18" t="b">
        <f>ISERROR(INDEX(XMLLINK[NamePerson],MATCH(Q257&amp;"_"&amp;D259,XMLLINK[EID_MID],0)))</f>
        <v>1</v>
      </c>
      <c r="U259" s="15" t="str">
        <f t="shared" ca="1" si="49"/>
        <v/>
      </c>
      <c r="W259" s="15" t="str">
        <f>IF(OR(M259="",COUNTIF(M256:M258,M259)&gt;0),"",", "&amp;M259)</f>
        <v/>
      </c>
      <c r="Y259" s="15" t="str">
        <f>IF(OR(K259="",COUNTIF(K256:K258,K259)&gt;0),"",", "&amp;K259)</f>
        <v/>
      </c>
    </row>
    <row r="260" spans="1:25" x14ac:dyDescent="0.25">
      <c r="A260" s="24"/>
      <c r="B260" s="17" t="s">
        <v>83</v>
      </c>
      <c r="C260" s="18" t="str">
        <f>IF(ISERROR(S255),"",INDEX(XMLLINK[Stufe],MATCH(Q260,XMLLINK[EnsembleNr],0)))</f>
        <v/>
      </c>
      <c r="D260" s="21">
        <v>5</v>
      </c>
      <c r="E260" s="18" t="str">
        <f>IF(S260,"",INDEX(XMLLINK[NamePerson],MATCH(Q261&amp;"_"&amp;D260,XMLLINK[EID_MID],0)))</f>
        <v/>
      </c>
      <c r="F260" s="18" t="str">
        <f>IF(S260,"",INDEX(XMLLINK[GebDat],MATCH(Q261&amp;"_"&amp;D260,XMLLINK[EID_MID],0)))</f>
        <v/>
      </c>
      <c r="G260" s="18" t="str">
        <f>IF(S260,"",INDEX(XMLLINK[Geschlecht],MATCH(Q261&amp;"_"&amp;D260,XMLLINK[EID_MID],0)))</f>
        <v/>
      </c>
      <c r="H260" s="18" t="str">
        <f>IF(S260,"",INDEX(XMLLINK[Adresse],MATCH(Q261&amp;"_"&amp;D260,XMLLINK[EID_MID],0)))</f>
        <v/>
      </c>
      <c r="I260" s="18" t="str">
        <f>IF(S260,"",INDEX(XMLLINK[Email],MATCH(Q261&amp;"_"&amp;D260,XMLLINK[EID_MID],0)))</f>
        <v/>
      </c>
      <c r="J260" s="18" t="str">
        <f>IF(S260,"",INDEX(XMLLINK[Telefon],MATCH(Q261&amp;"_"&amp;D260,XMLLINK[EID_MID],0)))</f>
        <v/>
      </c>
      <c r="K260" s="18" t="str">
        <f>IF(S260,"",INDEX(XMLLINK[Instrument],MATCH(Q261&amp;"_"&amp;D260,XMLLINK[EID_MID],0)))</f>
        <v/>
      </c>
      <c r="L260" s="18" t="str">
        <f>IF(S260,"",INDEX(XMLLINK[BereichIDPerson],MATCH(Q261&amp;"_"&amp;D260,XMLLINK[EID_MID],0)))</f>
        <v/>
      </c>
      <c r="M260" s="18" t="str">
        <f>IF(S260,"",INDEX(XMLLINK[BereichNamePerson],MATCH(Q261&amp;"_"&amp;D260,XMLLINK[EID_MID],0)))</f>
        <v/>
      </c>
      <c r="N260" s="18" t="str">
        <f>IF(S260,"",INDEX(XMLLINK[AuswahlPerson],MATCH(Q261&amp;"_"&amp;D260,XMLLINK[EID_MID],0)))</f>
        <v/>
      </c>
      <c r="O260" s="18" t="str">
        <f>IF(S260,"",INDEX(XMLLINK[BemerkungPerson],MATCH(Q261&amp;"_"&amp;D260,XMLLINK[EID_MID],0)))</f>
        <v/>
      </c>
      <c r="Q260" s="21">
        <f t="shared" si="48"/>
        <v>13</v>
      </c>
      <c r="R260" s="15">
        <v>5</v>
      </c>
      <c r="S260" s="18" t="b">
        <f>ISERROR(INDEX(XMLLINK[NamePerson],MATCH(Q257&amp;"_"&amp;D260,XMLLINK[EID_MID],0)))</f>
        <v>1</v>
      </c>
      <c r="U260" s="15" t="str">
        <f t="shared" ca="1" si="49"/>
        <v/>
      </c>
      <c r="W260" s="15" t="str">
        <f>IF(OR(M260="",COUNTIF(M256:M259,M260)&gt;0),"",", "&amp;M260)</f>
        <v/>
      </c>
      <c r="Y260" s="15" t="str">
        <f>IF(OR(K260="",COUNTIF(K257:K259,K260)&gt;0),"",", "&amp;K260)</f>
        <v/>
      </c>
    </row>
    <row r="261" spans="1:25" x14ac:dyDescent="0.25">
      <c r="A261" s="24"/>
      <c r="B261" s="17" t="s">
        <v>84</v>
      </c>
      <c r="C261" s="18" t="str">
        <f>IF(ISERROR(S255),"",INDEX(XMLLINK[Artikel],MATCH(Q261,XMLLINK[EnsembleNr],0)))</f>
        <v/>
      </c>
      <c r="D261" s="21">
        <v>6</v>
      </c>
      <c r="E261" s="18" t="str">
        <f>IF(S261,"",INDEX(XMLLINK[NamePerson],MATCH(Q262&amp;"_"&amp;D261,XMLLINK[EID_MID],0)))</f>
        <v/>
      </c>
      <c r="F261" s="18" t="str">
        <f>IF(S261,"",INDEX(XMLLINK[GebDat],MATCH(Q262&amp;"_"&amp;D261,XMLLINK[EID_MID],0)))</f>
        <v/>
      </c>
      <c r="G261" s="18" t="str">
        <f>IF(S261,"",INDEX(XMLLINK[Geschlecht],MATCH(Q262&amp;"_"&amp;D261,XMLLINK[EID_MID],0)))</f>
        <v/>
      </c>
      <c r="H261" s="18" t="str">
        <f>IF(S261,"",INDEX(XMLLINK[Adresse],MATCH(Q262&amp;"_"&amp;D261,XMLLINK[EID_MID],0)))</f>
        <v/>
      </c>
      <c r="I261" s="18" t="str">
        <f>IF(S261,"",INDEX(XMLLINK[Email],MATCH(Q262&amp;"_"&amp;D261,XMLLINK[EID_MID],0)))</f>
        <v/>
      </c>
      <c r="J261" s="18" t="str">
        <f>IF(S261,"",INDEX(XMLLINK[Telefon],MATCH(Q262&amp;"_"&amp;D261,XMLLINK[EID_MID],0)))</f>
        <v/>
      </c>
      <c r="K261" s="18" t="str">
        <f>IF(S261,"",INDEX(XMLLINK[Instrument],MATCH(Q262&amp;"_"&amp;D261,XMLLINK[EID_MID],0)))</f>
        <v/>
      </c>
      <c r="L261" s="18" t="str">
        <f>IF(S261,"",INDEX(XMLLINK[BereichIDPerson],MATCH(Q262&amp;"_"&amp;D261,XMLLINK[EID_MID],0)))</f>
        <v/>
      </c>
      <c r="M261" s="18" t="str">
        <f>IF(S261,"",INDEX(XMLLINK[BereichNamePerson],MATCH(Q262&amp;"_"&amp;D261,XMLLINK[EID_MID],0)))</f>
        <v/>
      </c>
      <c r="N261" s="18" t="str">
        <f>IF(S261,"",INDEX(XMLLINK[AuswahlPerson],MATCH(Q262&amp;"_"&amp;D261,XMLLINK[EID_MID],0)))</f>
        <v/>
      </c>
      <c r="O261" s="18" t="str">
        <f>IF(S261,"",INDEX(XMLLINK[BemerkungPerson],MATCH(Q262&amp;"_"&amp;D261,XMLLINK[EID_MID],0)))</f>
        <v/>
      </c>
      <c r="Q261" s="21">
        <f t="shared" si="48"/>
        <v>13</v>
      </c>
      <c r="R261" s="15">
        <v>6</v>
      </c>
      <c r="S261" s="18" t="b">
        <f>ISERROR(INDEX(XMLLINK[NamePerson],MATCH(Q257&amp;"_"&amp;D261,XMLLINK[EID_MID],0)))</f>
        <v>1</v>
      </c>
      <c r="U261" s="15" t="str">
        <f t="shared" ca="1" si="49"/>
        <v/>
      </c>
      <c r="W261" s="15" t="str">
        <f>IF(OR(M261="",COUNTIF(M256:M260,M261)&gt;0),"",", "&amp;M261)</f>
        <v/>
      </c>
      <c r="Y261" s="15" t="str">
        <f>IF(OR(K261="",COUNTIF(K258:K260,K261)&gt;0),"",", "&amp;K261)</f>
        <v/>
      </c>
    </row>
    <row r="262" spans="1:25" x14ac:dyDescent="0.25">
      <c r="A262" s="24"/>
      <c r="B262" s="17" t="s">
        <v>85</v>
      </c>
      <c r="C262" s="18" t="str">
        <f>IF(ISERROR(S255),"",INDEX(XMLLINK[BereichID],MATCH(Q262,XMLLINK[EnsembleNr],0)))</f>
        <v/>
      </c>
      <c r="D262" s="21">
        <v>7</v>
      </c>
      <c r="E262" s="18" t="str">
        <f>IF(S262,"",INDEX(XMLLINK[NamePerson],MATCH(Q263&amp;"_"&amp;D262,XMLLINK[EID_MID],0)))</f>
        <v/>
      </c>
      <c r="F262" s="18" t="str">
        <f>IF(S262,"",INDEX(XMLLINK[GebDat],MATCH(Q263&amp;"_"&amp;D262,XMLLINK[EID_MID],0)))</f>
        <v/>
      </c>
      <c r="G262" s="18" t="str">
        <f>IF(S262,"",INDEX(XMLLINK[Geschlecht],MATCH(Q263&amp;"_"&amp;D262,XMLLINK[EID_MID],0)))</f>
        <v/>
      </c>
      <c r="H262" s="18" t="str">
        <f>IF(S262,"",INDEX(XMLLINK[Adresse],MATCH(Q263&amp;"_"&amp;D262,XMLLINK[EID_MID],0)))</f>
        <v/>
      </c>
      <c r="I262" s="18" t="str">
        <f>IF(S262,"",INDEX(XMLLINK[Email],MATCH(Q263&amp;"_"&amp;D262,XMLLINK[EID_MID],0)))</f>
        <v/>
      </c>
      <c r="J262" s="18" t="str">
        <f>IF(S262,"",INDEX(XMLLINK[Telefon],MATCH(Q263&amp;"_"&amp;D262,XMLLINK[EID_MID],0)))</f>
        <v/>
      </c>
      <c r="K262" s="18" t="str">
        <f>IF(S262,"",INDEX(XMLLINK[Instrument],MATCH(Q263&amp;"_"&amp;D262,XMLLINK[EID_MID],0)))</f>
        <v/>
      </c>
      <c r="L262" s="18" t="str">
        <f>IF(S262,"",INDEX(XMLLINK[BereichIDPerson],MATCH(Q263&amp;"_"&amp;D262,XMLLINK[EID_MID],0)))</f>
        <v/>
      </c>
      <c r="M262" s="18" t="str">
        <f>IF(S262,"",INDEX(XMLLINK[BereichNamePerson],MATCH(Q263&amp;"_"&amp;D262,XMLLINK[EID_MID],0)))</f>
        <v/>
      </c>
      <c r="N262" s="18" t="str">
        <f>IF(S262,"",INDEX(XMLLINK[AuswahlPerson],MATCH(Q263&amp;"_"&amp;D262,XMLLINK[EID_MID],0)))</f>
        <v/>
      </c>
      <c r="O262" s="18" t="str">
        <f>IF(S262,"",INDEX(XMLLINK[BemerkungPerson],MATCH(Q263&amp;"_"&amp;D262,XMLLINK[EID_MID],0)))</f>
        <v/>
      </c>
      <c r="Q262" s="21">
        <f t="shared" si="48"/>
        <v>13</v>
      </c>
      <c r="R262" s="15">
        <v>7</v>
      </c>
      <c r="S262" s="18" t="b">
        <f>ISERROR(INDEX(XMLLINK[NamePerson],MATCH(Q257&amp;"_"&amp;D262,XMLLINK[EID_MID],0)))</f>
        <v>1</v>
      </c>
      <c r="U262" s="15" t="str">
        <f t="shared" ca="1" si="49"/>
        <v/>
      </c>
      <c r="W262" s="15" t="str">
        <f>IF(OR(M262="",COUNTIF(M256:M261,M262)&gt;0),"",", "&amp;M262)</f>
        <v/>
      </c>
      <c r="Y262" s="15" t="str">
        <f>IF(OR(K262="",COUNTIF(K259:K261,K262)&gt;0),"",", "&amp;K262)</f>
        <v/>
      </c>
    </row>
    <row r="263" spans="1:25" x14ac:dyDescent="0.25">
      <c r="A263" s="24"/>
      <c r="B263" s="17" t="s">
        <v>86</v>
      </c>
      <c r="C263" s="18" t="str">
        <f>IF(ISERROR(S255),"",INDEX(XMLLINK[BereichName],MATCH(Q263,XMLLINK[EnsembleNr],0)))</f>
        <v/>
      </c>
      <c r="D263" s="21">
        <v>8</v>
      </c>
      <c r="E263" s="18" t="str">
        <f>IF(S263,"",INDEX(XMLLINK[NamePerson],MATCH(Q264&amp;"_"&amp;D263,XMLLINK[EID_MID],0)))</f>
        <v/>
      </c>
      <c r="F263" s="18" t="str">
        <f>IF(S263,"",INDEX(XMLLINK[GebDat],MATCH(Q264&amp;"_"&amp;D263,XMLLINK[EID_MID],0)))</f>
        <v/>
      </c>
      <c r="G263" s="18" t="str">
        <f>IF(S263,"",INDEX(XMLLINK[Geschlecht],MATCH(Q264&amp;"_"&amp;D263,XMLLINK[EID_MID],0)))</f>
        <v/>
      </c>
      <c r="H263" s="18" t="str">
        <f>IF(S263,"",INDEX(XMLLINK[Adresse],MATCH(Q264&amp;"_"&amp;D263,XMLLINK[EID_MID],0)))</f>
        <v/>
      </c>
      <c r="I263" s="18" t="str">
        <f>IF(S263,"",INDEX(XMLLINK[Email],MATCH(Q264&amp;"_"&amp;D263,XMLLINK[EID_MID],0)))</f>
        <v/>
      </c>
      <c r="J263" s="18" t="str">
        <f>IF(S263,"",INDEX(XMLLINK[Telefon],MATCH(Q264&amp;"_"&amp;D263,XMLLINK[EID_MID],0)))</f>
        <v/>
      </c>
      <c r="K263" s="18" t="str">
        <f>IF(S263,"",INDEX(XMLLINK[Instrument],MATCH(Q264&amp;"_"&amp;D263,XMLLINK[EID_MID],0)))</f>
        <v/>
      </c>
      <c r="L263" s="18" t="str">
        <f>IF(S263,"",INDEX(XMLLINK[BereichIDPerson],MATCH(Q264&amp;"_"&amp;D263,XMLLINK[EID_MID],0)))</f>
        <v/>
      </c>
      <c r="M263" s="18" t="str">
        <f>IF(S263,"",INDEX(XMLLINK[BereichNamePerson],MATCH(Q264&amp;"_"&amp;D263,XMLLINK[EID_MID],0)))</f>
        <v/>
      </c>
      <c r="N263" s="18" t="str">
        <f>IF(S263,"",INDEX(XMLLINK[AuswahlPerson],MATCH(Q264&amp;"_"&amp;D263,XMLLINK[EID_MID],0)))</f>
        <v/>
      </c>
      <c r="O263" s="18" t="str">
        <f>IF(S263,"",INDEX(XMLLINK[BemerkungPerson],MATCH(Q264&amp;"_"&amp;D263,XMLLINK[EID_MID],0)))</f>
        <v/>
      </c>
      <c r="Q263" s="21">
        <f t="shared" si="48"/>
        <v>13</v>
      </c>
      <c r="R263" s="15">
        <v>8</v>
      </c>
      <c r="S263" s="18" t="b">
        <f>ISERROR(INDEX(XMLLINK[NamePerson],MATCH(Q257&amp;"_"&amp;D263,XMLLINK[EID_MID],0)))</f>
        <v>1</v>
      </c>
      <c r="U263" s="15" t="str">
        <f t="shared" ca="1" si="49"/>
        <v/>
      </c>
      <c r="W263" s="15" t="str">
        <f>IF(OR(M263="",COUNTIF(M256:M262,M263)&gt;0),"",", "&amp;M263)</f>
        <v/>
      </c>
      <c r="Y263" s="15" t="str">
        <f>IF(OR(K263="",COUNTIF(K260:K262,K263)&gt;0),"",", "&amp;K263)</f>
        <v/>
      </c>
    </row>
    <row r="264" spans="1:25" x14ac:dyDescent="0.25">
      <c r="A264" s="24"/>
      <c r="B264" s="17" t="s">
        <v>87</v>
      </c>
      <c r="C264" s="18" t="str">
        <f>IF(ISERROR(S255),"",INDEX(XMLLINK[Auftrittzeit],MATCH(Q264,XMLLINK[EnsembleNr],0)))</f>
        <v/>
      </c>
      <c r="D264" s="17" t="s">
        <v>94</v>
      </c>
      <c r="E264" s="15" t="s">
        <v>29</v>
      </c>
      <c r="F264" s="15" t="s">
        <v>30</v>
      </c>
      <c r="G264" s="15" t="s">
        <v>95</v>
      </c>
      <c r="H264" s="15" t="s">
        <v>32</v>
      </c>
      <c r="I264" s="15" t="s">
        <v>20</v>
      </c>
      <c r="J264" s="15" t="s">
        <v>39</v>
      </c>
      <c r="Q264" s="21">
        <f t="shared" si="48"/>
        <v>13</v>
      </c>
      <c r="U264" s="15">
        <f ca="1">COUNT(U256:U263)</f>
        <v>0</v>
      </c>
      <c r="W264" s="29" t="str">
        <f>CONCATENATE(W265,V266,W266,V267,W267,V268,W268,V269,W269,V270,W270,V271,W271)</f>
        <v/>
      </c>
    </row>
    <row r="265" spans="1:25" x14ac:dyDescent="0.25">
      <c r="A265" s="24"/>
      <c r="B265" s="17" t="s">
        <v>88</v>
      </c>
      <c r="C265" s="18" t="str">
        <f>IF(ISERROR(S255),"",INDEX(XMLLINK[Bemerkung],MATCH(Q265,XMLLINK[EnsembleNr],0)))</f>
        <v/>
      </c>
      <c r="D265" s="21">
        <v>1</v>
      </c>
      <c r="E265" s="18" t="str">
        <f>IF(S265,"",INDEX(XMLLINK[Titel],MATCH(Q266&amp;"_"&amp;D265,XMLLINK[EID_WID],0)))</f>
        <v/>
      </c>
      <c r="F265" s="18" t="str">
        <f>IF(S265,"",INDEX(XMLLINK[Komponist],MATCH(Q266&amp;"_"&amp;D265,XMLLINK[EID_WID],0)))</f>
        <v/>
      </c>
      <c r="G265" s="18" t="str">
        <f>IF(S265,"",INDEX(XMLLINK[Satz],MATCH(Q266&amp;"_"&amp;D265,XMLLINK[EID_WID],0)))</f>
        <v/>
      </c>
      <c r="H265" s="18" t="str">
        <f>IF(S265,"",INDEX(XMLLINK[Dauer],MATCH(Q266&amp;"_"&amp;D265,XMLLINK[EID_WID],0)))</f>
        <v/>
      </c>
      <c r="I265" s="18" t="str">
        <f>IF(S265,"",INDEX(XMLLINK[BemerkungWerk],MATCH(Q266&amp;"_"&amp;D265,XMLLINK[EID_WID],0)))</f>
        <v/>
      </c>
      <c r="J265" s="18" t="str">
        <f>IF(S265,"",INDEX(XMLLINK[Pflicht],MATCH(Q266&amp;"_"&amp;D265,XMLLINK[EID_WID],0)))</f>
        <v/>
      </c>
      <c r="Q265" s="21">
        <f t="shared" si="48"/>
        <v>13</v>
      </c>
      <c r="R265" s="22" t="s">
        <v>102</v>
      </c>
      <c r="S265" s="18" t="b">
        <f>ISERROR(INDEX(XMLLINK[NamePerson],MATCH(Q267&amp;"_"&amp;D265,XMLLINK[EID_WID],0)))</f>
        <v>1</v>
      </c>
      <c r="W265" s="15" t="str">
        <f t="shared" ref="W265:W272" si="50">IF(AND(F265="",G265=""),E265,IF(AND(F265&lt;&gt;"",G265&lt;&gt;""),F265&amp;", "&amp;E265&amp;", "&amp;G265,IF(F265="",E265&amp;", "&amp;G265,F265&amp;", "&amp;E265)))</f>
        <v/>
      </c>
    </row>
    <row r="266" spans="1:25" x14ac:dyDescent="0.25">
      <c r="A266" s="24"/>
      <c r="B266" s="17" t="s">
        <v>108</v>
      </c>
      <c r="C266" s="28" t="str">
        <f ca="1">IF(U264=0,"",SUM(U256:U263)/U264/365.25)</f>
        <v/>
      </c>
      <c r="D266" s="21">
        <v>2</v>
      </c>
      <c r="E266" s="18" t="str">
        <f>IF(S266,"",INDEX(XMLLINK[Titel],MATCH(Q267&amp;"_"&amp;D266,XMLLINK[EID_WID],0)))</f>
        <v/>
      </c>
      <c r="F266" s="18" t="str">
        <f>IF(S266,"",INDEX(XMLLINK[Komponist],MATCH(Q267&amp;"_"&amp;D266,XMLLINK[EID_WID],0)))</f>
        <v/>
      </c>
      <c r="G266" s="18" t="str">
        <f>IF(S266,"",INDEX(XMLLINK[Satz],MATCH(Q267&amp;"_"&amp;D266,XMLLINK[EID_WID],0)))</f>
        <v/>
      </c>
      <c r="H266" s="18" t="str">
        <f>IF(S266,"",INDEX(XMLLINK[Dauer],MATCH(Q267&amp;"_"&amp;D266,XMLLINK[EID_WID],0)))</f>
        <v/>
      </c>
      <c r="I266" s="18" t="str">
        <f>IF(S266,"",INDEX(XMLLINK[BemerkungWerk],MATCH(Q267&amp;"_"&amp;D266,XMLLINK[EID_WID],0)))</f>
        <v/>
      </c>
      <c r="J266" s="18" t="str">
        <f>IF(S266,"",INDEX(XMLLINK[Pflicht],MATCH(Q267&amp;"_"&amp;D266,XMLLINK[EID_WID],0)))</f>
        <v/>
      </c>
      <c r="Q266" s="21">
        <f t="shared" si="48"/>
        <v>13</v>
      </c>
      <c r="R266" s="22">
        <v>2</v>
      </c>
      <c r="S266" s="18" t="b">
        <f>ISERROR(INDEX(XMLLINK[NamePerson],MATCH(Q268&amp;"_"&amp;D266,XMLLINK[EID_WID],0)))</f>
        <v>1</v>
      </c>
      <c r="V266" s="15" t="str">
        <f>IF(W266="","","; ")</f>
        <v/>
      </c>
      <c r="W266" s="15" t="str">
        <f t="shared" si="50"/>
        <v/>
      </c>
    </row>
    <row r="267" spans="1:25" x14ac:dyDescent="0.25">
      <c r="A267" s="24"/>
      <c r="D267" s="21">
        <v>3</v>
      </c>
      <c r="E267" s="18" t="str">
        <f>IF(S267,"",INDEX(XMLLINK[Titel],MATCH(Q268&amp;"_"&amp;D267,XMLLINK[EID_WID],0)))</f>
        <v/>
      </c>
      <c r="F267" s="18" t="str">
        <f>IF(S267,"",INDEX(XMLLINK[Komponist],MATCH(Q268&amp;"_"&amp;D267,XMLLINK[EID_WID],0)))</f>
        <v/>
      </c>
      <c r="G267" s="18" t="str">
        <f>IF(S267,"",INDEX(XMLLINK[Satz],MATCH(Q268&amp;"_"&amp;D267,XMLLINK[EID_WID],0)))</f>
        <v/>
      </c>
      <c r="H267" s="18" t="str">
        <f>IF(S267,"",INDEX(XMLLINK[Dauer],MATCH(Q268&amp;"_"&amp;D267,XMLLINK[EID_WID],0)))</f>
        <v/>
      </c>
      <c r="I267" s="18" t="str">
        <f>IF(S267,"",INDEX(XMLLINK[BemerkungWerk],MATCH(Q268&amp;"_"&amp;D267,XMLLINK[EID_WID],0)))</f>
        <v/>
      </c>
      <c r="J267" s="18" t="str">
        <f>IF(S267,"",INDEX(XMLLINK[Pflicht],MATCH(Q268&amp;"_"&amp;D267,XMLLINK[EID_WID],0)))</f>
        <v/>
      </c>
      <c r="Q267" s="21">
        <f t="shared" si="48"/>
        <v>13</v>
      </c>
      <c r="R267" s="22">
        <v>3</v>
      </c>
      <c r="S267" s="18" t="b">
        <f>ISERROR(INDEX(XMLLINK[NamePerson],MATCH(Q269&amp;"_"&amp;D267,XMLLINK[EID_WID],0)))</f>
        <v>1</v>
      </c>
      <c r="V267" s="15" t="str">
        <f t="shared" ref="V267:V272" si="51">IF(W267="","","; ")</f>
        <v/>
      </c>
      <c r="W267" s="15" t="str">
        <f t="shared" si="50"/>
        <v/>
      </c>
    </row>
    <row r="268" spans="1:25" x14ac:dyDescent="0.25">
      <c r="A268" s="24"/>
      <c r="D268" s="21">
        <v>4</v>
      </c>
      <c r="E268" s="18" t="str">
        <f>IF(S268,"",INDEX(XMLLINK[Titel],MATCH(Q269&amp;"_"&amp;D268,XMLLINK[EID_WID],0)))</f>
        <v/>
      </c>
      <c r="F268" s="18" t="str">
        <f>IF(S268,"",INDEX(XMLLINK[Komponist],MATCH(Q269&amp;"_"&amp;D268,XMLLINK[EID_WID],0)))</f>
        <v/>
      </c>
      <c r="G268" s="18" t="str">
        <f>IF(S268,"",INDEX(XMLLINK[Satz],MATCH(Q269&amp;"_"&amp;D268,XMLLINK[EID_WID],0)))</f>
        <v/>
      </c>
      <c r="H268" s="18" t="str">
        <f>IF(S268,"",INDEX(XMLLINK[Dauer],MATCH(Q269&amp;"_"&amp;D268,XMLLINK[EID_WID],0)))</f>
        <v/>
      </c>
      <c r="I268" s="18" t="str">
        <f>IF(S268,"",INDEX(XMLLINK[BemerkungWerk],MATCH(Q269&amp;"_"&amp;D268,XMLLINK[EID_WID],0)))</f>
        <v/>
      </c>
      <c r="J268" s="18" t="str">
        <f>IF(S268,"",INDEX(XMLLINK[Pflicht],MATCH(Q269&amp;"_"&amp;D268,XMLLINK[EID_WID],0)))</f>
        <v/>
      </c>
      <c r="Q268" s="21">
        <f t="shared" si="48"/>
        <v>13</v>
      </c>
      <c r="R268" s="22">
        <v>4</v>
      </c>
      <c r="S268" s="18" t="b">
        <f>ISERROR(INDEX(XMLLINK[NamePerson],MATCH(Q270&amp;"_"&amp;D268,XMLLINK[EID_WID],0)))</f>
        <v>1</v>
      </c>
      <c r="V268" s="15" t="str">
        <f t="shared" si="51"/>
        <v/>
      </c>
      <c r="W268" s="15" t="str">
        <f t="shared" si="50"/>
        <v/>
      </c>
    </row>
    <row r="269" spans="1:25" x14ac:dyDescent="0.25">
      <c r="A269" s="24"/>
      <c r="D269" s="21">
        <v>5</v>
      </c>
      <c r="E269" s="18" t="str">
        <f>IF(S269,"",INDEX(XMLLINK[Titel],MATCH(Q270&amp;"_"&amp;D269,XMLLINK[EID_WID],0)))</f>
        <v/>
      </c>
      <c r="F269" s="18" t="str">
        <f>IF(S269,"",INDEX(XMLLINK[Komponist],MATCH(Q270&amp;"_"&amp;D269,XMLLINK[EID_WID],0)))</f>
        <v/>
      </c>
      <c r="G269" s="18" t="str">
        <f>IF(S269,"",INDEX(XMLLINK[Satz],MATCH(Q270&amp;"_"&amp;D269,XMLLINK[EID_WID],0)))</f>
        <v/>
      </c>
      <c r="H269" s="18" t="str">
        <f>IF(S269,"",INDEX(XMLLINK[Dauer],MATCH(Q270&amp;"_"&amp;D269,XMLLINK[EID_WID],0)))</f>
        <v/>
      </c>
      <c r="I269" s="18" t="str">
        <f>IF(S269,"",INDEX(XMLLINK[BemerkungWerk],MATCH(Q270&amp;"_"&amp;D269,XMLLINK[EID_WID],0)))</f>
        <v/>
      </c>
      <c r="J269" s="18" t="str">
        <f>IF(S269,"",INDEX(XMLLINK[Pflicht],MATCH(Q270&amp;"_"&amp;D269,XMLLINK[EID_WID],0)))</f>
        <v/>
      </c>
      <c r="Q269" s="21">
        <f t="shared" si="48"/>
        <v>13</v>
      </c>
      <c r="R269" s="22">
        <v>5</v>
      </c>
      <c r="S269" s="18" t="b">
        <f>ISERROR(INDEX(XMLLINK[NamePerson],MATCH(Q271&amp;"_"&amp;D269,XMLLINK[EID_WID],0)))</f>
        <v>1</v>
      </c>
      <c r="V269" s="15" t="str">
        <f t="shared" si="51"/>
        <v/>
      </c>
      <c r="W269" s="15" t="str">
        <f t="shared" si="50"/>
        <v/>
      </c>
    </row>
    <row r="270" spans="1:25" x14ac:dyDescent="0.25">
      <c r="A270" s="24"/>
      <c r="D270" s="21">
        <v>6</v>
      </c>
      <c r="E270" s="18" t="str">
        <f>IF(S270,"",INDEX(XMLLINK[Titel],MATCH(Q271&amp;"_"&amp;D270,XMLLINK[EID_WID],0)))</f>
        <v/>
      </c>
      <c r="F270" s="18" t="str">
        <f>IF(S270,"",INDEX(XMLLINK[Komponist],MATCH(Q271&amp;"_"&amp;D270,XMLLINK[EID_WID],0)))</f>
        <v/>
      </c>
      <c r="G270" s="18" t="str">
        <f>IF(S270,"",INDEX(XMLLINK[Satz],MATCH(Q271&amp;"_"&amp;D270,XMLLINK[EID_WID],0)))</f>
        <v/>
      </c>
      <c r="H270" s="18" t="str">
        <f>IF(S270,"",INDEX(XMLLINK[Dauer],MATCH(Q271&amp;"_"&amp;D270,XMLLINK[EID_WID],0)))</f>
        <v/>
      </c>
      <c r="I270" s="18" t="str">
        <f>IF(S270,"",INDEX(XMLLINK[BemerkungWerk],MATCH(Q271&amp;"_"&amp;D270,XMLLINK[EID_WID],0)))</f>
        <v/>
      </c>
      <c r="J270" s="18" t="str">
        <f>IF(S270,"",INDEX(XMLLINK[Pflicht],MATCH(Q271&amp;"_"&amp;D270,XMLLINK[EID_WID],0)))</f>
        <v/>
      </c>
      <c r="Q270" s="21">
        <f t="shared" si="48"/>
        <v>13</v>
      </c>
      <c r="R270" s="22">
        <v>6</v>
      </c>
      <c r="S270" s="18" t="b">
        <f>ISERROR(INDEX(XMLLINK[NamePerson],MATCH(Q272&amp;"_"&amp;D270,XMLLINK[EID_WID],0)))</f>
        <v>1</v>
      </c>
      <c r="V270" s="15" t="str">
        <f t="shared" si="51"/>
        <v/>
      </c>
      <c r="W270" s="15" t="str">
        <f t="shared" si="50"/>
        <v/>
      </c>
    </row>
    <row r="271" spans="1:25" x14ac:dyDescent="0.25">
      <c r="A271" s="24"/>
      <c r="D271" s="21">
        <v>7</v>
      </c>
      <c r="E271" s="18" t="str">
        <f>IF(S271,"",INDEX(XMLLINK[Titel],MATCH(Q272&amp;"_"&amp;D271,XMLLINK[EID_WID],0)))</f>
        <v/>
      </c>
      <c r="F271" s="18" t="str">
        <f>IF(S271,"",INDEX(XMLLINK[Komponist],MATCH(Q272&amp;"_"&amp;D271,XMLLINK[EID_WID],0)))</f>
        <v/>
      </c>
      <c r="G271" s="18" t="str">
        <f>IF(S271,"",INDEX(XMLLINK[Satz],MATCH(Q272&amp;"_"&amp;D271,XMLLINK[EID_WID],0)))</f>
        <v/>
      </c>
      <c r="H271" s="18" t="str">
        <f>IF(S271,"",INDEX(XMLLINK[Dauer],MATCH(Q272&amp;"_"&amp;D271,XMLLINK[EID_WID],0)))</f>
        <v/>
      </c>
      <c r="I271" s="18" t="str">
        <f>IF(S271,"",INDEX(XMLLINK[BemerkungWerk],MATCH(Q272&amp;"_"&amp;D271,XMLLINK[EID_WID],0)))</f>
        <v/>
      </c>
      <c r="J271" s="18" t="str">
        <f>IF(S271,"",INDEX(XMLLINK[Pflicht],MATCH(Q272&amp;"_"&amp;D271,XMLLINK[EID_WID],0)))</f>
        <v/>
      </c>
      <c r="Q271" s="21">
        <f t="shared" si="48"/>
        <v>13</v>
      </c>
      <c r="R271" s="22">
        <v>7</v>
      </c>
      <c r="S271" s="18" t="b">
        <f>ISERROR(INDEX(XMLLINK[NamePerson],MATCH(Q273&amp;"_"&amp;D271,XMLLINK[EID_WID],0)))</f>
        <v>1</v>
      </c>
      <c r="V271" s="15" t="str">
        <f t="shared" si="51"/>
        <v/>
      </c>
      <c r="W271" s="15" t="str">
        <f t="shared" si="50"/>
        <v/>
      </c>
    </row>
    <row r="272" spans="1:25" x14ac:dyDescent="0.25">
      <c r="A272" s="24"/>
      <c r="D272" s="21">
        <v>8</v>
      </c>
      <c r="E272" s="18" t="str">
        <f>IF(S272,"",INDEX(XMLLINK[Titel],MATCH(Q273&amp;"_"&amp;D272,XMLLINK[EID_WID],0)))</f>
        <v/>
      </c>
      <c r="F272" s="18" t="str">
        <f>IF(S272,"",INDEX(XMLLINK[Komponist],MATCH(Q273&amp;"_"&amp;D272,XMLLINK[EID_WID],0)))</f>
        <v/>
      </c>
      <c r="G272" s="18" t="str">
        <f>IF(S272,"",INDEX(XMLLINK[Satz],MATCH(Q273&amp;"_"&amp;D272,XMLLINK[EID_WID],0)))</f>
        <v/>
      </c>
      <c r="H272" s="18" t="str">
        <f>IF(S272,"",INDEX(XMLLINK[Dauer],MATCH(Q273&amp;"_"&amp;D272,XMLLINK[EID_WID],0)))</f>
        <v/>
      </c>
      <c r="I272" s="18" t="str">
        <f>IF(S272,"",INDEX(XMLLINK[BemerkungWerk],MATCH(Q273&amp;"_"&amp;D272,XMLLINK[EID_WID],0)))</f>
        <v/>
      </c>
      <c r="J272" s="18" t="str">
        <f>IF(S272,"",INDEX(XMLLINK[Pflicht],MATCH(Q273&amp;"_"&amp;D272,XMLLINK[EID_WID],0)))</f>
        <v/>
      </c>
      <c r="Q272" s="21"/>
      <c r="R272" s="22">
        <v>8</v>
      </c>
      <c r="S272" s="18" t="b">
        <f>ISERROR(INDEX(XMLLINK[NamePerson],MATCH(A273&amp;"_"&amp;D272,XMLLINK[EID_WID],0)))</f>
        <v>1</v>
      </c>
      <c r="V272" s="15" t="str">
        <f t="shared" si="51"/>
        <v/>
      </c>
      <c r="W272" s="15" t="str">
        <f t="shared" si="50"/>
        <v/>
      </c>
    </row>
    <row r="274" spans="1:25" x14ac:dyDescent="0.25">
      <c r="A274" s="23" t="s">
        <v>96</v>
      </c>
      <c r="B274" s="23">
        <f>(ROW()+6)/20</f>
        <v>14</v>
      </c>
      <c r="C274" s="24"/>
      <c r="D274" s="24"/>
      <c r="E274" s="24"/>
      <c r="F274" s="24"/>
      <c r="G274" s="24"/>
      <c r="H274" s="24"/>
      <c r="I274" s="24"/>
      <c r="J274" s="24"/>
      <c r="K274" s="24"/>
      <c r="L274" s="24"/>
      <c r="M274" s="24"/>
      <c r="N274" s="24"/>
      <c r="O274" s="24"/>
    </row>
    <row r="275" spans="1:25" x14ac:dyDescent="0.25">
      <c r="A275" s="24"/>
      <c r="B275" s="17" t="s">
        <v>78</v>
      </c>
      <c r="C275" s="18" t="str">
        <f>IF(ISERROR(S275),"",INDEX(XMLLINK[Name],MATCH(Q276,XMLLINK[EnsembleNr],0)))</f>
        <v/>
      </c>
      <c r="D275" s="17" t="s">
        <v>89</v>
      </c>
      <c r="E275" s="19" t="s">
        <v>11</v>
      </c>
      <c r="F275" s="15" t="s">
        <v>90</v>
      </c>
      <c r="G275" s="15" t="s">
        <v>91</v>
      </c>
      <c r="H275" s="15" t="s">
        <v>24</v>
      </c>
      <c r="I275" s="15" t="s">
        <v>25</v>
      </c>
      <c r="J275" s="15" t="s">
        <v>26</v>
      </c>
      <c r="K275" s="15" t="s">
        <v>27</v>
      </c>
      <c r="L275" s="15" t="s">
        <v>18</v>
      </c>
      <c r="M275" s="15" t="s">
        <v>92</v>
      </c>
      <c r="N275" s="15" t="s">
        <v>93</v>
      </c>
      <c r="O275" s="15" t="s">
        <v>20</v>
      </c>
      <c r="Q275" s="21" t="s">
        <v>103</v>
      </c>
      <c r="R275" s="17" t="s">
        <v>97</v>
      </c>
      <c r="S275" s="20" t="e">
        <f>VLOOKUP(Q277,XMLLINK[EnsembleNr],1,0)</f>
        <v>#N/A</v>
      </c>
      <c r="T275" s="15" t="s">
        <v>100</v>
      </c>
      <c r="W275" s="29" t="str">
        <f>CONCATENATE(W276,W277,W278,W279,W280,W281,W282,W283)</f>
        <v/>
      </c>
      <c r="X275" s="31">
        <f>8-COUNTIF(W276:W283,"")</f>
        <v>0</v>
      </c>
      <c r="Y275" s="29" t="str">
        <f>CONCATENATE(Y276,Y277,Y278,Y279,Y280,Y281,Y282,Y283)</f>
        <v/>
      </c>
    </row>
    <row r="276" spans="1:25" x14ac:dyDescent="0.25">
      <c r="A276" s="24"/>
      <c r="B276" s="17" t="s">
        <v>79</v>
      </c>
      <c r="C276" s="18" t="str">
        <f>IF(ISERROR(S275),"",INDEX(XMLLINK[Leiter],MATCH(Q276,XMLLINK[EnsembleNr],0)))</f>
        <v/>
      </c>
      <c r="D276" s="21">
        <v>1</v>
      </c>
      <c r="E276" s="18" t="str">
        <f>IF(S276,"",INDEX(XMLLINK[NamePerson],MATCH(Q277&amp;"_"&amp;D276,XMLLINK[EID_MID],0)))</f>
        <v/>
      </c>
      <c r="F276" s="18" t="str">
        <f>IF(S276,"",INDEX(XMLLINK[GebDat],MATCH(Q277&amp;"_"&amp;D276,XMLLINK[EID_MID],0)))</f>
        <v/>
      </c>
      <c r="G276" s="18" t="str">
        <f>IF(S276,"",INDEX(XMLLINK[Geschlecht],MATCH(Q277&amp;"_"&amp;D276,XMLLINK[EID_MID],0)))</f>
        <v/>
      </c>
      <c r="H276" s="18" t="str">
        <f>IF(S276,"",INDEX(XMLLINK[Adresse],MATCH(Q277&amp;"_"&amp;D276,XMLLINK[EID_MID],0)))</f>
        <v/>
      </c>
      <c r="I276" s="18" t="str">
        <f>IF(S276,"",INDEX(XMLLINK[Email],MATCH(Q277&amp;"_"&amp;D276,XMLLINK[EID_MID],0)))</f>
        <v/>
      </c>
      <c r="J276" s="18" t="str">
        <f>IF(S276,"",INDEX(XMLLINK[Telefon],MATCH(Q277&amp;"_"&amp;D276,XMLLINK[EID_MID],0)))</f>
        <v/>
      </c>
      <c r="K276" s="18" t="str">
        <f>IF(S276,"",INDEX(XMLLINK[Instrument],MATCH(Q277&amp;"_"&amp;D276,XMLLINK[EID_MID],0)))</f>
        <v/>
      </c>
      <c r="L276" s="18" t="str">
        <f>IF(S276,"",INDEX(XMLLINK[BereichIDPerson],MATCH(Q277&amp;"_"&amp;D276,XMLLINK[EID_MID],0)))</f>
        <v/>
      </c>
      <c r="M276" s="18" t="str">
        <f>IF(S276,"",INDEX(XMLLINK[BereichNamePerson],MATCH(Q277&amp;"_"&amp;D276,XMLLINK[EID_MID],0)))</f>
        <v/>
      </c>
      <c r="N276" s="18" t="str">
        <f>IF(S276,"",INDEX(XMLLINK[AuswahlPerson],MATCH(Q277&amp;"_"&amp;D276,XMLLINK[EID_MID],0)))</f>
        <v/>
      </c>
      <c r="O276" s="18" t="str">
        <f>IF(S276,"",INDEX(XMLLINK[BemerkungPerson],MATCH(Q277&amp;"_"&amp;D276,XMLLINK[EID_MID],0)))</f>
        <v/>
      </c>
      <c r="Q276" s="21">
        <f>B274</f>
        <v>14</v>
      </c>
      <c r="R276" s="22" t="s">
        <v>101</v>
      </c>
      <c r="S276" s="18" t="b">
        <f>ISERROR(INDEX(XMLLINK[NamePerson],MATCH(Q277&amp;"_"&amp;D276,XMLLINK[EID_MID],0)))</f>
        <v>1</v>
      </c>
      <c r="U276" s="15" t="str">
        <f ca="1">IF(ISNUMBER(DATEVALUE(F276)),TODAY()-DATEVALUE(F276),"")</f>
        <v/>
      </c>
      <c r="W276" s="15" t="str">
        <f>M276</f>
        <v/>
      </c>
      <c r="X276" s="29" t="str">
        <f>IF(E276="","",IF(E277="",E276,IF(E278="",E276&amp;", "&amp;E277,IF(E279="",E276&amp;", "&amp;E277&amp;", "&amp;E278,IF(E280="",E276&amp;", "&amp;E277&amp;", "&amp;E278&amp;", "&amp;E279,IF(E281="",E276&amp;", "&amp;E277&amp;", "&amp;E278&amp;", "&amp;E279&amp;", "&amp;E280,IF(E282="",E276&amp;", "&amp;E277&amp;", "&amp;E278&amp;", "&amp;E279&amp;", "&amp;E280&amp;", "&amp;E281,IF(E283="",E276&amp;", "&amp;E277&amp;", "&amp;E278&amp;", "&amp;E279&amp;", "&amp;E280&amp;", "&amp;E281&amp;", "&amp;E282,E276&amp;", "&amp;E277&amp;", "&amp;E278&amp;", "&amp;E279&amp;", "&amp;E280&amp;", "&amp;E281&amp;", "&amp;E282&amp;", "&amp;E283))))))))</f>
        <v/>
      </c>
      <c r="Y276" s="15" t="str">
        <f>K276</f>
        <v/>
      </c>
    </row>
    <row r="277" spans="1:25" x14ac:dyDescent="0.25">
      <c r="A277" s="24"/>
      <c r="B277" s="17" t="s">
        <v>80</v>
      </c>
      <c r="C277" s="18" t="str">
        <f>IF(ISERROR(S275),"",INDEX(XMLLINK[LeiterEmail],MATCH(Q277,XMLLINK[EnsembleNr],0)))</f>
        <v/>
      </c>
      <c r="D277" s="21">
        <v>2</v>
      </c>
      <c r="E277" s="18" t="str">
        <f>IF(S277,"",INDEX(XMLLINK[NamePerson],MATCH(Q278&amp;"_"&amp;D277,XMLLINK[EID_MID],0)))</f>
        <v/>
      </c>
      <c r="F277" s="18" t="str">
        <f>IF(S277,"",INDEX(XMLLINK[GebDat],MATCH(Q278&amp;"_"&amp;D277,XMLLINK[EID_MID],0)))</f>
        <v/>
      </c>
      <c r="G277" s="18" t="str">
        <f>IF(S277,"",INDEX(XMLLINK[Geschlecht],MATCH(Q278&amp;"_"&amp;D277,XMLLINK[EID_MID],0)))</f>
        <v/>
      </c>
      <c r="H277" s="18" t="str">
        <f>IF(S277,"",INDEX(XMLLINK[Adresse],MATCH(Q278&amp;"_"&amp;D277,XMLLINK[EID_MID],0)))</f>
        <v/>
      </c>
      <c r="I277" s="18" t="str">
        <f>IF(S277,"",INDEX(XMLLINK[Email],MATCH(Q278&amp;"_"&amp;D277,XMLLINK[EID_MID],0)))</f>
        <v/>
      </c>
      <c r="J277" s="18" t="str">
        <f>IF(S277,"",INDEX(XMLLINK[Telefon],MATCH(Q278&amp;"_"&amp;D277,XMLLINK[EID_MID],0)))</f>
        <v/>
      </c>
      <c r="K277" s="18" t="str">
        <f>IF(S277,"",INDEX(XMLLINK[Instrument],MATCH(Q278&amp;"_"&amp;D277,XMLLINK[EID_MID],0)))</f>
        <v/>
      </c>
      <c r="L277" s="18" t="str">
        <f>IF(S277,"",INDEX(XMLLINK[BereichIDPerson],MATCH(Q278&amp;"_"&amp;D277,XMLLINK[EID_MID],0)))</f>
        <v/>
      </c>
      <c r="M277" s="18" t="str">
        <f>IF(S277,"",INDEX(XMLLINK[BereichNamePerson],MATCH(Q278&amp;"_"&amp;D277,XMLLINK[EID_MID],0)))</f>
        <v/>
      </c>
      <c r="N277" s="18" t="str">
        <f>IF(S277,"",INDEX(XMLLINK[AuswahlPerson],MATCH(Q278&amp;"_"&amp;D277,XMLLINK[EID_MID],0)))</f>
        <v/>
      </c>
      <c r="O277" s="18" t="str">
        <f>IF(S277,"",INDEX(XMLLINK[BemerkungPerson],MATCH(Q278&amp;"_"&amp;D277,XMLLINK[EID_MID],0)))</f>
        <v/>
      </c>
      <c r="Q277" s="21">
        <f t="shared" ref="Q277:Q291" si="52">Q276</f>
        <v>14</v>
      </c>
      <c r="R277" s="15">
        <v>2</v>
      </c>
      <c r="S277" s="18" t="b">
        <f>ISERROR(INDEX(XMLLINK[NamePerson],MATCH(Q277&amp;"_"&amp;D277,XMLLINK[EID_MID],0)))</f>
        <v>1</v>
      </c>
      <c r="U277" s="15" t="str">
        <f t="shared" ref="U277:U283" ca="1" si="53">IF(ISNUMBER(DATEVALUE(F277)),TODAY()-DATEVALUE(F277),"")</f>
        <v/>
      </c>
      <c r="W277" s="15" t="str">
        <f>IF(AND(M277&lt;&gt;"",M277&lt;&gt;M276),", "&amp;M277,"")</f>
        <v/>
      </c>
      <c r="Y277" s="15" t="str">
        <f>IF(AND(K277&lt;&gt;"",K277&lt;&gt;K276),", "&amp;K277,"")</f>
        <v/>
      </c>
    </row>
    <row r="278" spans="1:25" x14ac:dyDescent="0.25">
      <c r="A278" s="24"/>
      <c r="B278" s="17" t="s">
        <v>81</v>
      </c>
      <c r="C278" s="18" t="str">
        <f>IF(ISERROR(S275),"",INDEX(XMLLINK[LeiterTelefon],MATCH(Q278,XMLLINK[EnsembleNr],0)))</f>
        <v/>
      </c>
      <c r="D278" s="21">
        <v>3</v>
      </c>
      <c r="E278" s="18" t="str">
        <f>IF(S278,"",INDEX(XMLLINK[NamePerson],MATCH(Q279&amp;"_"&amp;D278,XMLLINK[EID_MID],0)))</f>
        <v/>
      </c>
      <c r="F278" s="18" t="str">
        <f>IF(S278,"",INDEX(XMLLINK[GebDat],MATCH(Q279&amp;"_"&amp;D278,XMLLINK[EID_MID],0)))</f>
        <v/>
      </c>
      <c r="G278" s="18" t="str">
        <f>IF(S278,"",INDEX(XMLLINK[Geschlecht],MATCH(Q279&amp;"_"&amp;D278,XMLLINK[EID_MID],0)))</f>
        <v/>
      </c>
      <c r="H278" s="18" t="str">
        <f>IF(S278,"",INDEX(XMLLINK[Adresse],MATCH(Q279&amp;"_"&amp;D278,XMLLINK[EID_MID],0)))</f>
        <v/>
      </c>
      <c r="I278" s="18" t="str">
        <f>IF(S278,"",INDEX(XMLLINK[Email],MATCH(Q279&amp;"_"&amp;D278,XMLLINK[EID_MID],0)))</f>
        <v/>
      </c>
      <c r="J278" s="18" t="str">
        <f>IF(S278,"",INDEX(XMLLINK[Telefon],MATCH(Q279&amp;"_"&amp;D278,XMLLINK[EID_MID],0)))</f>
        <v/>
      </c>
      <c r="K278" s="18" t="str">
        <f>IF(S278,"",INDEX(XMLLINK[Instrument],MATCH(Q279&amp;"_"&amp;D278,XMLLINK[EID_MID],0)))</f>
        <v/>
      </c>
      <c r="L278" s="18" t="str">
        <f>IF(S278,"",INDEX(XMLLINK[BereichIDPerson],MATCH(Q279&amp;"_"&amp;D278,XMLLINK[EID_MID],0)))</f>
        <v/>
      </c>
      <c r="M278" s="18" t="str">
        <f>IF(S278,"",INDEX(XMLLINK[BereichNamePerson],MATCH(Q279&amp;"_"&amp;D278,XMLLINK[EID_MID],0)))</f>
        <v/>
      </c>
      <c r="N278" s="18" t="str">
        <f>IF(S278,"",INDEX(XMLLINK[AuswahlPerson],MATCH(Q279&amp;"_"&amp;D278,XMLLINK[EID_MID],0)))</f>
        <v/>
      </c>
      <c r="O278" s="18" t="str">
        <f>IF(S278,"",INDEX(XMLLINK[BemerkungPerson],MATCH(Q279&amp;"_"&amp;D278,XMLLINK[EID_MID],0)))</f>
        <v/>
      </c>
      <c r="Q278" s="21">
        <f t="shared" si="52"/>
        <v>14</v>
      </c>
      <c r="R278" s="15">
        <v>3</v>
      </c>
      <c r="S278" s="18" t="b">
        <f>ISERROR(INDEX(XMLLINK[NamePerson],MATCH(Q277&amp;"_"&amp;D278,XMLLINK[EID_MID],0)))</f>
        <v>1</v>
      </c>
      <c r="U278" s="15" t="str">
        <f t="shared" ca="1" si="53"/>
        <v/>
      </c>
      <c r="W278" s="15" t="str">
        <f>IF(OR(M278="",COUNTIF(M276:M277,M278)&gt;0),"",", "&amp;M278)</f>
        <v/>
      </c>
      <c r="Y278" s="15" t="str">
        <f>IF(OR(K278="",COUNTIF(K276:K277,K278)&gt;0),"",", "&amp;K278)</f>
        <v/>
      </c>
    </row>
    <row r="279" spans="1:25" x14ac:dyDescent="0.25">
      <c r="A279" s="24"/>
      <c r="B279" s="17" t="s">
        <v>82</v>
      </c>
      <c r="C279" s="18" t="str">
        <f>IF(ISERROR(S275),"",INDEX(XMLLINK[Art],MATCH(Q279,XMLLINK[EnsembleNr],0)))</f>
        <v/>
      </c>
      <c r="D279" s="21">
        <v>4</v>
      </c>
      <c r="E279" s="18" t="str">
        <f>IF(S279,"",INDEX(XMLLINK[NamePerson],MATCH(Q280&amp;"_"&amp;D279,XMLLINK[EID_MID],0)))</f>
        <v/>
      </c>
      <c r="F279" s="18" t="str">
        <f>IF(S279,"",INDEX(XMLLINK[GebDat],MATCH(Q280&amp;"_"&amp;D279,XMLLINK[EID_MID],0)))</f>
        <v/>
      </c>
      <c r="G279" s="18" t="str">
        <f>IF(S279,"",INDEX(XMLLINK[Geschlecht],MATCH(Q280&amp;"_"&amp;D279,XMLLINK[EID_MID],0)))</f>
        <v/>
      </c>
      <c r="H279" s="18" t="str">
        <f>IF(S279,"",INDEX(XMLLINK[Adresse],MATCH(Q280&amp;"_"&amp;D279,XMLLINK[EID_MID],0)))</f>
        <v/>
      </c>
      <c r="I279" s="18" t="str">
        <f>IF(S279,"",INDEX(XMLLINK[Email],MATCH(Q280&amp;"_"&amp;D279,XMLLINK[EID_MID],0)))</f>
        <v/>
      </c>
      <c r="J279" s="18" t="str">
        <f>IF(S279,"",INDEX(XMLLINK[Telefon],MATCH(Q280&amp;"_"&amp;D279,XMLLINK[EID_MID],0)))</f>
        <v/>
      </c>
      <c r="K279" s="18" t="str">
        <f>IF(S279,"",INDEX(XMLLINK[Instrument],MATCH(Q280&amp;"_"&amp;D279,XMLLINK[EID_MID],0)))</f>
        <v/>
      </c>
      <c r="L279" s="18" t="str">
        <f>IF(S279,"",INDEX(XMLLINK[BereichIDPerson],MATCH(Q280&amp;"_"&amp;D279,XMLLINK[EID_MID],0)))</f>
        <v/>
      </c>
      <c r="M279" s="18" t="str">
        <f>IF(S279,"",INDEX(XMLLINK[BereichNamePerson],MATCH(Q280&amp;"_"&amp;D279,XMLLINK[EID_MID],0)))</f>
        <v/>
      </c>
      <c r="N279" s="18" t="str">
        <f>IF(S279,"",INDEX(XMLLINK[AuswahlPerson],MATCH(Q280&amp;"_"&amp;D279,XMLLINK[EID_MID],0)))</f>
        <v/>
      </c>
      <c r="O279" s="18" t="str">
        <f>IF(S279,"",INDEX(XMLLINK[BemerkungPerson],MATCH(Q280&amp;"_"&amp;D279,XMLLINK[EID_MID],0)))</f>
        <v/>
      </c>
      <c r="Q279" s="21">
        <f t="shared" si="52"/>
        <v>14</v>
      </c>
      <c r="R279" s="15">
        <v>4</v>
      </c>
      <c r="S279" s="18" t="b">
        <f>ISERROR(INDEX(XMLLINK[NamePerson],MATCH(Q277&amp;"_"&amp;D279,XMLLINK[EID_MID],0)))</f>
        <v>1</v>
      </c>
      <c r="U279" s="15" t="str">
        <f t="shared" ca="1" si="53"/>
        <v/>
      </c>
      <c r="W279" s="15" t="str">
        <f>IF(OR(M279="",COUNTIF(M276:M278,M279)&gt;0),"",", "&amp;M279)</f>
        <v/>
      </c>
      <c r="Y279" s="15" t="str">
        <f>IF(OR(K279="",COUNTIF(K276:K278,K279)&gt;0),"",", "&amp;K279)</f>
        <v/>
      </c>
    </row>
    <row r="280" spans="1:25" x14ac:dyDescent="0.25">
      <c r="A280" s="24"/>
      <c r="B280" s="17" t="s">
        <v>83</v>
      </c>
      <c r="C280" s="18" t="str">
        <f>IF(ISERROR(S275),"",INDEX(XMLLINK[Stufe],MATCH(Q280,XMLLINK[EnsembleNr],0)))</f>
        <v/>
      </c>
      <c r="D280" s="21">
        <v>5</v>
      </c>
      <c r="E280" s="18" t="str">
        <f>IF(S280,"",INDEX(XMLLINK[NamePerson],MATCH(Q281&amp;"_"&amp;D280,XMLLINK[EID_MID],0)))</f>
        <v/>
      </c>
      <c r="F280" s="18" t="str">
        <f>IF(S280,"",INDEX(XMLLINK[GebDat],MATCH(Q281&amp;"_"&amp;D280,XMLLINK[EID_MID],0)))</f>
        <v/>
      </c>
      <c r="G280" s="18" t="str">
        <f>IF(S280,"",INDEX(XMLLINK[Geschlecht],MATCH(Q281&amp;"_"&amp;D280,XMLLINK[EID_MID],0)))</f>
        <v/>
      </c>
      <c r="H280" s="18" t="str">
        <f>IF(S280,"",INDEX(XMLLINK[Adresse],MATCH(Q281&amp;"_"&amp;D280,XMLLINK[EID_MID],0)))</f>
        <v/>
      </c>
      <c r="I280" s="18" t="str">
        <f>IF(S280,"",INDEX(XMLLINK[Email],MATCH(Q281&amp;"_"&amp;D280,XMLLINK[EID_MID],0)))</f>
        <v/>
      </c>
      <c r="J280" s="18" t="str">
        <f>IF(S280,"",INDEX(XMLLINK[Telefon],MATCH(Q281&amp;"_"&amp;D280,XMLLINK[EID_MID],0)))</f>
        <v/>
      </c>
      <c r="K280" s="18" t="str">
        <f>IF(S280,"",INDEX(XMLLINK[Instrument],MATCH(Q281&amp;"_"&amp;D280,XMLLINK[EID_MID],0)))</f>
        <v/>
      </c>
      <c r="L280" s="18" t="str">
        <f>IF(S280,"",INDEX(XMLLINK[BereichIDPerson],MATCH(Q281&amp;"_"&amp;D280,XMLLINK[EID_MID],0)))</f>
        <v/>
      </c>
      <c r="M280" s="18" t="str">
        <f>IF(S280,"",INDEX(XMLLINK[BereichNamePerson],MATCH(Q281&amp;"_"&amp;D280,XMLLINK[EID_MID],0)))</f>
        <v/>
      </c>
      <c r="N280" s="18" t="str">
        <f>IF(S280,"",INDEX(XMLLINK[AuswahlPerson],MATCH(Q281&amp;"_"&amp;D280,XMLLINK[EID_MID],0)))</f>
        <v/>
      </c>
      <c r="O280" s="18" t="str">
        <f>IF(S280,"",INDEX(XMLLINK[BemerkungPerson],MATCH(Q281&amp;"_"&amp;D280,XMLLINK[EID_MID],0)))</f>
        <v/>
      </c>
      <c r="Q280" s="21">
        <f t="shared" si="52"/>
        <v>14</v>
      </c>
      <c r="R280" s="15">
        <v>5</v>
      </c>
      <c r="S280" s="18" t="b">
        <f>ISERROR(INDEX(XMLLINK[NamePerson],MATCH(Q277&amp;"_"&amp;D280,XMLLINK[EID_MID],0)))</f>
        <v>1</v>
      </c>
      <c r="U280" s="15" t="str">
        <f t="shared" ca="1" si="53"/>
        <v/>
      </c>
      <c r="W280" s="15" t="str">
        <f>IF(OR(M280="",COUNTIF(M276:M279,M280)&gt;0),"",", "&amp;M280)</f>
        <v/>
      </c>
      <c r="Y280" s="15" t="str">
        <f>IF(OR(K280="",COUNTIF(K277:K279,K280)&gt;0),"",", "&amp;K280)</f>
        <v/>
      </c>
    </row>
    <row r="281" spans="1:25" x14ac:dyDescent="0.25">
      <c r="A281" s="24"/>
      <c r="B281" s="17" t="s">
        <v>84</v>
      </c>
      <c r="C281" s="18" t="str">
        <f>IF(ISERROR(S275),"",INDEX(XMLLINK[Artikel],MATCH(Q281,XMLLINK[EnsembleNr],0)))</f>
        <v/>
      </c>
      <c r="D281" s="21">
        <v>6</v>
      </c>
      <c r="E281" s="18" t="str">
        <f>IF(S281,"",INDEX(XMLLINK[NamePerson],MATCH(Q282&amp;"_"&amp;D281,XMLLINK[EID_MID],0)))</f>
        <v/>
      </c>
      <c r="F281" s="18" t="str">
        <f>IF(S281,"",INDEX(XMLLINK[GebDat],MATCH(Q282&amp;"_"&amp;D281,XMLLINK[EID_MID],0)))</f>
        <v/>
      </c>
      <c r="G281" s="18" t="str">
        <f>IF(S281,"",INDEX(XMLLINK[Geschlecht],MATCH(Q282&amp;"_"&amp;D281,XMLLINK[EID_MID],0)))</f>
        <v/>
      </c>
      <c r="H281" s="18" t="str">
        <f>IF(S281,"",INDEX(XMLLINK[Adresse],MATCH(Q282&amp;"_"&amp;D281,XMLLINK[EID_MID],0)))</f>
        <v/>
      </c>
      <c r="I281" s="18" t="str">
        <f>IF(S281,"",INDEX(XMLLINK[Email],MATCH(Q282&amp;"_"&amp;D281,XMLLINK[EID_MID],0)))</f>
        <v/>
      </c>
      <c r="J281" s="18" t="str">
        <f>IF(S281,"",INDEX(XMLLINK[Telefon],MATCH(Q282&amp;"_"&amp;D281,XMLLINK[EID_MID],0)))</f>
        <v/>
      </c>
      <c r="K281" s="18" t="str">
        <f>IF(S281,"",INDEX(XMLLINK[Instrument],MATCH(Q282&amp;"_"&amp;D281,XMLLINK[EID_MID],0)))</f>
        <v/>
      </c>
      <c r="L281" s="18" t="str">
        <f>IF(S281,"",INDEX(XMLLINK[BereichIDPerson],MATCH(Q282&amp;"_"&amp;D281,XMLLINK[EID_MID],0)))</f>
        <v/>
      </c>
      <c r="M281" s="18" t="str">
        <f>IF(S281,"",INDEX(XMLLINK[BereichNamePerson],MATCH(Q282&amp;"_"&amp;D281,XMLLINK[EID_MID],0)))</f>
        <v/>
      </c>
      <c r="N281" s="18" t="str">
        <f>IF(S281,"",INDEX(XMLLINK[AuswahlPerson],MATCH(Q282&amp;"_"&amp;D281,XMLLINK[EID_MID],0)))</f>
        <v/>
      </c>
      <c r="O281" s="18" t="str">
        <f>IF(S281,"",INDEX(XMLLINK[BemerkungPerson],MATCH(Q282&amp;"_"&amp;D281,XMLLINK[EID_MID],0)))</f>
        <v/>
      </c>
      <c r="Q281" s="21">
        <f t="shared" si="52"/>
        <v>14</v>
      </c>
      <c r="R281" s="15">
        <v>6</v>
      </c>
      <c r="S281" s="18" t="b">
        <f>ISERROR(INDEX(XMLLINK[NamePerson],MATCH(Q277&amp;"_"&amp;D281,XMLLINK[EID_MID],0)))</f>
        <v>1</v>
      </c>
      <c r="U281" s="15" t="str">
        <f t="shared" ca="1" si="53"/>
        <v/>
      </c>
      <c r="W281" s="15" t="str">
        <f>IF(OR(M281="",COUNTIF(M276:M280,M281)&gt;0),"",", "&amp;M281)</f>
        <v/>
      </c>
      <c r="Y281" s="15" t="str">
        <f>IF(OR(K281="",COUNTIF(K278:K280,K281)&gt;0),"",", "&amp;K281)</f>
        <v/>
      </c>
    </row>
    <row r="282" spans="1:25" x14ac:dyDescent="0.25">
      <c r="A282" s="24"/>
      <c r="B282" s="17" t="s">
        <v>85</v>
      </c>
      <c r="C282" s="18" t="str">
        <f>IF(ISERROR(S275),"",INDEX(XMLLINK[BereichID],MATCH(Q282,XMLLINK[EnsembleNr],0)))</f>
        <v/>
      </c>
      <c r="D282" s="21">
        <v>7</v>
      </c>
      <c r="E282" s="18" t="str">
        <f>IF(S282,"",INDEX(XMLLINK[NamePerson],MATCH(Q283&amp;"_"&amp;D282,XMLLINK[EID_MID],0)))</f>
        <v/>
      </c>
      <c r="F282" s="18" t="str">
        <f>IF(S282,"",INDEX(XMLLINK[GebDat],MATCH(Q283&amp;"_"&amp;D282,XMLLINK[EID_MID],0)))</f>
        <v/>
      </c>
      <c r="G282" s="18" t="str">
        <f>IF(S282,"",INDEX(XMLLINK[Geschlecht],MATCH(Q283&amp;"_"&amp;D282,XMLLINK[EID_MID],0)))</f>
        <v/>
      </c>
      <c r="H282" s="18" t="str">
        <f>IF(S282,"",INDEX(XMLLINK[Adresse],MATCH(Q283&amp;"_"&amp;D282,XMLLINK[EID_MID],0)))</f>
        <v/>
      </c>
      <c r="I282" s="18" t="str">
        <f>IF(S282,"",INDEX(XMLLINK[Email],MATCH(Q283&amp;"_"&amp;D282,XMLLINK[EID_MID],0)))</f>
        <v/>
      </c>
      <c r="J282" s="18" t="str">
        <f>IF(S282,"",INDEX(XMLLINK[Telefon],MATCH(Q283&amp;"_"&amp;D282,XMLLINK[EID_MID],0)))</f>
        <v/>
      </c>
      <c r="K282" s="18" t="str">
        <f>IF(S282,"",INDEX(XMLLINK[Instrument],MATCH(Q283&amp;"_"&amp;D282,XMLLINK[EID_MID],0)))</f>
        <v/>
      </c>
      <c r="L282" s="18" t="str">
        <f>IF(S282,"",INDEX(XMLLINK[BereichIDPerson],MATCH(Q283&amp;"_"&amp;D282,XMLLINK[EID_MID],0)))</f>
        <v/>
      </c>
      <c r="M282" s="18" t="str">
        <f>IF(S282,"",INDEX(XMLLINK[BereichNamePerson],MATCH(Q283&amp;"_"&amp;D282,XMLLINK[EID_MID],0)))</f>
        <v/>
      </c>
      <c r="N282" s="18" t="str">
        <f>IF(S282,"",INDEX(XMLLINK[AuswahlPerson],MATCH(Q283&amp;"_"&amp;D282,XMLLINK[EID_MID],0)))</f>
        <v/>
      </c>
      <c r="O282" s="18" t="str">
        <f>IF(S282,"",INDEX(XMLLINK[BemerkungPerson],MATCH(Q283&amp;"_"&amp;D282,XMLLINK[EID_MID],0)))</f>
        <v/>
      </c>
      <c r="Q282" s="21">
        <f t="shared" si="52"/>
        <v>14</v>
      </c>
      <c r="R282" s="15">
        <v>7</v>
      </c>
      <c r="S282" s="18" t="b">
        <f>ISERROR(INDEX(XMLLINK[NamePerson],MATCH(Q277&amp;"_"&amp;D282,XMLLINK[EID_MID],0)))</f>
        <v>1</v>
      </c>
      <c r="U282" s="15" t="str">
        <f t="shared" ca="1" si="53"/>
        <v/>
      </c>
      <c r="W282" s="15" t="str">
        <f>IF(OR(M282="",COUNTIF(M276:M281,M282)&gt;0),"",", "&amp;M282)</f>
        <v/>
      </c>
      <c r="Y282" s="15" t="str">
        <f>IF(OR(K282="",COUNTIF(K279:K281,K282)&gt;0),"",", "&amp;K282)</f>
        <v/>
      </c>
    </row>
    <row r="283" spans="1:25" x14ac:dyDescent="0.25">
      <c r="A283" s="24"/>
      <c r="B283" s="17" t="s">
        <v>86</v>
      </c>
      <c r="C283" s="18" t="str">
        <f>IF(ISERROR(S275),"",INDEX(XMLLINK[BereichName],MATCH(Q283,XMLLINK[EnsembleNr],0)))</f>
        <v/>
      </c>
      <c r="D283" s="21">
        <v>8</v>
      </c>
      <c r="E283" s="18" t="str">
        <f>IF(S283,"",INDEX(XMLLINK[NamePerson],MATCH(Q284&amp;"_"&amp;D283,XMLLINK[EID_MID],0)))</f>
        <v/>
      </c>
      <c r="F283" s="18" t="str">
        <f>IF(S283,"",INDEX(XMLLINK[GebDat],MATCH(Q284&amp;"_"&amp;D283,XMLLINK[EID_MID],0)))</f>
        <v/>
      </c>
      <c r="G283" s="18" t="str">
        <f>IF(S283,"",INDEX(XMLLINK[Geschlecht],MATCH(Q284&amp;"_"&amp;D283,XMLLINK[EID_MID],0)))</f>
        <v/>
      </c>
      <c r="H283" s="18" t="str">
        <f>IF(S283,"",INDEX(XMLLINK[Adresse],MATCH(Q284&amp;"_"&amp;D283,XMLLINK[EID_MID],0)))</f>
        <v/>
      </c>
      <c r="I283" s="18" t="str">
        <f>IF(S283,"",INDEX(XMLLINK[Email],MATCH(Q284&amp;"_"&amp;D283,XMLLINK[EID_MID],0)))</f>
        <v/>
      </c>
      <c r="J283" s="18" t="str">
        <f>IF(S283,"",INDEX(XMLLINK[Telefon],MATCH(Q284&amp;"_"&amp;D283,XMLLINK[EID_MID],0)))</f>
        <v/>
      </c>
      <c r="K283" s="18" t="str">
        <f>IF(S283,"",INDEX(XMLLINK[Instrument],MATCH(Q284&amp;"_"&amp;D283,XMLLINK[EID_MID],0)))</f>
        <v/>
      </c>
      <c r="L283" s="18" t="str">
        <f>IF(S283,"",INDEX(XMLLINK[BereichIDPerson],MATCH(Q284&amp;"_"&amp;D283,XMLLINK[EID_MID],0)))</f>
        <v/>
      </c>
      <c r="M283" s="18" t="str">
        <f>IF(S283,"",INDEX(XMLLINK[BereichNamePerson],MATCH(Q284&amp;"_"&amp;D283,XMLLINK[EID_MID],0)))</f>
        <v/>
      </c>
      <c r="N283" s="18" t="str">
        <f>IF(S283,"",INDEX(XMLLINK[AuswahlPerson],MATCH(Q284&amp;"_"&amp;D283,XMLLINK[EID_MID],0)))</f>
        <v/>
      </c>
      <c r="O283" s="18" t="str">
        <f>IF(S283,"",INDEX(XMLLINK[BemerkungPerson],MATCH(Q284&amp;"_"&amp;D283,XMLLINK[EID_MID],0)))</f>
        <v/>
      </c>
      <c r="Q283" s="21">
        <f t="shared" si="52"/>
        <v>14</v>
      </c>
      <c r="R283" s="15">
        <v>8</v>
      </c>
      <c r="S283" s="18" t="b">
        <f>ISERROR(INDEX(XMLLINK[NamePerson],MATCH(Q277&amp;"_"&amp;D283,XMLLINK[EID_MID],0)))</f>
        <v>1</v>
      </c>
      <c r="U283" s="15" t="str">
        <f t="shared" ca="1" si="53"/>
        <v/>
      </c>
      <c r="W283" s="15" t="str">
        <f>IF(OR(M283="",COUNTIF(M276:M282,M283)&gt;0),"",", "&amp;M283)</f>
        <v/>
      </c>
      <c r="Y283" s="15" t="str">
        <f>IF(OR(K283="",COUNTIF(K280:K282,K283)&gt;0),"",", "&amp;K283)</f>
        <v/>
      </c>
    </row>
    <row r="284" spans="1:25" x14ac:dyDescent="0.25">
      <c r="A284" s="24"/>
      <c r="B284" s="17" t="s">
        <v>87</v>
      </c>
      <c r="C284" s="18" t="str">
        <f>IF(ISERROR(S275),"",INDEX(XMLLINK[Auftrittzeit],MATCH(Q284,XMLLINK[EnsembleNr],0)))</f>
        <v/>
      </c>
      <c r="D284" s="17" t="s">
        <v>94</v>
      </c>
      <c r="E284" s="15" t="s">
        <v>29</v>
      </c>
      <c r="F284" s="15" t="s">
        <v>30</v>
      </c>
      <c r="G284" s="15" t="s">
        <v>95</v>
      </c>
      <c r="H284" s="15" t="s">
        <v>32</v>
      </c>
      <c r="I284" s="15" t="s">
        <v>20</v>
      </c>
      <c r="J284" s="15" t="s">
        <v>39</v>
      </c>
      <c r="Q284" s="21">
        <f t="shared" si="52"/>
        <v>14</v>
      </c>
      <c r="U284" s="15">
        <f ca="1">COUNT(U276:U283)</f>
        <v>0</v>
      </c>
      <c r="W284" s="29" t="str">
        <f>CONCATENATE(W285,V286,W286,V287,W287,V288,W288,V289,W289,V290,W290,V291,W291)</f>
        <v/>
      </c>
    </row>
    <row r="285" spans="1:25" x14ac:dyDescent="0.25">
      <c r="A285" s="24"/>
      <c r="B285" s="17" t="s">
        <v>88</v>
      </c>
      <c r="C285" s="18" t="str">
        <f>IF(ISERROR(S275),"",INDEX(XMLLINK[Bemerkung],MATCH(Q285,XMLLINK[EnsembleNr],0)))</f>
        <v/>
      </c>
      <c r="D285" s="21">
        <v>1</v>
      </c>
      <c r="E285" s="18" t="str">
        <f>IF(S285,"",INDEX(XMLLINK[Titel],MATCH(Q286&amp;"_"&amp;D285,XMLLINK[EID_WID],0)))</f>
        <v/>
      </c>
      <c r="F285" s="18" t="str">
        <f>IF(S285,"",INDEX(XMLLINK[Komponist],MATCH(Q286&amp;"_"&amp;D285,XMLLINK[EID_WID],0)))</f>
        <v/>
      </c>
      <c r="G285" s="18" t="str">
        <f>IF(S285,"",INDEX(XMLLINK[Satz],MATCH(Q286&amp;"_"&amp;D285,XMLLINK[EID_WID],0)))</f>
        <v/>
      </c>
      <c r="H285" s="18" t="str">
        <f>IF(S285,"",INDEX(XMLLINK[Dauer],MATCH(Q286&amp;"_"&amp;D285,XMLLINK[EID_WID],0)))</f>
        <v/>
      </c>
      <c r="I285" s="18" t="str">
        <f>IF(S285,"",INDEX(XMLLINK[BemerkungWerk],MATCH(Q286&amp;"_"&amp;D285,XMLLINK[EID_WID],0)))</f>
        <v/>
      </c>
      <c r="J285" s="18" t="str">
        <f>IF(S285,"",INDEX(XMLLINK[Pflicht],MATCH(Q286&amp;"_"&amp;D285,XMLLINK[EID_WID],0)))</f>
        <v/>
      </c>
      <c r="Q285" s="21">
        <f t="shared" si="52"/>
        <v>14</v>
      </c>
      <c r="R285" s="22" t="s">
        <v>102</v>
      </c>
      <c r="S285" s="18" t="b">
        <f>ISERROR(INDEX(XMLLINK[NamePerson],MATCH(Q287&amp;"_"&amp;D285,XMLLINK[EID_WID],0)))</f>
        <v>1</v>
      </c>
      <c r="W285" s="15" t="str">
        <f t="shared" ref="W285:W292" si="54">IF(AND(F285="",G285=""),E285,IF(AND(F285&lt;&gt;"",G285&lt;&gt;""),F285&amp;", "&amp;E285&amp;", "&amp;G285,IF(F285="",E285&amp;", "&amp;G285,F285&amp;", "&amp;E285)))</f>
        <v/>
      </c>
    </row>
    <row r="286" spans="1:25" x14ac:dyDescent="0.25">
      <c r="A286" s="24"/>
      <c r="B286" s="17" t="s">
        <v>108</v>
      </c>
      <c r="C286" s="28" t="str">
        <f ca="1">IF(U284=0,"",SUM(U276:U283)/U284/365.25)</f>
        <v/>
      </c>
      <c r="D286" s="21">
        <v>2</v>
      </c>
      <c r="E286" s="18" t="str">
        <f>IF(S286,"",INDEX(XMLLINK[Titel],MATCH(Q287&amp;"_"&amp;D286,XMLLINK[EID_WID],0)))</f>
        <v/>
      </c>
      <c r="F286" s="18" t="str">
        <f>IF(S286,"",INDEX(XMLLINK[Komponist],MATCH(Q287&amp;"_"&amp;D286,XMLLINK[EID_WID],0)))</f>
        <v/>
      </c>
      <c r="G286" s="18" t="str">
        <f>IF(S286,"",INDEX(XMLLINK[Satz],MATCH(Q287&amp;"_"&amp;D286,XMLLINK[EID_WID],0)))</f>
        <v/>
      </c>
      <c r="H286" s="18" t="str">
        <f>IF(S286,"",INDEX(XMLLINK[Dauer],MATCH(Q287&amp;"_"&amp;D286,XMLLINK[EID_WID],0)))</f>
        <v/>
      </c>
      <c r="I286" s="18" t="str">
        <f>IF(S286,"",INDEX(XMLLINK[BemerkungWerk],MATCH(Q287&amp;"_"&amp;D286,XMLLINK[EID_WID],0)))</f>
        <v/>
      </c>
      <c r="J286" s="18" t="str">
        <f>IF(S286,"",INDEX(XMLLINK[Pflicht],MATCH(Q287&amp;"_"&amp;D286,XMLLINK[EID_WID],0)))</f>
        <v/>
      </c>
      <c r="Q286" s="21">
        <f t="shared" si="52"/>
        <v>14</v>
      </c>
      <c r="R286" s="22">
        <v>2</v>
      </c>
      <c r="S286" s="18" t="b">
        <f>ISERROR(INDEX(XMLLINK[NamePerson],MATCH(Q288&amp;"_"&amp;D286,XMLLINK[EID_WID],0)))</f>
        <v>1</v>
      </c>
      <c r="V286" s="15" t="str">
        <f>IF(W286="","","; ")</f>
        <v/>
      </c>
      <c r="W286" s="15" t="str">
        <f t="shared" si="54"/>
        <v/>
      </c>
    </row>
    <row r="287" spans="1:25" x14ac:dyDescent="0.25">
      <c r="A287" s="24"/>
      <c r="D287" s="21">
        <v>3</v>
      </c>
      <c r="E287" s="18" t="str">
        <f>IF(S287,"",INDEX(XMLLINK[Titel],MATCH(Q288&amp;"_"&amp;D287,XMLLINK[EID_WID],0)))</f>
        <v/>
      </c>
      <c r="F287" s="18" t="str">
        <f>IF(S287,"",INDEX(XMLLINK[Komponist],MATCH(Q288&amp;"_"&amp;D287,XMLLINK[EID_WID],0)))</f>
        <v/>
      </c>
      <c r="G287" s="18" t="str">
        <f>IF(S287,"",INDEX(XMLLINK[Satz],MATCH(Q288&amp;"_"&amp;D287,XMLLINK[EID_WID],0)))</f>
        <v/>
      </c>
      <c r="H287" s="18" t="str">
        <f>IF(S287,"",INDEX(XMLLINK[Dauer],MATCH(Q288&amp;"_"&amp;D287,XMLLINK[EID_WID],0)))</f>
        <v/>
      </c>
      <c r="I287" s="18" t="str">
        <f>IF(S287,"",INDEX(XMLLINK[BemerkungWerk],MATCH(Q288&amp;"_"&amp;D287,XMLLINK[EID_WID],0)))</f>
        <v/>
      </c>
      <c r="J287" s="18" t="str">
        <f>IF(S287,"",INDEX(XMLLINK[Pflicht],MATCH(Q288&amp;"_"&amp;D287,XMLLINK[EID_WID],0)))</f>
        <v/>
      </c>
      <c r="Q287" s="21">
        <f t="shared" si="52"/>
        <v>14</v>
      </c>
      <c r="R287" s="22">
        <v>3</v>
      </c>
      <c r="S287" s="18" t="b">
        <f>ISERROR(INDEX(XMLLINK[NamePerson],MATCH(Q289&amp;"_"&amp;D287,XMLLINK[EID_WID],0)))</f>
        <v>1</v>
      </c>
      <c r="V287" s="15" t="str">
        <f t="shared" ref="V287:V292" si="55">IF(W287="","","; ")</f>
        <v/>
      </c>
      <c r="W287" s="15" t="str">
        <f t="shared" si="54"/>
        <v/>
      </c>
    </row>
    <row r="288" spans="1:25" x14ac:dyDescent="0.25">
      <c r="A288" s="24"/>
      <c r="D288" s="21">
        <v>4</v>
      </c>
      <c r="E288" s="18" t="str">
        <f>IF(S288,"",INDEX(XMLLINK[Titel],MATCH(Q289&amp;"_"&amp;D288,XMLLINK[EID_WID],0)))</f>
        <v/>
      </c>
      <c r="F288" s="18" t="str">
        <f>IF(S288,"",INDEX(XMLLINK[Komponist],MATCH(Q289&amp;"_"&amp;D288,XMLLINK[EID_WID],0)))</f>
        <v/>
      </c>
      <c r="G288" s="18" t="str">
        <f>IF(S288,"",INDEX(XMLLINK[Satz],MATCH(Q289&amp;"_"&amp;D288,XMLLINK[EID_WID],0)))</f>
        <v/>
      </c>
      <c r="H288" s="18" t="str">
        <f>IF(S288,"",INDEX(XMLLINK[Dauer],MATCH(Q289&amp;"_"&amp;D288,XMLLINK[EID_WID],0)))</f>
        <v/>
      </c>
      <c r="I288" s="18" t="str">
        <f>IF(S288,"",INDEX(XMLLINK[BemerkungWerk],MATCH(Q289&amp;"_"&amp;D288,XMLLINK[EID_WID],0)))</f>
        <v/>
      </c>
      <c r="J288" s="18" t="str">
        <f>IF(S288,"",INDEX(XMLLINK[Pflicht],MATCH(Q289&amp;"_"&amp;D288,XMLLINK[EID_WID],0)))</f>
        <v/>
      </c>
      <c r="Q288" s="21">
        <f t="shared" si="52"/>
        <v>14</v>
      </c>
      <c r="R288" s="22">
        <v>4</v>
      </c>
      <c r="S288" s="18" t="b">
        <f>ISERROR(INDEX(XMLLINK[NamePerson],MATCH(Q290&amp;"_"&amp;D288,XMLLINK[EID_WID],0)))</f>
        <v>1</v>
      </c>
      <c r="V288" s="15" t="str">
        <f t="shared" si="55"/>
        <v/>
      </c>
      <c r="W288" s="15" t="str">
        <f t="shared" si="54"/>
        <v/>
      </c>
    </row>
    <row r="289" spans="1:25" x14ac:dyDescent="0.25">
      <c r="A289" s="24"/>
      <c r="D289" s="21">
        <v>5</v>
      </c>
      <c r="E289" s="18" t="str">
        <f>IF(S289,"",INDEX(XMLLINK[Titel],MATCH(Q290&amp;"_"&amp;D289,XMLLINK[EID_WID],0)))</f>
        <v/>
      </c>
      <c r="F289" s="18" t="str">
        <f>IF(S289,"",INDEX(XMLLINK[Komponist],MATCH(Q290&amp;"_"&amp;D289,XMLLINK[EID_WID],0)))</f>
        <v/>
      </c>
      <c r="G289" s="18" t="str">
        <f>IF(S289,"",INDEX(XMLLINK[Satz],MATCH(Q290&amp;"_"&amp;D289,XMLLINK[EID_WID],0)))</f>
        <v/>
      </c>
      <c r="H289" s="18" t="str">
        <f>IF(S289,"",INDEX(XMLLINK[Dauer],MATCH(Q290&amp;"_"&amp;D289,XMLLINK[EID_WID],0)))</f>
        <v/>
      </c>
      <c r="I289" s="18" t="str">
        <f>IF(S289,"",INDEX(XMLLINK[BemerkungWerk],MATCH(Q290&amp;"_"&amp;D289,XMLLINK[EID_WID],0)))</f>
        <v/>
      </c>
      <c r="J289" s="18" t="str">
        <f>IF(S289,"",INDEX(XMLLINK[Pflicht],MATCH(Q290&amp;"_"&amp;D289,XMLLINK[EID_WID],0)))</f>
        <v/>
      </c>
      <c r="Q289" s="21">
        <f t="shared" si="52"/>
        <v>14</v>
      </c>
      <c r="R289" s="22">
        <v>5</v>
      </c>
      <c r="S289" s="18" t="b">
        <f>ISERROR(INDEX(XMLLINK[NamePerson],MATCH(Q291&amp;"_"&amp;D289,XMLLINK[EID_WID],0)))</f>
        <v>1</v>
      </c>
      <c r="V289" s="15" t="str">
        <f t="shared" si="55"/>
        <v/>
      </c>
      <c r="W289" s="15" t="str">
        <f t="shared" si="54"/>
        <v/>
      </c>
    </row>
    <row r="290" spans="1:25" x14ac:dyDescent="0.25">
      <c r="A290" s="24"/>
      <c r="D290" s="21">
        <v>6</v>
      </c>
      <c r="E290" s="18" t="str">
        <f>IF(S290,"",INDEX(XMLLINK[Titel],MATCH(Q291&amp;"_"&amp;D290,XMLLINK[EID_WID],0)))</f>
        <v/>
      </c>
      <c r="F290" s="18" t="str">
        <f>IF(S290,"",INDEX(XMLLINK[Komponist],MATCH(Q291&amp;"_"&amp;D290,XMLLINK[EID_WID],0)))</f>
        <v/>
      </c>
      <c r="G290" s="18" t="str">
        <f>IF(S290,"",INDEX(XMLLINK[Satz],MATCH(Q291&amp;"_"&amp;D290,XMLLINK[EID_WID],0)))</f>
        <v/>
      </c>
      <c r="H290" s="18" t="str">
        <f>IF(S290,"",INDEX(XMLLINK[Dauer],MATCH(Q291&amp;"_"&amp;D290,XMLLINK[EID_WID],0)))</f>
        <v/>
      </c>
      <c r="I290" s="18" t="str">
        <f>IF(S290,"",INDEX(XMLLINK[BemerkungWerk],MATCH(Q291&amp;"_"&amp;D290,XMLLINK[EID_WID],0)))</f>
        <v/>
      </c>
      <c r="J290" s="18" t="str">
        <f>IF(S290,"",INDEX(XMLLINK[Pflicht],MATCH(Q291&amp;"_"&amp;D290,XMLLINK[EID_WID],0)))</f>
        <v/>
      </c>
      <c r="Q290" s="21">
        <f t="shared" si="52"/>
        <v>14</v>
      </c>
      <c r="R290" s="22">
        <v>6</v>
      </c>
      <c r="S290" s="18" t="b">
        <f>ISERROR(INDEX(XMLLINK[NamePerson],MATCH(Q292&amp;"_"&amp;D290,XMLLINK[EID_WID],0)))</f>
        <v>1</v>
      </c>
      <c r="V290" s="15" t="str">
        <f t="shared" si="55"/>
        <v/>
      </c>
      <c r="W290" s="15" t="str">
        <f t="shared" si="54"/>
        <v/>
      </c>
    </row>
    <row r="291" spans="1:25" x14ac:dyDescent="0.25">
      <c r="A291" s="24"/>
      <c r="D291" s="21">
        <v>7</v>
      </c>
      <c r="E291" s="18" t="str">
        <f>IF(S291,"",INDEX(XMLLINK[Titel],MATCH(Q292&amp;"_"&amp;D291,XMLLINK[EID_WID],0)))</f>
        <v/>
      </c>
      <c r="F291" s="18" t="str">
        <f>IF(S291,"",INDEX(XMLLINK[Komponist],MATCH(Q292&amp;"_"&amp;D291,XMLLINK[EID_WID],0)))</f>
        <v/>
      </c>
      <c r="G291" s="18" t="str">
        <f>IF(S291,"",INDEX(XMLLINK[Satz],MATCH(Q292&amp;"_"&amp;D291,XMLLINK[EID_WID],0)))</f>
        <v/>
      </c>
      <c r="H291" s="18" t="str">
        <f>IF(S291,"",INDEX(XMLLINK[Dauer],MATCH(Q292&amp;"_"&amp;D291,XMLLINK[EID_WID],0)))</f>
        <v/>
      </c>
      <c r="I291" s="18" t="str">
        <f>IF(S291,"",INDEX(XMLLINK[BemerkungWerk],MATCH(Q292&amp;"_"&amp;D291,XMLLINK[EID_WID],0)))</f>
        <v/>
      </c>
      <c r="J291" s="18" t="str">
        <f>IF(S291,"",INDEX(XMLLINK[Pflicht],MATCH(Q292&amp;"_"&amp;D291,XMLLINK[EID_WID],0)))</f>
        <v/>
      </c>
      <c r="Q291" s="21">
        <f t="shared" si="52"/>
        <v>14</v>
      </c>
      <c r="R291" s="22">
        <v>7</v>
      </c>
      <c r="S291" s="18" t="b">
        <f>ISERROR(INDEX(XMLLINK[NamePerson],MATCH(Q293&amp;"_"&amp;D291,XMLLINK[EID_WID],0)))</f>
        <v>1</v>
      </c>
      <c r="V291" s="15" t="str">
        <f t="shared" si="55"/>
        <v/>
      </c>
      <c r="W291" s="15" t="str">
        <f t="shared" si="54"/>
        <v/>
      </c>
    </row>
    <row r="292" spans="1:25" x14ac:dyDescent="0.25">
      <c r="A292" s="24"/>
      <c r="D292" s="21">
        <v>8</v>
      </c>
      <c r="E292" s="18" t="str">
        <f>IF(S292,"",INDEX(XMLLINK[Titel],MATCH(Q293&amp;"_"&amp;D292,XMLLINK[EID_WID],0)))</f>
        <v/>
      </c>
      <c r="F292" s="18" t="str">
        <f>IF(S292,"",INDEX(XMLLINK[Komponist],MATCH(Q293&amp;"_"&amp;D292,XMLLINK[EID_WID],0)))</f>
        <v/>
      </c>
      <c r="G292" s="18" t="str">
        <f>IF(S292,"",INDEX(XMLLINK[Satz],MATCH(Q293&amp;"_"&amp;D292,XMLLINK[EID_WID],0)))</f>
        <v/>
      </c>
      <c r="H292" s="18" t="str">
        <f>IF(S292,"",INDEX(XMLLINK[Dauer],MATCH(Q293&amp;"_"&amp;D292,XMLLINK[EID_WID],0)))</f>
        <v/>
      </c>
      <c r="I292" s="18" t="str">
        <f>IF(S292,"",INDEX(XMLLINK[BemerkungWerk],MATCH(Q293&amp;"_"&amp;D292,XMLLINK[EID_WID],0)))</f>
        <v/>
      </c>
      <c r="J292" s="18" t="str">
        <f>IF(S292,"",INDEX(XMLLINK[Pflicht],MATCH(Q293&amp;"_"&amp;D292,XMLLINK[EID_WID],0)))</f>
        <v/>
      </c>
      <c r="Q292" s="21"/>
      <c r="R292" s="22">
        <v>8</v>
      </c>
      <c r="S292" s="18" t="b">
        <f>ISERROR(INDEX(XMLLINK[NamePerson],MATCH(A293&amp;"_"&amp;D292,XMLLINK[EID_WID],0)))</f>
        <v>1</v>
      </c>
      <c r="V292" s="15" t="str">
        <f t="shared" si="55"/>
        <v/>
      </c>
      <c r="W292" s="15" t="str">
        <f t="shared" si="54"/>
        <v/>
      </c>
    </row>
    <row r="294" spans="1:25" x14ac:dyDescent="0.25">
      <c r="A294" s="23" t="s">
        <v>96</v>
      </c>
      <c r="B294" s="23">
        <f>(ROW()+6)/20</f>
        <v>15</v>
      </c>
      <c r="C294" s="24"/>
      <c r="D294" s="24"/>
      <c r="E294" s="24"/>
      <c r="F294" s="24"/>
      <c r="G294" s="24"/>
      <c r="H294" s="24"/>
      <c r="I294" s="24"/>
      <c r="J294" s="24"/>
      <c r="K294" s="24"/>
      <c r="L294" s="24"/>
      <c r="M294" s="24"/>
      <c r="N294" s="24"/>
      <c r="O294" s="24"/>
    </row>
    <row r="295" spans="1:25" x14ac:dyDescent="0.25">
      <c r="A295" s="24"/>
      <c r="B295" s="17" t="s">
        <v>78</v>
      </c>
      <c r="C295" s="18" t="str">
        <f>IF(ISERROR(S295),"",INDEX(XMLLINK[Name],MATCH(Q296,XMLLINK[EnsembleNr],0)))</f>
        <v/>
      </c>
      <c r="D295" s="17" t="s">
        <v>89</v>
      </c>
      <c r="E295" s="19" t="s">
        <v>11</v>
      </c>
      <c r="F295" s="15" t="s">
        <v>90</v>
      </c>
      <c r="G295" s="15" t="s">
        <v>91</v>
      </c>
      <c r="H295" s="15" t="s">
        <v>24</v>
      </c>
      <c r="I295" s="15" t="s">
        <v>25</v>
      </c>
      <c r="J295" s="15" t="s">
        <v>26</v>
      </c>
      <c r="K295" s="15" t="s">
        <v>27</v>
      </c>
      <c r="L295" s="15" t="s">
        <v>18</v>
      </c>
      <c r="M295" s="15" t="s">
        <v>92</v>
      </c>
      <c r="N295" s="15" t="s">
        <v>93</v>
      </c>
      <c r="O295" s="15" t="s">
        <v>20</v>
      </c>
      <c r="Q295" s="21" t="s">
        <v>103</v>
      </c>
      <c r="R295" s="17" t="s">
        <v>97</v>
      </c>
      <c r="S295" s="20" t="e">
        <f>VLOOKUP(Q297,XMLLINK[EnsembleNr],1,0)</f>
        <v>#N/A</v>
      </c>
      <c r="T295" s="15" t="s">
        <v>100</v>
      </c>
      <c r="W295" s="29" t="str">
        <f>CONCATENATE(W296,W297,W298,W299,W300,W301,W302,W303)</f>
        <v/>
      </c>
      <c r="X295" s="31">
        <f>8-COUNTIF(W296:W303,"")</f>
        <v>0</v>
      </c>
      <c r="Y295" s="29" t="str">
        <f>CONCATENATE(Y296,Y297,Y298,Y299,Y300,Y301,Y302,Y303)</f>
        <v/>
      </c>
    </row>
    <row r="296" spans="1:25" x14ac:dyDescent="0.25">
      <c r="A296" s="24"/>
      <c r="B296" s="17" t="s">
        <v>79</v>
      </c>
      <c r="C296" s="18" t="str">
        <f>IF(ISERROR(S295),"",INDEX(XMLLINK[Leiter],MATCH(Q296,XMLLINK[EnsembleNr],0)))</f>
        <v/>
      </c>
      <c r="D296" s="21">
        <v>1</v>
      </c>
      <c r="E296" s="18" t="str">
        <f>IF(S296,"",INDEX(XMLLINK[NamePerson],MATCH(Q297&amp;"_"&amp;D296,XMLLINK[EID_MID],0)))</f>
        <v/>
      </c>
      <c r="F296" s="18" t="str">
        <f>IF(S296,"",INDEX(XMLLINK[GebDat],MATCH(Q297&amp;"_"&amp;D296,XMLLINK[EID_MID],0)))</f>
        <v/>
      </c>
      <c r="G296" s="18" t="str">
        <f>IF(S296,"",INDEX(XMLLINK[Geschlecht],MATCH(Q297&amp;"_"&amp;D296,XMLLINK[EID_MID],0)))</f>
        <v/>
      </c>
      <c r="H296" s="18" t="str">
        <f>IF(S296,"",INDEX(XMLLINK[Adresse],MATCH(Q297&amp;"_"&amp;D296,XMLLINK[EID_MID],0)))</f>
        <v/>
      </c>
      <c r="I296" s="18" t="str">
        <f>IF(S296,"",INDEX(XMLLINK[Email],MATCH(Q297&amp;"_"&amp;D296,XMLLINK[EID_MID],0)))</f>
        <v/>
      </c>
      <c r="J296" s="18" t="str">
        <f>IF(S296,"",INDEX(XMLLINK[Telefon],MATCH(Q297&amp;"_"&amp;D296,XMLLINK[EID_MID],0)))</f>
        <v/>
      </c>
      <c r="K296" s="18" t="str">
        <f>IF(S296,"",INDEX(XMLLINK[Instrument],MATCH(Q297&amp;"_"&amp;D296,XMLLINK[EID_MID],0)))</f>
        <v/>
      </c>
      <c r="L296" s="18" t="str">
        <f>IF(S296,"",INDEX(XMLLINK[BereichIDPerson],MATCH(Q297&amp;"_"&amp;D296,XMLLINK[EID_MID],0)))</f>
        <v/>
      </c>
      <c r="M296" s="18" t="str">
        <f>IF(S296,"",INDEX(XMLLINK[BereichNamePerson],MATCH(Q297&amp;"_"&amp;D296,XMLLINK[EID_MID],0)))</f>
        <v/>
      </c>
      <c r="N296" s="18" t="str">
        <f>IF(S296,"",INDEX(XMLLINK[AuswahlPerson],MATCH(Q297&amp;"_"&amp;D296,XMLLINK[EID_MID],0)))</f>
        <v/>
      </c>
      <c r="O296" s="18" t="str">
        <f>IF(S296,"",INDEX(XMLLINK[BemerkungPerson],MATCH(Q297&amp;"_"&amp;D296,XMLLINK[EID_MID],0)))</f>
        <v/>
      </c>
      <c r="Q296" s="21">
        <f>B294</f>
        <v>15</v>
      </c>
      <c r="R296" s="22" t="s">
        <v>101</v>
      </c>
      <c r="S296" s="18" t="b">
        <f>ISERROR(INDEX(XMLLINK[NamePerson],MATCH(Q297&amp;"_"&amp;D296,XMLLINK[EID_MID],0)))</f>
        <v>1</v>
      </c>
      <c r="U296" s="15" t="str">
        <f ca="1">IF(ISNUMBER(DATEVALUE(F296)),TODAY()-DATEVALUE(F296),"")</f>
        <v/>
      </c>
      <c r="W296" s="15" t="str">
        <f>M296</f>
        <v/>
      </c>
      <c r="X296" s="29" t="str">
        <f>IF(E296="","",IF(E297="",E296,IF(E298="",E296&amp;", "&amp;E297,IF(E299="",E296&amp;", "&amp;E297&amp;", "&amp;E298,IF(E300="",E296&amp;", "&amp;E297&amp;", "&amp;E298&amp;", "&amp;E299,IF(E301="",E296&amp;", "&amp;E297&amp;", "&amp;E298&amp;", "&amp;E299&amp;", "&amp;E300,IF(E302="",E296&amp;", "&amp;E297&amp;", "&amp;E298&amp;", "&amp;E299&amp;", "&amp;E300&amp;", "&amp;E301,IF(E303="",E296&amp;", "&amp;E297&amp;", "&amp;E298&amp;", "&amp;E299&amp;", "&amp;E300&amp;", "&amp;E301&amp;", "&amp;E302,E296&amp;", "&amp;E297&amp;", "&amp;E298&amp;", "&amp;E299&amp;", "&amp;E300&amp;", "&amp;E301&amp;", "&amp;E302&amp;", "&amp;E303))))))))</f>
        <v/>
      </c>
      <c r="Y296" s="15" t="str">
        <f>K296</f>
        <v/>
      </c>
    </row>
    <row r="297" spans="1:25" x14ac:dyDescent="0.25">
      <c r="A297" s="24"/>
      <c r="B297" s="17" t="s">
        <v>80</v>
      </c>
      <c r="C297" s="18" t="str">
        <f>IF(ISERROR(S295),"",INDEX(XMLLINK[LeiterEmail],MATCH(Q297,XMLLINK[EnsembleNr],0)))</f>
        <v/>
      </c>
      <c r="D297" s="21">
        <v>2</v>
      </c>
      <c r="E297" s="18" t="str">
        <f>IF(S297,"",INDEX(XMLLINK[NamePerson],MATCH(Q298&amp;"_"&amp;D297,XMLLINK[EID_MID],0)))</f>
        <v/>
      </c>
      <c r="F297" s="18" t="str">
        <f>IF(S297,"",INDEX(XMLLINK[GebDat],MATCH(Q298&amp;"_"&amp;D297,XMLLINK[EID_MID],0)))</f>
        <v/>
      </c>
      <c r="G297" s="18" t="str">
        <f>IF(S297,"",INDEX(XMLLINK[Geschlecht],MATCH(Q298&amp;"_"&amp;D297,XMLLINK[EID_MID],0)))</f>
        <v/>
      </c>
      <c r="H297" s="18" t="str">
        <f>IF(S297,"",INDEX(XMLLINK[Adresse],MATCH(Q298&amp;"_"&amp;D297,XMLLINK[EID_MID],0)))</f>
        <v/>
      </c>
      <c r="I297" s="18" t="str">
        <f>IF(S297,"",INDEX(XMLLINK[Email],MATCH(Q298&amp;"_"&amp;D297,XMLLINK[EID_MID],0)))</f>
        <v/>
      </c>
      <c r="J297" s="18" t="str">
        <f>IF(S297,"",INDEX(XMLLINK[Telefon],MATCH(Q298&amp;"_"&amp;D297,XMLLINK[EID_MID],0)))</f>
        <v/>
      </c>
      <c r="K297" s="18" t="str">
        <f>IF(S297,"",INDEX(XMLLINK[Instrument],MATCH(Q298&amp;"_"&amp;D297,XMLLINK[EID_MID],0)))</f>
        <v/>
      </c>
      <c r="L297" s="18" t="str">
        <f>IF(S297,"",INDEX(XMLLINK[BereichIDPerson],MATCH(Q298&amp;"_"&amp;D297,XMLLINK[EID_MID],0)))</f>
        <v/>
      </c>
      <c r="M297" s="18" t="str">
        <f>IF(S297,"",INDEX(XMLLINK[BereichNamePerson],MATCH(Q298&amp;"_"&amp;D297,XMLLINK[EID_MID],0)))</f>
        <v/>
      </c>
      <c r="N297" s="18" t="str">
        <f>IF(S297,"",INDEX(XMLLINK[AuswahlPerson],MATCH(Q298&amp;"_"&amp;D297,XMLLINK[EID_MID],0)))</f>
        <v/>
      </c>
      <c r="O297" s="18" t="str">
        <f>IF(S297,"",INDEX(XMLLINK[BemerkungPerson],MATCH(Q298&amp;"_"&amp;D297,XMLLINK[EID_MID],0)))</f>
        <v/>
      </c>
      <c r="Q297" s="21">
        <f t="shared" ref="Q297:Q311" si="56">Q296</f>
        <v>15</v>
      </c>
      <c r="R297" s="15">
        <v>2</v>
      </c>
      <c r="S297" s="18" t="b">
        <f>ISERROR(INDEX(XMLLINK[NamePerson],MATCH(Q297&amp;"_"&amp;D297,XMLLINK[EID_MID],0)))</f>
        <v>1</v>
      </c>
      <c r="U297" s="15" t="str">
        <f t="shared" ref="U297:U303" ca="1" si="57">IF(ISNUMBER(DATEVALUE(F297)),TODAY()-DATEVALUE(F297),"")</f>
        <v/>
      </c>
      <c r="W297" s="15" t="str">
        <f>IF(AND(M297&lt;&gt;"",M297&lt;&gt;M296),", "&amp;M297,"")</f>
        <v/>
      </c>
      <c r="Y297" s="15" t="str">
        <f>IF(AND(K297&lt;&gt;"",K297&lt;&gt;K296),", "&amp;K297,"")</f>
        <v/>
      </c>
    </row>
    <row r="298" spans="1:25" x14ac:dyDescent="0.25">
      <c r="A298" s="24"/>
      <c r="B298" s="17" t="s">
        <v>81</v>
      </c>
      <c r="C298" s="18" t="str">
        <f>IF(ISERROR(S295),"",INDEX(XMLLINK[LeiterTelefon],MATCH(Q298,XMLLINK[EnsembleNr],0)))</f>
        <v/>
      </c>
      <c r="D298" s="21">
        <v>3</v>
      </c>
      <c r="E298" s="18" t="str">
        <f>IF(S298,"",INDEX(XMLLINK[NamePerson],MATCH(Q299&amp;"_"&amp;D298,XMLLINK[EID_MID],0)))</f>
        <v/>
      </c>
      <c r="F298" s="18" t="str">
        <f>IF(S298,"",INDEX(XMLLINK[GebDat],MATCH(Q299&amp;"_"&amp;D298,XMLLINK[EID_MID],0)))</f>
        <v/>
      </c>
      <c r="G298" s="18" t="str">
        <f>IF(S298,"",INDEX(XMLLINK[Geschlecht],MATCH(Q299&amp;"_"&amp;D298,XMLLINK[EID_MID],0)))</f>
        <v/>
      </c>
      <c r="H298" s="18" t="str">
        <f>IF(S298,"",INDEX(XMLLINK[Adresse],MATCH(Q299&amp;"_"&amp;D298,XMLLINK[EID_MID],0)))</f>
        <v/>
      </c>
      <c r="I298" s="18" t="str">
        <f>IF(S298,"",INDEX(XMLLINK[Email],MATCH(Q299&amp;"_"&amp;D298,XMLLINK[EID_MID],0)))</f>
        <v/>
      </c>
      <c r="J298" s="18" t="str">
        <f>IF(S298,"",INDEX(XMLLINK[Telefon],MATCH(Q299&amp;"_"&amp;D298,XMLLINK[EID_MID],0)))</f>
        <v/>
      </c>
      <c r="K298" s="18" t="str">
        <f>IF(S298,"",INDEX(XMLLINK[Instrument],MATCH(Q299&amp;"_"&amp;D298,XMLLINK[EID_MID],0)))</f>
        <v/>
      </c>
      <c r="L298" s="18" t="str">
        <f>IF(S298,"",INDEX(XMLLINK[BereichIDPerson],MATCH(Q299&amp;"_"&amp;D298,XMLLINK[EID_MID],0)))</f>
        <v/>
      </c>
      <c r="M298" s="18" t="str">
        <f>IF(S298,"",INDEX(XMLLINK[BereichNamePerson],MATCH(Q299&amp;"_"&amp;D298,XMLLINK[EID_MID],0)))</f>
        <v/>
      </c>
      <c r="N298" s="18" t="str">
        <f>IF(S298,"",INDEX(XMLLINK[AuswahlPerson],MATCH(Q299&amp;"_"&amp;D298,XMLLINK[EID_MID],0)))</f>
        <v/>
      </c>
      <c r="O298" s="18" t="str">
        <f>IF(S298,"",INDEX(XMLLINK[BemerkungPerson],MATCH(Q299&amp;"_"&amp;D298,XMLLINK[EID_MID],0)))</f>
        <v/>
      </c>
      <c r="Q298" s="21">
        <f t="shared" si="56"/>
        <v>15</v>
      </c>
      <c r="R298" s="15">
        <v>3</v>
      </c>
      <c r="S298" s="18" t="b">
        <f>ISERROR(INDEX(XMLLINK[NamePerson],MATCH(Q297&amp;"_"&amp;D298,XMLLINK[EID_MID],0)))</f>
        <v>1</v>
      </c>
      <c r="U298" s="15" t="str">
        <f t="shared" ca="1" si="57"/>
        <v/>
      </c>
      <c r="W298" s="15" t="str">
        <f>IF(OR(M298="",COUNTIF(M296:M297,M298)&gt;0),"",", "&amp;M298)</f>
        <v/>
      </c>
      <c r="Y298" s="15" t="str">
        <f>IF(OR(K298="",COUNTIF(K296:K297,K298)&gt;0),"",", "&amp;K298)</f>
        <v/>
      </c>
    </row>
    <row r="299" spans="1:25" x14ac:dyDescent="0.25">
      <c r="A299" s="24"/>
      <c r="B299" s="17" t="s">
        <v>82</v>
      </c>
      <c r="C299" s="18" t="str">
        <f>IF(ISERROR(S295),"",INDEX(XMLLINK[Art],MATCH(Q299,XMLLINK[EnsembleNr],0)))</f>
        <v/>
      </c>
      <c r="D299" s="21">
        <v>4</v>
      </c>
      <c r="E299" s="18" t="str">
        <f>IF(S299,"",INDEX(XMLLINK[NamePerson],MATCH(Q300&amp;"_"&amp;D299,XMLLINK[EID_MID],0)))</f>
        <v/>
      </c>
      <c r="F299" s="18" t="str">
        <f>IF(S299,"",INDEX(XMLLINK[GebDat],MATCH(Q300&amp;"_"&amp;D299,XMLLINK[EID_MID],0)))</f>
        <v/>
      </c>
      <c r="G299" s="18" t="str">
        <f>IF(S299,"",INDEX(XMLLINK[Geschlecht],MATCH(Q300&amp;"_"&amp;D299,XMLLINK[EID_MID],0)))</f>
        <v/>
      </c>
      <c r="H299" s="18" t="str">
        <f>IF(S299,"",INDEX(XMLLINK[Adresse],MATCH(Q300&amp;"_"&amp;D299,XMLLINK[EID_MID],0)))</f>
        <v/>
      </c>
      <c r="I299" s="18" t="str">
        <f>IF(S299,"",INDEX(XMLLINK[Email],MATCH(Q300&amp;"_"&amp;D299,XMLLINK[EID_MID],0)))</f>
        <v/>
      </c>
      <c r="J299" s="18" t="str">
        <f>IF(S299,"",INDEX(XMLLINK[Telefon],MATCH(Q300&amp;"_"&amp;D299,XMLLINK[EID_MID],0)))</f>
        <v/>
      </c>
      <c r="K299" s="18" t="str">
        <f>IF(S299,"",INDEX(XMLLINK[Instrument],MATCH(Q300&amp;"_"&amp;D299,XMLLINK[EID_MID],0)))</f>
        <v/>
      </c>
      <c r="L299" s="18" t="str">
        <f>IF(S299,"",INDEX(XMLLINK[BereichIDPerson],MATCH(Q300&amp;"_"&amp;D299,XMLLINK[EID_MID],0)))</f>
        <v/>
      </c>
      <c r="M299" s="18" t="str">
        <f>IF(S299,"",INDEX(XMLLINK[BereichNamePerson],MATCH(Q300&amp;"_"&amp;D299,XMLLINK[EID_MID],0)))</f>
        <v/>
      </c>
      <c r="N299" s="18" t="str">
        <f>IF(S299,"",INDEX(XMLLINK[AuswahlPerson],MATCH(Q300&amp;"_"&amp;D299,XMLLINK[EID_MID],0)))</f>
        <v/>
      </c>
      <c r="O299" s="18" t="str">
        <f>IF(S299,"",INDEX(XMLLINK[BemerkungPerson],MATCH(Q300&amp;"_"&amp;D299,XMLLINK[EID_MID],0)))</f>
        <v/>
      </c>
      <c r="Q299" s="21">
        <f t="shared" si="56"/>
        <v>15</v>
      </c>
      <c r="R299" s="15">
        <v>4</v>
      </c>
      <c r="S299" s="18" t="b">
        <f>ISERROR(INDEX(XMLLINK[NamePerson],MATCH(Q297&amp;"_"&amp;D299,XMLLINK[EID_MID],0)))</f>
        <v>1</v>
      </c>
      <c r="U299" s="15" t="str">
        <f t="shared" ca="1" si="57"/>
        <v/>
      </c>
      <c r="W299" s="15" t="str">
        <f>IF(OR(M299="",COUNTIF(M296:M298,M299)&gt;0),"",", "&amp;M299)</f>
        <v/>
      </c>
      <c r="Y299" s="15" t="str">
        <f>IF(OR(K299="",COUNTIF(K296:K298,K299)&gt;0),"",", "&amp;K299)</f>
        <v/>
      </c>
    </row>
    <row r="300" spans="1:25" x14ac:dyDescent="0.25">
      <c r="A300" s="24"/>
      <c r="B300" s="17" t="s">
        <v>83</v>
      </c>
      <c r="C300" s="18" t="str">
        <f>IF(ISERROR(S295),"",INDEX(XMLLINK[Stufe],MATCH(Q300,XMLLINK[EnsembleNr],0)))</f>
        <v/>
      </c>
      <c r="D300" s="21">
        <v>5</v>
      </c>
      <c r="E300" s="18" t="str">
        <f>IF(S300,"",INDEX(XMLLINK[NamePerson],MATCH(Q301&amp;"_"&amp;D300,XMLLINK[EID_MID],0)))</f>
        <v/>
      </c>
      <c r="F300" s="18" t="str">
        <f>IF(S300,"",INDEX(XMLLINK[GebDat],MATCH(Q301&amp;"_"&amp;D300,XMLLINK[EID_MID],0)))</f>
        <v/>
      </c>
      <c r="G300" s="18" t="str">
        <f>IF(S300,"",INDEX(XMLLINK[Geschlecht],MATCH(Q301&amp;"_"&amp;D300,XMLLINK[EID_MID],0)))</f>
        <v/>
      </c>
      <c r="H300" s="18" t="str">
        <f>IF(S300,"",INDEX(XMLLINK[Adresse],MATCH(Q301&amp;"_"&amp;D300,XMLLINK[EID_MID],0)))</f>
        <v/>
      </c>
      <c r="I300" s="18" t="str">
        <f>IF(S300,"",INDEX(XMLLINK[Email],MATCH(Q301&amp;"_"&amp;D300,XMLLINK[EID_MID],0)))</f>
        <v/>
      </c>
      <c r="J300" s="18" t="str">
        <f>IF(S300,"",INDEX(XMLLINK[Telefon],MATCH(Q301&amp;"_"&amp;D300,XMLLINK[EID_MID],0)))</f>
        <v/>
      </c>
      <c r="K300" s="18" t="str">
        <f>IF(S300,"",INDEX(XMLLINK[Instrument],MATCH(Q301&amp;"_"&amp;D300,XMLLINK[EID_MID],0)))</f>
        <v/>
      </c>
      <c r="L300" s="18" t="str">
        <f>IF(S300,"",INDEX(XMLLINK[BereichIDPerson],MATCH(Q301&amp;"_"&amp;D300,XMLLINK[EID_MID],0)))</f>
        <v/>
      </c>
      <c r="M300" s="18" t="str">
        <f>IF(S300,"",INDEX(XMLLINK[BereichNamePerson],MATCH(Q301&amp;"_"&amp;D300,XMLLINK[EID_MID],0)))</f>
        <v/>
      </c>
      <c r="N300" s="18" t="str">
        <f>IF(S300,"",INDEX(XMLLINK[AuswahlPerson],MATCH(Q301&amp;"_"&amp;D300,XMLLINK[EID_MID],0)))</f>
        <v/>
      </c>
      <c r="O300" s="18" t="str">
        <f>IF(S300,"",INDEX(XMLLINK[BemerkungPerson],MATCH(Q301&amp;"_"&amp;D300,XMLLINK[EID_MID],0)))</f>
        <v/>
      </c>
      <c r="Q300" s="21">
        <f t="shared" si="56"/>
        <v>15</v>
      </c>
      <c r="R300" s="15">
        <v>5</v>
      </c>
      <c r="S300" s="18" t="b">
        <f>ISERROR(INDEX(XMLLINK[NamePerson],MATCH(Q297&amp;"_"&amp;D300,XMLLINK[EID_MID],0)))</f>
        <v>1</v>
      </c>
      <c r="U300" s="15" t="str">
        <f t="shared" ca="1" si="57"/>
        <v/>
      </c>
      <c r="W300" s="15" t="str">
        <f>IF(OR(M300="",COUNTIF(M296:M299,M300)&gt;0),"",", "&amp;M300)</f>
        <v/>
      </c>
      <c r="Y300" s="15" t="str">
        <f>IF(OR(K300="",COUNTIF(K297:K299,K300)&gt;0),"",", "&amp;K300)</f>
        <v/>
      </c>
    </row>
    <row r="301" spans="1:25" x14ac:dyDescent="0.25">
      <c r="A301" s="24"/>
      <c r="B301" s="17" t="s">
        <v>84</v>
      </c>
      <c r="C301" s="18" t="str">
        <f>IF(ISERROR(S295),"",INDEX(XMLLINK[Artikel],MATCH(Q301,XMLLINK[EnsembleNr],0)))</f>
        <v/>
      </c>
      <c r="D301" s="21">
        <v>6</v>
      </c>
      <c r="E301" s="18" t="str">
        <f>IF(S301,"",INDEX(XMLLINK[NamePerson],MATCH(Q302&amp;"_"&amp;D301,XMLLINK[EID_MID],0)))</f>
        <v/>
      </c>
      <c r="F301" s="18" t="str">
        <f>IF(S301,"",INDEX(XMLLINK[GebDat],MATCH(Q302&amp;"_"&amp;D301,XMLLINK[EID_MID],0)))</f>
        <v/>
      </c>
      <c r="G301" s="18" t="str">
        <f>IF(S301,"",INDEX(XMLLINK[Geschlecht],MATCH(Q302&amp;"_"&amp;D301,XMLLINK[EID_MID],0)))</f>
        <v/>
      </c>
      <c r="H301" s="18" t="str">
        <f>IF(S301,"",INDEX(XMLLINK[Adresse],MATCH(Q302&amp;"_"&amp;D301,XMLLINK[EID_MID],0)))</f>
        <v/>
      </c>
      <c r="I301" s="18" t="str">
        <f>IF(S301,"",INDEX(XMLLINK[Email],MATCH(Q302&amp;"_"&amp;D301,XMLLINK[EID_MID],0)))</f>
        <v/>
      </c>
      <c r="J301" s="18" t="str">
        <f>IF(S301,"",INDEX(XMLLINK[Telefon],MATCH(Q302&amp;"_"&amp;D301,XMLLINK[EID_MID],0)))</f>
        <v/>
      </c>
      <c r="K301" s="18" t="str">
        <f>IF(S301,"",INDEX(XMLLINK[Instrument],MATCH(Q302&amp;"_"&amp;D301,XMLLINK[EID_MID],0)))</f>
        <v/>
      </c>
      <c r="L301" s="18" t="str">
        <f>IF(S301,"",INDEX(XMLLINK[BereichIDPerson],MATCH(Q302&amp;"_"&amp;D301,XMLLINK[EID_MID],0)))</f>
        <v/>
      </c>
      <c r="M301" s="18" t="str">
        <f>IF(S301,"",INDEX(XMLLINK[BereichNamePerson],MATCH(Q302&amp;"_"&amp;D301,XMLLINK[EID_MID],0)))</f>
        <v/>
      </c>
      <c r="N301" s="18" t="str">
        <f>IF(S301,"",INDEX(XMLLINK[AuswahlPerson],MATCH(Q302&amp;"_"&amp;D301,XMLLINK[EID_MID],0)))</f>
        <v/>
      </c>
      <c r="O301" s="18" t="str">
        <f>IF(S301,"",INDEX(XMLLINK[BemerkungPerson],MATCH(Q302&amp;"_"&amp;D301,XMLLINK[EID_MID],0)))</f>
        <v/>
      </c>
      <c r="Q301" s="21">
        <f t="shared" si="56"/>
        <v>15</v>
      </c>
      <c r="R301" s="15">
        <v>6</v>
      </c>
      <c r="S301" s="18" t="b">
        <f>ISERROR(INDEX(XMLLINK[NamePerson],MATCH(Q297&amp;"_"&amp;D301,XMLLINK[EID_MID],0)))</f>
        <v>1</v>
      </c>
      <c r="U301" s="15" t="str">
        <f t="shared" ca="1" si="57"/>
        <v/>
      </c>
      <c r="W301" s="15" t="str">
        <f>IF(OR(M301="",COUNTIF(M296:M300,M301)&gt;0),"",", "&amp;M301)</f>
        <v/>
      </c>
      <c r="Y301" s="15" t="str">
        <f>IF(OR(K301="",COUNTIF(K298:K300,K301)&gt;0),"",", "&amp;K301)</f>
        <v/>
      </c>
    </row>
    <row r="302" spans="1:25" x14ac:dyDescent="0.25">
      <c r="A302" s="24"/>
      <c r="B302" s="17" t="s">
        <v>85</v>
      </c>
      <c r="C302" s="18" t="str">
        <f>IF(ISERROR(S295),"",INDEX(XMLLINK[BereichID],MATCH(Q302,XMLLINK[EnsembleNr],0)))</f>
        <v/>
      </c>
      <c r="D302" s="21">
        <v>7</v>
      </c>
      <c r="E302" s="18" t="str">
        <f>IF(S302,"",INDEX(XMLLINK[NamePerson],MATCH(Q303&amp;"_"&amp;D302,XMLLINK[EID_MID],0)))</f>
        <v/>
      </c>
      <c r="F302" s="18" t="str">
        <f>IF(S302,"",INDEX(XMLLINK[GebDat],MATCH(Q303&amp;"_"&amp;D302,XMLLINK[EID_MID],0)))</f>
        <v/>
      </c>
      <c r="G302" s="18" t="str">
        <f>IF(S302,"",INDEX(XMLLINK[Geschlecht],MATCH(Q303&amp;"_"&amp;D302,XMLLINK[EID_MID],0)))</f>
        <v/>
      </c>
      <c r="H302" s="18" t="str">
        <f>IF(S302,"",INDEX(XMLLINK[Adresse],MATCH(Q303&amp;"_"&amp;D302,XMLLINK[EID_MID],0)))</f>
        <v/>
      </c>
      <c r="I302" s="18" t="str">
        <f>IF(S302,"",INDEX(XMLLINK[Email],MATCH(Q303&amp;"_"&amp;D302,XMLLINK[EID_MID],0)))</f>
        <v/>
      </c>
      <c r="J302" s="18" t="str">
        <f>IF(S302,"",INDEX(XMLLINK[Telefon],MATCH(Q303&amp;"_"&amp;D302,XMLLINK[EID_MID],0)))</f>
        <v/>
      </c>
      <c r="K302" s="18" t="str">
        <f>IF(S302,"",INDEX(XMLLINK[Instrument],MATCH(Q303&amp;"_"&amp;D302,XMLLINK[EID_MID],0)))</f>
        <v/>
      </c>
      <c r="L302" s="18" t="str">
        <f>IF(S302,"",INDEX(XMLLINK[BereichIDPerson],MATCH(Q303&amp;"_"&amp;D302,XMLLINK[EID_MID],0)))</f>
        <v/>
      </c>
      <c r="M302" s="18" t="str">
        <f>IF(S302,"",INDEX(XMLLINK[BereichNamePerson],MATCH(Q303&amp;"_"&amp;D302,XMLLINK[EID_MID],0)))</f>
        <v/>
      </c>
      <c r="N302" s="18" t="str">
        <f>IF(S302,"",INDEX(XMLLINK[AuswahlPerson],MATCH(Q303&amp;"_"&amp;D302,XMLLINK[EID_MID],0)))</f>
        <v/>
      </c>
      <c r="O302" s="18" t="str">
        <f>IF(S302,"",INDEX(XMLLINK[BemerkungPerson],MATCH(Q303&amp;"_"&amp;D302,XMLLINK[EID_MID],0)))</f>
        <v/>
      </c>
      <c r="Q302" s="21">
        <f t="shared" si="56"/>
        <v>15</v>
      </c>
      <c r="R302" s="15">
        <v>7</v>
      </c>
      <c r="S302" s="18" t="b">
        <f>ISERROR(INDEX(XMLLINK[NamePerson],MATCH(Q297&amp;"_"&amp;D302,XMLLINK[EID_MID],0)))</f>
        <v>1</v>
      </c>
      <c r="U302" s="15" t="str">
        <f t="shared" ca="1" si="57"/>
        <v/>
      </c>
      <c r="W302" s="15" t="str">
        <f>IF(OR(M302="",COUNTIF(M296:M301,M302)&gt;0),"",", "&amp;M302)</f>
        <v/>
      </c>
      <c r="Y302" s="15" t="str">
        <f>IF(OR(K302="",COUNTIF(K299:K301,K302)&gt;0),"",", "&amp;K302)</f>
        <v/>
      </c>
    </row>
    <row r="303" spans="1:25" x14ac:dyDescent="0.25">
      <c r="A303" s="24"/>
      <c r="B303" s="17" t="s">
        <v>86</v>
      </c>
      <c r="C303" s="18" t="str">
        <f>IF(ISERROR(S295),"",INDEX(XMLLINK[BereichName],MATCH(Q303,XMLLINK[EnsembleNr],0)))</f>
        <v/>
      </c>
      <c r="D303" s="21">
        <v>8</v>
      </c>
      <c r="E303" s="18" t="str">
        <f>IF(S303,"",INDEX(XMLLINK[NamePerson],MATCH(Q304&amp;"_"&amp;D303,XMLLINK[EID_MID],0)))</f>
        <v/>
      </c>
      <c r="F303" s="18" t="str">
        <f>IF(S303,"",INDEX(XMLLINK[GebDat],MATCH(Q304&amp;"_"&amp;D303,XMLLINK[EID_MID],0)))</f>
        <v/>
      </c>
      <c r="G303" s="18" t="str">
        <f>IF(S303,"",INDEX(XMLLINK[Geschlecht],MATCH(Q304&amp;"_"&amp;D303,XMLLINK[EID_MID],0)))</f>
        <v/>
      </c>
      <c r="H303" s="18" t="str">
        <f>IF(S303,"",INDEX(XMLLINK[Adresse],MATCH(Q304&amp;"_"&amp;D303,XMLLINK[EID_MID],0)))</f>
        <v/>
      </c>
      <c r="I303" s="18" t="str">
        <f>IF(S303,"",INDEX(XMLLINK[Email],MATCH(Q304&amp;"_"&amp;D303,XMLLINK[EID_MID],0)))</f>
        <v/>
      </c>
      <c r="J303" s="18" t="str">
        <f>IF(S303,"",INDEX(XMLLINK[Telefon],MATCH(Q304&amp;"_"&amp;D303,XMLLINK[EID_MID],0)))</f>
        <v/>
      </c>
      <c r="K303" s="18" t="str">
        <f>IF(S303,"",INDEX(XMLLINK[Instrument],MATCH(Q304&amp;"_"&amp;D303,XMLLINK[EID_MID],0)))</f>
        <v/>
      </c>
      <c r="L303" s="18" t="str">
        <f>IF(S303,"",INDEX(XMLLINK[BereichIDPerson],MATCH(Q304&amp;"_"&amp;D303,XMLLINK[EID_MID],0)))</f>
        <v/>
      </c>
      <c r="M303" s="18" t="str">
        <f>IF(S303,"",INDEX(XMLLINK[BereichNamePerson],MATCH(Q304&amp;"_"&amp;D303,XMLLINK[EID_MID],0)))</f>
        <v/>
      </c>
      <c r="N303" s="18" t="str">
        <f>IF(S303,"",INDEX(XMLLINK[AuswahlPerson],MATCH(Q304&amp;"_"&amp;D303,XMLLINK[EID_MID],0)))</f>
        <v/>
      </c>
      <c r="O303" s="18" t="str">
        <f>IF(S303,"",INDEX(XMLLINK[BemerkungPerson],MATCH(Q304&amp;"_"&amp;D303,XMLLINK[EID_MID],0)))</f>
        <v/>
      </c>
      <c r="Q303" s="21">
        <f t="shared" si="56"/>
        <v>15</v>
      </c>
      <c r="R303" s="15">
        <v>8</v>
      </c>
      <c r="S303" s="18" t="b">
        <f>ISERROR(INDEX(XMLLINK[NamePerson],MATCH(Q297&amp;"_"&amp;D303,XMLLINK[EID_MID],0)))</f>
        <v>1</v>
      </c>
      <c r="U303" s="15" t="str">
        <f t="shared" ca="1" si="57"/>
        <v/>
      </c>
      <c r="W303" s="15" t="str">
        <f>IF(OR(M303="",COUNTIF(M296:M302,M303)&gt;0),"",", "&amp;M303)</f>
        <v/>
      </c>
      <c r="Y303" s="15" t="str">
        <f>IF(OR(K303="",COUNTIF(K300:K302,K303)&gt;0),"",", "&amp;K303)</f>
        <v/>
      </c>
    </row>
    <row r="304" spans="1:25" x14ac:dyDescent="0.25">
      <c r="A304" s="24"/>
      <c r="B304" s="17" t="s">
        <v>87</v>
      </c>
      <c r="C304" s="18" t="str">
        <f>IF(ISERROR(S295),"",INDEX(XMLLINK[Auftrittzeit],MATCH(Q304,XMLLINK[EnsembleNr],0)))</f>
        <v/>
      </c>
      <c r="D304" s="17" t="s">
        <v>94</v>
      </c>
      <c r="E304" s="15" t="s">
        <v>29</v>
      </c>
      <c r="F304" s="15" t="s">
        <v>30</v>
      </c>
      <c r="G304" s="15" t="s">
        <v>95</v>
      </c>
      <c r="H304" s="15" t="s">
        <v>32</v>
      </c>
      <c r="I304" s="15" t="s">
        <v>20</v>
      </c>
      <c r="J304" s="15" t="s">
        <v>39</v>
      </c>
      <c r="Q304" s="21">
        <f t="shared" si="56"/>
        <v>15</v>
      </c>
      <c r="U304" s="15">
        <f ca="1">COUNT(U296:U303)</f>
        <v>0</v>
      </c>
      <c r="W304" s="29" t="str">
        <f>CONCATENATE(W305,V306,W306,V307,W307,V308,W308,V309,W309,V310,W310,V311,W311)</f>
        <v/>
      </c>
    </row>
    <row r="305" spans="1:25" x14ac:dyDescent="0.25">
      <c r="A305" s="24"/>
      <c r="B305" s="17" t="s">
        <v>88</v>
      </c>
      <c r="C305" s="18" t="str">
        <f>IF(ISERROR(S295),"",INDEX(XMLLINK[Bemerkung],MATCH(Q305,XMLLINK[EnsembleNr],0)))</f>
        <v/>
      </c>
      <c r="D305" s="21">
        <v>1</v>
      </c>
      <c r="E305" s="18" t="str">
        <f>IF(S305,"",INDEX(XMLLINK[Titel],MATCH(Q306&amp;"_"&amp;D305,XMLLINK[EID_WID],0)))</f>
        <v/>
      </c>
      <c r="F305" s="18" t="str">
        <f>IF(S305,"",INDEX(XMLLINK[Komponist],MATCH(Q306&amp;"_"&amp;D305,XMLLINK[EID_WID],0)))</f>
        <v/>
      </c>
      <c r="G305" s="18" t="str">
        <f>IF(S305,"",INDEX(XMLLINK[Satz],MATCH(Q306&amp;"_"&amp;D305,XMLLINK[EID_WID],0)))</f>
        <v/>
      </c>
      <c r="H305" s="18" t="str">
        <f>IF(S305,"",INDEX(XMLLINK[Dauer],MATCH(Q306&amp;"_"&amp;D305,XMLLINK[EID_WID],0)))</f>
        <v/>
      </c>
      <c r="I305" s="18" t="str">
        <f>IF(S305,"",INDEX(XMLLINK[BemerkungWerk],MATCH(Q306&amp;"_"&amp;D305,XMLLINK[EID_WID],0)))</f>
        <v/>
      </c>
      <c r="J305" s="18" t="str">
        <f>IF(S305,"",INDEX(XMLLINK[Pflicht],MATCH(Q306&amp;"_"&amp;D305,XMLLINK[EID_WID],0)))</f>
        <v/>
      </c>
      <c r="Q305" s="21">
        <f t="shared" si="56"/>
        <v>15</v>
      </c>
      <c r="R305" s="22" t="s">
        <v>102</v>
      </c>
      <c r="S305" s="18" t="b">
        <f>ISERROR(INDEX(XMLLINK[NamePerson],MATCH(Q307&amp;"_"&amp;D305,XMLLINK[EID_WID],0)))</f>
        <v>1</v>
      </c>
      <c r="W305" s="15" t="str">
        <f t="shared" ref="W305:W312" si="58">IF(AND(F305="",G305=""),E305,IF(AND(F305&lt;&gt;"",G305&lt;&gt;""),F305&amp;", "&amp;E305&amp;", "&amp;G305,IF(F305="",E305&amp;", "&amp;G305,F305&amp;", "&amp;E305)))</f>
        <v/>
      </c>
    </row>
    <row r="306" spans="1:25" x14ac:dyDescent="0.25">
      <c r="A306" s="24"/>
      <c r="B306" s="17" t="s">
        <v>108</v>
      </c>
      <c r="C306" s="28" t="str">
        <f ca="1">IF(U304=0,"",SUM(U296:U303)/U304/365.25)</f>
        <v/>
      </c>
      <c r="D306" s="21">
        <v>2</v>
      </c>
      <c r="E306" s="18" t="str">
        <f>IF(S306,"",INDEX(XMLLINK[Titel],MATCH(Q307&amp;"_"&amp;D306,XMLLINK[EID_WID],0)))</f>
        <v/>
      </c>
      <c r="F306" s="18" t="str">
        <f>IF(S306,"",INDEX(XMLLINK[Komponist],MATCH(Q307&amp;"_"&amp;D306,XMLLINK[EID_WID],0)))</f>
        <v/>
      </c>
      <c r="G306" s="18" t="str">
        <f>IF(S306,"",INDEX(XMLLINK[Satz],MATCH(Q307&amp;"_"&amp;D306,XMLLINK[EID_WID],0)))</f>
        <v/>
      </c>
      <c r="H306" s="18" t="str">
        <f>IF(S306,"",INDEX(XMLLINK[Dauer],MATCH(Q307&amp;"_"&amp;D306,XMLLINK[EID_WID],0)))</f>
        <v/>
      </c>
      <c r="I306" s="18" t="str">
        <f>IF(S306,"",INDEX(XMLLINK[BemerkungWerk],MATCH(Q307&amp;"_"&amp;D306,XMLLINK[EID_WID],0)))</f>
        <v/>
      </c>
      <c r="J306" s="18" t="str">
        <f>IF(S306,"",INDEX(XMLLINK[Pflicht],MATCH(Q307&amp;"_"&amp;D306,XMLLINK[EID_WID],0)))</f>
        <v/>
      </c>
      <c r="Q306" s="21">
        <f t="shared" si="56"/>
        <v>15</v>
      </c>
      <c r="R306" s="22">
        <v>2</v>
      </c>
      <c r="S306" s="18" t="b">
        <f>ISERROR(INDEX(XMLLINK[NamePerson],MATCH(Q308&amp;"_"&amp;D306,XMLLINK[EID_WID],0)))</f>
        <v>1</v>
      </c>
      <c r="V306" s="15" t="str">
        <f>IF(W306="","","; ")</f>
        <v/>
      </c>
      <c r="W306" s="15" t="str">
        <f t="shared" si="58"/>
        <v/>
      </c>
    </row>
    <row r="307" spans="1:25" x14ac:dyDescent="0.25">
      <c r="A307" s="24"/>
      <c r="D307" s="21">
        <v>3</v>
      </c>
      <c r="E307" s="18" t="str">
        <f>IF(S307,"",INDEX(XMLLINK[Titel],MATCH(Q308&amp;"_"&amp;D307,XMLLINK[EID_WID],0)))</f>
        <v/>
      </c>
      <c r="F307" s="18" t="str">
        <f>IF(S307,"",INDEX(XMLLINK[Komponist],MATCH(Q308&amp;"_"&amp;D307,XMLLINK[EID_WID],0)))</f>
        <v/>
      </c>
      <c r="G307" s="18" t="str">
        <f>IF(S307,"",INDEX(XMLLINK[Satz],MATCH(Q308&amp;"_"&amp;D307,XMLLINK[EID_WID],0)))</f>
        <v/>
      </c>
      <c r="H307" s="18" t="str">
        <f>IF(S307,"",INDEX(XMLLINK[Dauer],MATCH(Q308&amp;"_"&amp;D307,XMLLINK[EID_WID],0)))</f>
        <v/>
      </c>
      <c r="I307" s="18" t="str">
        <f>IF(S307,"",INDEX(XMLLINK[BemerkungWerk],MATCH(Q308&amp;"_"&amp;D307,XMLLINK[EID_WID],0)))</f>
        <v/>
      </c>
      <c r="J307" s="18" t="str">
        <f>IF(S307,"",INDEX(XMLLINK[Pflicht],MATCH(Q308&amp;"_"&amp;D307,XMLLINK[EID_WID],0)))</f>
        <v/>
      </c>
      <c r="Q307" s="21">
        <f t="shared" si="56"/>
        <v>15</v>
      </c>
      <c r="R307" s="22">
        <v>3</v>
      </c>
      <c r="S307" s="18" t="b">
        <f>ISERROR(INDEX(XMLLINK[NamePerson],MATCH(Q309&amp;"_"&amp;D307,XMLLINK[EID_WID],0)))</f>
        <v>1</v>
      </c>
      <c r="V307" s="15" t="str">
        <f t="shared" ref="V307:V312" si="59">IF(W307="","","; ")</f>
        <v/>
      </c>
      <c r="W307" s="15" t="str">
        <f t="shared" si="58"/>
        <v/>
      </c>
    </row>
    <row r="308" spans="1:25" x14ac:dyDescent="0.25">
      <c r="A308" s="24"/>
      <c r="D308" s="21">
        <v>4</v>
      </c>
      <c r="E308" s="18" t="str">
        <f>IF(S308,"",INDEX(XMLLINK[Titel],MATCH(Q309&amp;"_"&amp;D308,XMLLINK[EID_WID],0)))</f>
        <v/>
      </c>
      <c r="F308" s="18" t="str">
        <f>IF(S308,"",INDEX(XMLLINK[Komponist],MATCH(Q309&amp;"_"&amp;D308,XMLLINK[EID_WID],0)))</f>
        <v/>
      </c>
      <c r="G308" s="18" t="str">
        <f>IF(S308,"",INDEX(XMLLINK[Satz],MATCH(Q309&amp;"_"&amp;D308,XMLLINK[EID_WID],0)))</f>
        <v/>
      </c>
      <c r="H308" s="18" t="str">
        <f>IF(S308,"",INDEX(XMLLINK[Dauer],MATCH(Q309&amp;"_"&amp;D308,XMLLINK[EID_WID],0)))</f>
        <v/>
      </c>
      <c r="I308" s="18" t="str">
        <f>IF(S308,"",INDEX(XMLLINK[BemerkungWerk],MATCH(Q309&amp;"_"&amp;D308,XMLLINK[EID_WID],0)))</f>
        <v/>
      </c>
      <c r="J308" s="18" t="str">
        <f>IF(S308,"",INDEX(XMLLINK[Pflicht],MATCH(Q309&amp;"_"&amp;D308,XMLLINK[EID_WID],0)))</f>
        <v/>
      </c>
      <c r="Q308" s="21">
        <f t="shared" si="56"/>
        <v>15</v>
      </c>
      <c r="R308" s="22">
        <v>4</v>
      </c>
      <c r="S308" s="18" t="b">
        <f>ISERROR(INDEX(XMLLINK[NamePerson],MATCH(Q310&amp;"_"&amp;D308,XMLLINK[EID_WID],0)))</f>
        <v>1</v>
      </c>
      <c r="V308" s="15" t="str">
        <f t="shared" si="59"/>
        <v/>
      </c>
      <c r="W308" s="15" t="str">
        <f t="shared" si="58"/>
        <v/>
      </c>
    </row>
    <row r="309" spans="1:25" x14ac:dyDescent="0.25">
      <c r="A309" s="24"/>
      <c r="D309" s="21">
        <v>5</v>
      </c>
      <c r="E309" s="18" t="str">
        <f>IF(S309,"",INDEX(XMLLINK[Titel],MATCH(Q310&amp;"_"&amp;D309,XMLLINK[EID_WID],0)))</f>
        <v/>
      </c>
      <c r="F309" s="18" t="str">
        <f>IF(S309,"",INDEX(XMLLINK[Komponist],MATCH(Q310&amp;"_"&amp;D309,XMLLINK[EID_WID],0)))</f>
        <v/>
      </c>
      <c r="G309" s="18" t="str">
        <f>IF(S309,"",INDEX(XMLLINK[Satz],MATCH(Q310&amp;"_"&amp;D309,XMLLINK[EID_WID],0)))</f>
        <v/>
      </c>
      <c r="H309" s="18" t="str">
        <f>IF(S309,"",INDEX(XMLLINK[Dauer],MATCH(Q310&amp;"_"&amp;D309,XMLLINK[EID_WID],0)))</f>
        <v/>
      </c>
      <c r="I309" s="18" t="str">
        <f>IF(S309,"",INDEX(XMLLINK[BemerkungWerk],MATCH(Q310&amp;"_"&amp;D309,XMLLINK[EID_WID],0)))</f>
        <v/>
      </c>
      <c r="J309" s="18" t="str">
        <f>IF(S309,"",INDEX(XMLLINK[Pflicht],MATCH(Q310&amp;"_"&amp;D309,XMLLINK[EID_WID],0)))</f>
        <v/>
      </c>
      <c r="Q309" s="21">
        <f t="shared" si="56"/>
        <v>15</v>
      </c>
      <c r="R309" s="22">
        <v>5</v>
      </c>
      <c r="S309" s="18" t="b">
        <f>ISERROR(INDEX(XMLLINK[NamePerson],MATCH(Q311&amp;"_"&amp;D309,XMLLINK[EID_WID],0)))</f>
        <v>1</v>
      </c>
      <c r="V309" s="15" t="str">
        <f t="shared" si="59"/>
        <v/>
      </c>
      <c r="W309" s="15" t="str">
        <f t="shared" si="58"/>
        <v/>
      </c>
    </row>
    <row r="310" spans="1:25" x14ac:dyDescent="0.25">
      <c r="A310" s="24"/>
      <c r="D310" s="21">
        <v>6</v>
      </c>
      <c r="E310" s="18" t="str">
        <f>IF(S310,"",INDEX(XMLLINK[Titel],MATCH(Q311&amp;"_"&amp;D310,XMLLINK[EID_WID],0)))</f>
        <v/>
      </c>
      <c r="F310" s="18" t="str">
        <f>IF(S310,"",INDEX(XMLLINK[Komponist],MATCH(Q311&amp;"_"&amp;D310,XMLLINK[EID_WID],0)))</f>
        <v/>
      </c>
      <c r="G310" s="18" t="str">
        <f>IF(S310,"",INDEX(XMLLINK[Satz],MATCH(Q311&amp;"_"&amp;D310,XMLLINK[EID_WID],0)))</f>
        <v/>
      </c>
      <c r="H310" s="18" t="str">
        <f>IF(S310,"",INDEX(XMLLINK[Dauer],MATCH(Q311&amp;"_"&amp;D310,XMLLINK[EID_WID],0)))</f>
        <v/>
      </c>
      <c r="I310" s="18" t="str">
        <f>IF(S310,"",INDEX(XMLLINK[BemerkungWerk],MATCH(Q311&amp;"_"&amp;D310,XMLLINK[EID_WID],0)))</f>
        <v/>
      </c>
      <c r="J310" s="18" t="str">
        <f>IF(S310,"",INDEX(XMLLINK[Pflicht],MATCH(Q311&amp;"_"&amp;D310,XMLLINK[EID_WID],0)))</f>
        <v/>
      </c>
      <c r="Q310" s="21">
        <f t="shared" si="56"/>
        <v>15</v>
      </c>
      <c r="R310" s="22">
        <v>6</v>
      </c>
      <c r="S310" s="18" t="b">
        <f>ISERROR(INDEX(XMLLINK[NamePerson],MATCH(Q312&amp;"_"&amp;D310,XMLLINK[EID_WID],0)))</f>
        <v>1</v>
      </c>
      <c r="V310" s="15" t="str">
        <f t="shared" si="59"/>
        <v/>
      </c>
      <c r="W310" s="15" t="str">
        <f t="shared" si="58"/>
        <v/>
      </c>
    </row>
    <row r="311" spans="1:25" x14ac:dyDescent="0.25">
      <c r="A311" s="24"/>
      <c r="D311" s="21">
        <v>7</v>
      </c>
      <c r="E311" s="18" t="str">
        <f>IF(S311,"",INDEX(XMLLINK[Titel],MATCH(Q312&amp;"_"&amp;D311,XMLLINK[EID_WID],0)))</f>
        <v/>
      </c>
      <c r="F311" s="18" t="str">
        <f>IF(S311,"",INDEX(XMLLINK[Komponist],MATCH(Q312&amp;"_"&amp;D311,XMLLINK[EID_WID],0)))</f>
        <v/>
      </c>
      <c r="G311" s="18" t="str">
        <f>IF(S311,"",INDEX(XMLLINK[Satz],MATCH(Q312&amp;"_"&amp;D311,XMLLINK[EID_WID],0)))</f>
        <v/>
      </c>
      <c r="H311" s="18" t="str">
        <f>IF(S311,"",INDEX(XMLLINK[Dauer],MATCH(Q312&amp;"_"&amp;D311,XMLLINK[EID_WID],0)))</f>
        <v/>
      </c>
      <c r="I311" s="18" t="str">
        <f>IF(S311,"",INDEX(XMLLINK[BemerkungWerk],MATCH(Q312&amp;"_"&amp;D311,XMLLINK[EID_WID],0)))</f>
        <v/>
      </c>
      <c r="J311" s="18" t="str">
        <f>IF(S311,"",INDEX(XMLLINK[Pflicht],MATCH(Q312&amp;"_"&amp;D311,XMLLINK[EID_WID],0)))</f>
        <v/>
      </c>
      <c r="Q311" s="21">
        <f t="shared" si="56"/>
        <v>15</v>
      </c>
      <c r="R311" s="22">
        <v>7</v>
      </c>
      <c r="S311" s="18" t="b">
        <f>ISERROR(INDEX(XMLLINK[NamePerson],MATCH(Q313&amp;"_"&amp;D311,XMLLINK[EID_WID],0)))</f>
        <v>1</v>
      </c>
      <c r="V311" s="15" t="str">
        <f t="shared" si="59"/>
        <v/>
      </c>
      <c r="W311" s="15" t="str">
        <f t="shared" si="58"/>
        <v/>
      </c>
    </row>
    <row r="312" spans="1:25" x14ac:dyDescent="0.25">
      <c r="A312" s="24"/>
      <c r="D312" s="21">
        <v>8</v>
      </c>
      <c r="E312" s="18" t="str">
        <f>IF(S312,"",INDEX(XMLLINK[Titel],MATCH(Q313&amp;"_"&amp;D312,XMLLINK[EID_WID],0)))</f>
        <v/>
      </c>
      <c r="F312" s="18" t="str">
        <f>IF(S312,"",INDEX(XMLLINK[Komponist],MATCH(Q313&amp;"_"&amp;D312,XMLLINK[EID_WID],0)))</f>
        <v/>
      </c>
      <c r="G312" s="18" t="str">
        <f>IF(S312,"",INDEX(XMLLINK[Satz],MATCH(Q313&amp;"_"&amp;D312,XMLLINK[EID_WID],0)))</f>
        <v/>
      </c>
      <c r="H312" s="18" t="str">
        <f>IF(S312,"",INDEX(XMLLINK[Dauer],MATCH(Q313&amp;"_"&amp;D312,XMLLINK[EID_WID],0)))</f>
        <v/>
      </c>
      <c r="I312" s="18" t="str">
        <f>IF(S312,"",INDEX(XMLLINK[BemerkungWerk],MATCH(Q313&amp;"_"&amp;D312,XMLLINK[EID_WID],0)))</f>
        <v/>
      </c>
      <c r="J312" s="18" t="str">
        <f>IF(S312,"",INDEX(XMLLINK[Pflicht],MATCH(Q313&amp;"_"&amp;D312,XMLLINK[EID_WID],0)))</f>
        <v/>
      </c>
      <c r="Q312" s="21"/>
      <c r="R312" s="22">
        <v>8</v>
      </c>
      <c r="S312" s="18" t="b">
        <f>ISERROR(INDEX(XMLLINK[NamePerson],MATCH(A313&amp;"_"&amp;D312,XMLLINK[EID_WID],0)))</f>
        <v>1</v>
      </c>
      <c r="V312" s="15" t="str">
        <f t="shared" si="59"/>
        <v/>
      </c>
      <c r="W312" s="15" t="str">
        <f t="shared" si="58"/>
        <v/>
      </c>
    </row>
    <row r="314" spans="1:25" x14ac:dyDescent="0.25">
      <c r="A314" s="23" t="s">
        <v>96</v>
      </c>
      <c r="B314" s="23">
        <f>(ROW()+6)/20</f>
        <v>16</v>
      </c>
      <c r="C314" s="24"/>
      <c r="D314" s="24"/>
      <c r="E314" s="24"/>
      <c r="F314" s="24"/>
      <c r="G314" s="24"/>
      <c r="H314" s="24"/>
      <c r="I314" s="24"/>
      <c r="J314" s="24"/>
      <c r="K314" s="24"/>
      <c r="L314" s="24"/>
      <c r="M314" s="24"/>
      <c r="N314" s="24"/>
      <c r="O314" s="24"/>
    </row>
    <row r="315" spans="1:25" x14ac:dyDescent="0.25">
      <c r="A315" s="24"/>
      <c r="B315" s="17" t="s">
        <v>78</v>
      </c>
      <c r="C315" s="18" t="str">
        <f>IF(ISERROR(S315),"",INDEX(XMLLINK[Name],MATCH(Q316,XMLLINK[EnsembleNr],0)))</f>
        <v/>
      </c>
      <c r="D315" s="17" t="s">
        <v>89</v>
      </c>
      <c r="E315" s="19" t="s">
        <v>11</v>
      </c>
      <c r="F315" s="15" t="s">
        <v>90</v>
      </c>
      <c r="G315" s="15" t="s">
        <v>91</v>
      </c>
      <c r="H315" s="15" t="s">
        <v>24</v>
      </c>
      <c r="I315" s="15" t="s">
        <v>25</v>
      </c>
      <c r="J315" s="15" t="s">
        <v>26</v>
      </c>
      <c r="K315" s="15" t="s">
        <v>27</v>
      </c>
      <c r="L315" s="15" t="s">
        <v>18</v>
      </c>
      <c r="M315" s="15" t="s">
        <v>92</v>
      </c>
      <c r="N315" s="15" t="s">
        <v>93</v>
      </c>
      <c r="O315" s="15" t="s">
        <v>20</v>
      </c>
      <c r="Q315" s="21" t="s">
        <v>103</v>
      </c>
      <c r="R315" s="17" t="s">
        <v>97</v>
      </c>
      <c r="S315" s="20" t="e">
        <f>VLOOKUP(Q317,XMLLINK[EnsembleNr],1,0)</f>
        <v>#N/A</v>
      </c>
      <c r="T315" s="15" t="s">
        <v>100</v>
      </c>
      <c r="W315" s="29" t="str">
        <f>CONCATENATE(W316,W317,W318,W319,W320,W321,W322,W323)</f>
        <v/>
      </c>
      <c r="X315" s="31">
        <f>8-COUNTIF(W316:W323,"")</f>
        <v>0</v>
      </c>
      <c r="Y315" s="29" t="str">
        <f>CONCATENATE(Y316,Y317,Y318,Y319,Y320,Y321,Y322,Y323)</f>
        <v/>
      </c>
    </row>
    <row r="316" spans="1:25" x14ac:dyDescent="0.25">
      <c r="A316" s="24"/>
      <c r="B316" s="17" t="s">
        <v>79</v>
      </c>
      <c r="C316" s="18" t="str">
        <f>IF(ISERROR(S315),"",INDEX(XMLLINK[Leiter],MATCH(Q316,XMLLINK[EnsembleNr],0)))</f>
        <v/>
      </c>
      <c r="D316" s="21">
        <v>1</v>
      </c>
      <c r="E316" s="18" t="str">
        <f>IF(S316,"",INDEX(XMLLINK[NamePerson],MATCH(Q317&amp;"_"&amp;D316,XMLLINK[EID_MID],0)))</f>
        <v/>
      </c>
      <c r="F316" s="18" t="str">
        <f>IF(S316,"",INDEX(XMLLINK[GebDat],MATCH(Q317&amp;"_"&amp;D316,XMLLINK[EID_MID],0)))</f>
        <v/>
      </c>
      <c r="G316" s="18" t="str">
        <f>IF(S316,"",INDEX(XMLLINK[Geschlecht],MATCH(Q317&amp;"_"&amp;D316,XMLLINK[EID_MID],0)))</f>
        <v/>
      </c>
      <c r="H316" s="18" t="str">
        <f>IF(S316,"",INDEX(XMLLINK[Adresse],MATCH(Q317&amp;"_"&amp;D316,XMLLINK[EID_MID],0)))</f>
        <v/>
      </c>
      <c r="I316" s="18" t="str">
        <f>IF(S316,"",INDEX(XMLLINK[Email],MATCH(Q317&amp;"_"&amp;D316,XMLLINK[EID_MID],0)))</f>
        <v/>
      </c>
      <c r="J316" s="18" t="str">
        <f>IF(S316,"",INDEX(XMLLINK[Telefon],MATCH(Q317&amp;"_"&amp;D316,XMLLINK[EID_MID],0)))</f>
        <v/>
      </c>
      <c r="K316" s="18" t="str">
        <f>IF(S316,"",INDEX(XMLLINK[Instrument],MATCH(Q317&amp;"_"&amp;D316,XMLLINK[EID_MID],0)))</f>
        <v/>
      </c>
      <c r="L316" s="18" t="str">
        <f>IF(S316,"",INDEX(XMLLINK[BereichIDPerson],MATCH(Q317&amp;"_"&amp;D316,XMLLINK[EID_MID],0)))</f>
        <v/>
      </c>
      <c r="M316" s="18" t="str">
        <f>IF(S316,"",INDEX(XMLLINK[BereichNamePerson],MATCH(Q317&amp;"_"&amp;D316,XMLLINK[EID_MID],0)))</f>
        <v/>
      </c>
      <c r="N316" s="18" t="str">
        <f>IF(S316,"",INDEX(XMLLINK[AuswahlPerson],MATCH(Q317&amp;"_"&amp;D316,XMLLINK[EID_MID],0)))</f>
        <v/>
      </c>
      <c r="O316" s="18" t="str">
        <f>IF(S316,"",INDEX(XMLLINK[BemerkungPerson],MATCH(Q317&amp;"_"&amp;D316,XMLLINK[EID_MID],0)))</f>
        <v/>
      </c>
      <c r="Q316" s="21">
        <f>B314</f>
        <v>16</v>
      </c>
      <c r="R316" s="22" t="s">
        <v>101</v>
      </c>
      <c r="S316" s="18" t="b">
        <f>ISERROR(INDEX(XMLLINK[NamePerson],MATCH(Q317&amp;"_"&amp;D316,XMLLINK[EID_MID],0)))</f>
        <v>1</v>
      </c>
      <c r="U316" s="15" t="str">
        <f ca="1">IF(ISNUMBER(DATEVALUE(F316)),TODAY()-DATEVALUE(F316),"")</f>
        <v/>
      </c>
      <c r="W316" s="15" t="str">
        <f>M316</f>
        <v/>
      </c>
      <c r="X316" s="29" t="str">
        <f>IF(E316="","",IF(E317="",E316,IF(E318="",E316&amp;", "&amp;E317,IF(E319="",E316&amp;", "&amp;E317&amp;", "&amp;E318,IF(E320="",E316&amp;", "&amp;E317&amp;", "&amp;E318&amp;", "&amp;E319,IF(E321="",E316&amp;", "&amp;E317&amp;", "&amp;E318&amp;", "&amp;E319&amp;", "&amp;E320,IF(E322="",E316&amp;", "&amp;E317&amp;", "&amp;E318&amp;", "&amp;E319&amp;", "&amp;E320&amp;", "&amp;E321,IF(E323="",E316&amp;", "&amp;E317&amp;", "&amp;E318&amp;", "&amp;E319&amp;", "&amp;E320&amp;", "&amp;E321&amp;", "&amp;E322,E316&amp;", "&amp;E317&amp;", "&amp;E318&amp;", "&amp;E319&amp;", "&amp;E320&amp;", "&amp;E321&amp;", "&amp;E322&amp;", "&amp;E323))))))))</f>
        <v/>
      </c>
      <c r="Y316" s="15" t="str">
        <f>K316</f>
        <v/>
      </c>
    </row>
    <row r="317" spans="1:25" x14ac:dyDescent="0.25">
      <c r="A317" s="24"/>
      <c r="B317" s="17" t="s">
        <v>80</v>
      </c>
      <c r="C317" s="18" t="str">
        <f>IF(ISERROR(S315),"",INDEX(XMLLINK[LeiterEmail],MATCH(Q317,XMLLINK[EnsembleNr],0)))</f>
        <v/>
      </c>
      <c r="D317" s="21">
        <v>2</v>
      </c>
      <c r="E317" s="18" t="str">
        <f>IF(S317,"",INDEX(XMLLINK[NamePerson],MATCH(Q318&amp;"_"&amp;D317,XMLLINK[EID_MID],0)))</f>
        <v/>
      </c>
      <c r="F317" s="18" t="str">
        <f>IF(S317,"",INDEX(XMLLINK[GebDat],MATCH(Q318&amp;"_"&amp;D317,XMLLINK[EID_MID],0)))</f>
        <v/>
      </c>
      <c r="G317" s="18" t="str">
        <f>IF(S317,"",INDEX(XMLLINK[Geschlecht],MATCH(Q318&amp;"_"&amp;D317,XMLLINK[EID_MID],0)))</f>
        <v/>
      </c>
      <c r="H317" s="18" t="str">
        <f>IF(S317,"",INDEX(XMLLINK[Adresse],MATCH(Q318&amp;"_"&amp;D317,XMLLINK[EID_MID],0)))</f>
        <v/>
      </c>
      <c r="I317" s="18" t="str">
        <f>IF(S317,"",INDEX(XMLLINK[Email],MATCH(Q318&amp;"_"&amp;D317,XMLLINK[EID_MID],0)))</f>
        <v/>
      </c>
      <c r="J317" s="18" t="str">
        <f>IF(S317,"",INDEX(XMLLINK[Telefon],MATCH(Q318&amp;"_"&amp;D317,XMLLINK[EID_MID],0)))</f>
        <v/>
      </c>
      <c r="K317" s="18" t="str">
        <f>IF(S317,"",INDEX(XMLLINK[Instrument],MATCH(Q318&amp;"_"&amp;D317,XMLLINK[EID_MID],0)))</f>
        <v/>
      </c>
      <c r="L317" s="18" t="str">
        <f>IF(S317,"",INDEX(XMLLINK[BereichIDPerson],MATCH(Q318&amp;"_"&amp;D317,XMLLINK[EID_MID],0)))</f>
        <v/>
      </c>
      <c r="M317" s="18" t="str">
        <f>IF(S317,"",INDEX(XMLLINK[BereichNamePerson],MATCH(Q318&amp;"_"&amp;D317,XMLLINK[EID_MID],0)))</f>
        <v/>
      </c>
      <c r="N317" s="18" t="str">
        <f>IF(S317,"",INDEX(XMLLINK[AuswahlPerson],MATCH(Q318&amp;"_"&amp;D317,XMLLINK[EID_MID],0)))</f>
        <v/>
      </c>
      <c r="O317" s="18" t="str">
        <f>IF(S317,"",INDEX(XMLLINK[BemerkungPerson],MATCH(Q318&amp;"_"&amp;D317,XMLLINK[EID_MID],0)))</f>
        <v/>
      </c>
      <c r="Q317" s="21">
        <f t="shared" ref="Q317:Q331" si="60">Q316</f>
        <v>16</v>
      </c>
      <c r="R317" s="15">
        <v>2</v>
      </c>
      <c r="S317" s="18" t="b">
        <f>ISERROR(INDEX(XMLLINK[NamePerson],MATCH(Q317&amp;"_"&amp;D317,XMLLINK[EID_MID],0)))</f>
        <v>1</v>
      </c>
      <c r="U317" s="15" t="str">
        <f t="shared" ref="U317:U323" ca="1" si="61">IF(ISNUMBER(DATEVALUE(F317)),TODAY()-DATEVALUE(F317),"")</f>
        <v/>
      </c>
      <c r="W317" s="15" t="str">
        <f>IF(AND(M317&lt;&gt;"",M317&lt;&gt;M316),", "&amp;M317,"")</f>
        <v/>
      </c>
      <c r="Y317" s="15" t="str">
        <f>IF(AND(K317&lt;&gt;"",K317&lt;&gt;K316),", "&amp;K317,"")</f>
        <v/>
      </c>
    </row>
    <row r="318" spans="1:25" x14ac:dyDescent="0.25">
      <c r="A318" s="24"/>
      <c r="B318" s="17" t="s">
        <v>81</v>
      </c>
      <c r="C318" s="18" t="str">
        <f>IF(ISERROR(S315),"",INDEX(XMLLINK[LeiterTelefon],MATCH(Q318,XMLLINK[EnsembleNr],0)))</f>
        <v/>
      </c>
      <c r="D318" s="21">
        <v>3</v>
      </c>
      <c r="E318" s="18" t="str">
        <f>IF(S318,"",INDEX(XMLLINK[NamePerson],MATCH(Q319&amp;"_"&amp;D318,XMLLINK[EID_MID],0)))</f>
        <v/>
      </c>
      <c r="F318" s="18" t="str">
        <f>IF(S318,"",INDEX(XMLLINK[GebDat],MATCH(Q319&amp;"_"&amp;D318,XMLLINK[EID_MID],0)))</f>
        <v/>
      </c>
      <c r="G318" s="18" t="str">
        <f>IF(S318,"",INDEX(XMLLINK[Geschlecht],MATCH(Q319&amp;"_"&amp;D318,XMLLINK[EID_MID],0)))</f>
        <v/>
      </c>
      <c r="H318" s="18" t="str">
        <f>IF(S318,"",INDEX(XMLLINK[Adresse],MATCH(Q319&amp;"_"&amp;D318,XMLLINK[EID_MID],0)))</f>
        <v/>
      </c>
      <c r="I318" s="18" t="str">
        <f>IF(S318,"",INDEX(XMLLINK[Email],MATCH(Q319&amp;"_"&amp;D318,XMLLINK[EID_MID],0)))</f>
        <v/>
      </c>
      <c r="J318" s="18" t="str">
        <f>IF(S318,"",INDEX(XMLLINK[Telefon],MATCH(Q319&amp;"_"&amp;D318,XMLLINK[EID_MID],0)))</f>
        <v/>
      </c>
      <c r="K318" s="18" t="str">
        <f>IF(S318,"",INDEX(XMLLINK[Instrument],MATCH(Q319&amp;"_"&amp;D318,XMLLINK[EID_MID],0)))</f>
        <v/>
      </c>
      <c r="L318" s="18" t="str">
        <f>IF(S318,"",INDEX(XMLLINK[BereichIDPerson],MATCH(Q319&amp;"_"&amp;D318,XMLLINK[EID_MID],0)))</f>
        <v/>
      </c>
      <c r="M318" s="18" t="str">
        <f>IF(S318,"",INDEX(XMLLINK[BereichNamePerson],MATCH(Q319&amp;"_"&amp;D318,XMLLINK[EID_MID],0)))</f>
        <v/>
      </c>
      <c r="N318" s="18" t="str">
        <f>IF(S318,"",INDEX(XMLLINK[AuswahlPerson],MATCH(Q319&amp;"_"&amp;D318,XMLLINK[EID_MID],0)))</f>
        <v/>
      </c>
      <c r="O318" s="18" t="str">
        <f>IF(S318,"",INDEX(XMLLINK[BemerkungPerson],MATCH(Q319&amp;"_"&amp;D318,XMLLINK[EID_MID],0)))</f>
        <v/>
      </c>
      <c r="Q318" s="21">
        <f t="shared" si="60"/>
        <v>16</v>
      </c>
      <c r="R318" s="15">
        <v>3</v>
      </c>
      <c r="S318" s="18" t="b">
        <f>ISERROR(INDEX(XMLLINK[NamePerson],MATCH(Q317&amp;"_"&amp;D318,XMLLINK[EID_MID],0)))</f>
        <v>1</v>
      </c>
      <c r="U318" s="15" t="str">
        <f t="shared" ca="1" si="61"/>
        <v/>
      </c>
      <c r="W318" s="15" t="str">
        <f>IF(OR(M318="",COUNTIF(M316:M317,M318)&gt;0),"",", "&amp;M318)</f>
        <v/>
      </c>
      <c r="Y318" s="15" t="str">
        <f>IF(OR(K318="",COUNTIF(K316:K317,K318)&gt;0),"",", "&amp;K318)</f>
        <v/>
      </c>
    </row>
    <row r="319" spans="1:25" x14ac:dyDescent="0.25">
      <c r="A319" s="24"/>
      <c r="B319" s="17" t="s">
        <v>82</v>
      </c>
      <c r="C319" s="18" t="str">
        <f>IF(ISERROR(S315),"",INDEX(XMLLINK[Art],MATCH(Q319,XMLLINK[EnsembleNr],0)))</f>
        <v/>
      </c>
      <c r="D319" s="21">
        <v>4</v>
      </c>
      <c r="E319" s="18" t="str">
        <f>IF(S319,"",INDEX(XMLLINK[NamePerson],MATCH(Q320&amp;"_"&amp;D319,XMLLINK[EID_MID],0)))</f>
        <v/>
      </c>
      <c r="F319" s="18" t="str">
        <f>IF(S319,"",INDEX(XMLLINK[GebDat],MATCH(Q320&amp;"_"&amp;D319,XMLLINK[EID_MID],0)))</f>
        <v/>
      </c>
      <c r="G319" s="18" t="str">
        <f>IF(S319,"",INDEX(XMLLINK[Geschlecht],MATCH(Q320&amp;"_"&amp;D319,XMLLINK[EID_MID],0)))</f>
        <v/>
      </c>
      <c r="H319" s="18" t="str">
        <f>IF(S319,"",INDEX(XMLLINK[Adresse],MATCH(Q320&amp;"_"&amp;D319,XMLLINK[EID_MID],0)))</f>
        <v/>
      </c>
      <c r="I319" s="18" t="str">
        <f>IF(S319,"",INDEX(XMLLINK[Email],MATCH(Q320&amp;"_"&amp;D319,XMLLINK[EID_MID],0)))</f>
        <v/>
      </c>
      <c r="J319" s="18" t="str">
        <f>IF(S319,"",INDEX(XMLLINK[Telefon],MATCH(Q320&amp;"_"&amp;D319,XMLLINK[EID_MID],0)))</f>
        <v/>
      </c>
      <c r="K319" s="18" t="str">
        <f>IF(S319,"",INDEX(XMLLINK[Instrument],MATCH(Q320&amp;"_"&amp;D319,XMLLINK[EID_MID],0)))</f>
        <v/>
      </c>
      <c r="L319" s="18" t="str">
        <f>IF(S319,"",INDEX(XMLLINK[BereichIDPerson],MATCH(Q320&amp;"_"&amp;D319,XMLLINK[EID_MID],0)))</f>
        <v/>
      </c>
      <c r="M319" s="18" t="str">
        <f>IF(S319,"",INDEX(XMLLINK[BereichNamePerson],MATCH(Q320&amp;"_"&amp;D319,XMLLINK[EID_MID],0)))</f>
        <v/>
      </c>
      <c r="N319" s="18" t="str">
        <f>IF(S319,"",INDEX(XMLLINK[AuswahlPerson],MATCH(Q320&amp;"_"&amp;D319,XMLLINK[EID_MID],0)))</f>
        <v/>
      </c>
      <c r="O319" s="18" t="str">
        <f>IF(S319,"",INDEX(XMLLINK[BemerkungPerson],MATCH(Q320&amp;"_"&amp;D319,XMLLINK[EID_MID],0)))</f>
        <v/>
      </c>
      <c r="Q319" s="21">
        <f t="shared" si="60"/>
        <v>16</v>
      </c>
      <c r="R319" s="15">
        <v>4</v>
      </c>
      <c r="S319" s="18" t="b">
        <f>ISERROR(INDEX(XMLLINK[NamePerson],MATCH(Q317&amp;"_"&amp;D319,XMLLINK[EID_MID],0)))</f>
        <v>1</v>
      </c>
      <c r="U319" s="15" t="str">
        <f t="shared" ca="1" si="61"/>
        <v/>
      </c>
      <c r="W319" s="15" t="str">
        <f>IF(OR(M319="",COUNTIF(M316:M318,M319)&gt;0),"",", "&amp;M319)</f>
        <v/>
      </c>
      <c r="Y319" s="15" t="str">
        <f>IF(OR(K319="",COUNTIF(K316:K318,K319)&gt;0),"",", "&amp;K319)</f>
        <v/>
      </c>
    </row>
    <row r="320" spans="1:25" x14ac:dyDescent="0.25">
      <c r="A320" s="24"/>
      <c r="B320" s="17" t="s">
        <v>83</v>
      </c>
      <c r="C320" s="18" t="str">
        <f>IF(ISERROR(S315),"",INDEX(XMLLINK[Stufe],MATCH(Q320,XMLLINK[EnsembleNr],0)))</f>
        <v/>
      </c>
      <c r="D320" s="21">
        <v>5</v>
      </c>
      <c r="E320" s="18" t="str">
        <f>IF(S320,"",INDEX(XMLLINK[NamePerson],MATCH(Q321&amp;"_"&amp;D320,XMLLINK[EID_MID],0)))</f>
        <v/>
      </c>
      <c r="F320" s="18" t="str">
        <f>IF(S320,"",INDEX(XMLLINK[GebDat],MATCH(Q321&amp;"_"&amp;D320,XMLLINK[EID_MID],0)))</f>
        <v/>
      </c>
      <c r="G320" s="18" t="str">
        <f>IF(S320,"",INDEX(XMLLINK[Geschlecht],MATCH(Q321&amp;"_"&amp;D320,XMLLINK[EID_MID],0)))</f>
        <v/>
      </c>
      <c r="H320" s="18" t="str">
        <f>IF(S320,"",INDEX(XMLLINK[Adresse],MATCH(Q321&amp;"_"&amp;D320,XMLLINK[EID_MID],0)))</f>
        <v/>
      </c>
      <c r="I320" s="18" t="str">
        <f>IF(S320,"",INDEX(XMLLINK[Email],MATCH(Q321&amp;"_"&amp;D320,XMLLINK[EID_MID],0)))</f>
        <v/>
      </c>
      <c r="J320" s="18" t="str">
        <f>IF(S320,"",INDEX(XMLLINK[Telefon],MATCH(Q321&amp;"_"&amp;D320,XMLLINK[EID_MID],0)))</f>
        <v/>
      </c>
      <c r="K320" s="18" t="str">
        <f>IF(S320,"",INDEX(XMLLINK[Instrument],MATCH(Q321&amp;"_"&amp;D320,XMLLINK[EID_MID],0)))</f>
        <v/>
      </c>
      <c r="L320" s="18" t="str">
        <f>IF(S320,"",INDEX(XMLLINK[BereichIDPerson],MATCH(Q321&amp;"_"&amp;D320,XMLLINK[EID_MID],0)))</f>
        <v/>
      </c>
      <c r="M320" s="18" t="str">
        <f>IF(S320,"",INDEX(XMLLINK[BereichNamePerson],MATCH(Q321&amp;"_"&amp;D320,XMLLINK[EID_MID],0)))</f>
        <v/>
      </c>
      <c r="N320" s="18" t="str">
        <f>IF(S320,"",INDEX(XMLLINK[AuswahlPerson],MATCH(Q321&amp;"_"&amp;D320,XMLLINK[EID_MID],0)))</f>
        <v/>
      </c>
      <c r="O320" s="18" t="str">
        <f>IF(S320,"",INDEX(XMLLINK[BemerkungPerson],MATCH(Q321&amp;"_"&amp;D320,XMLLINK[EID_MID],0)))</f>
        <v/>
      </c>
      <c r="Q320" s="21">
        <f t="shared" si="60"/>
        <v>16</v>
      </c>
      <c r="R320" s="15">
        <v>5</v>
      </c>
      <c r="S320" s="18" t="b">
        <f>ISERROR(INDEX(XMLLINK[NamePerson],MATCH(Q317&amp;"_"&amp;D320,XMLLINK[EID_MID],0)))</f>
        <v>1</v>
      </c>
      <c r="U320" s="15" t="str">
        <f t="shared" ca="1" si="61"/>
        <v/>
      </c>
      <c r="W320" s="15" t="str">
        <f>IF(OR(M320="",COUNTIF(M316:M319,M320)&gt;0),"",", "&amp;M320)</f>
        <v/>
      </c>
      <c r="Y320" s="15" t="str">
        <f>IF(OR(K320="",COUNTIF(K317:K319,K320)&gt;0),"",", "&amp;K320)</f>
        <v/>
      </c>
    </row>
    <row r="321" spans="1:25" x14ac:dyDescent="0.25">
      <c r="A321" s="24"/>
      <c r="B321" s="17" t="s">
        <v>84</v>
      </c>
      <c r="C321" s="18" t="str">
        <f>IF(ISERROR(S315),"",INDEX(XMLLINK[Artikel],MATCH(Q321,XMLLINK[EnsembleNr],0)))</f>
        <v/>
      </c>
      <c r="D321" s="21">
        <v>6</v>
      </c>
      <c r="E321" s="18" t="str">
        <f>IF(S321,"",INDEX(XMLLINK[NamePerson],MATCH(Q322&amp;"_"&amp;D321,XMLLINK[EID_MID],0)))</f>
        <v/>
      </c>
      <c r="F321" s="18" t="str">
        <f>IF(S321,"",INDEX(XMLLINK[GebDat],MATCH(Q322&amp;"_"&amp;D321,XMLLINK[EID_MID],0)))</f>
        <v/>
      </c>
      <c r="G321" s="18" t="str">
        <f>IF(S321,"",INDEX(XMLLINK[Geschlecht],MATCH(Q322&amp;"_"&amp;D321,XMLLINK[EID_MID],0)))</f>
        <v/>
      </c>
      <c r="H321" s="18" t="str">
        <f>IF(S321,"",INDEX(XMLLINK[Adresse],MATCH(Q322&amp;"_"&amp;D321,XMLLINK[EID_MID],0)))</f>
        <v/>
      </c>
      <c r="I321" s="18" t="str">
        <f>IF(S321,"",INDEX(XMLLINK[Email],MATCH(Q322&amp;"_"&amp;D321,XMLLINK[EID_MID],0)))</f>
        <v/>
      </c>
      <c r="J321" s="18" t="str">
        <f>IF(S321,"",INDEX(XMLLINK[Telefon],MATCH(Q322&amp;"_"&amp;D321,XMLLINK[EID_MID],0)))</f>
        <v/>
      </c>
      <c r="K321" s="18" t="str">
        <f>IF(S321,"",INDEX(XMLLINK[Instrument],MATCH(Q322&amp;"_"&amp;D321,XMLLINK[EID_MID],0)))</f>
        <v/>
      </c>
      <c r="L321" s="18" t="str">
        <f>IF(S321,"",INDEX(XMLLINK[BereichIDPerson],MATCH(Q322&amp;"_"&amp;D321,XMLLINK[EID_MID],0)))</f>
        <v/>
      </c>
      <c r="M321" s="18" t="str">
        <f>IF(S321,"",INDEX(XMLLINK[BereichNamePerson],MATCH(Q322&amp;"_"&amp;D321,XMLLINK[EID_MID],0)))</f>
        <v/>
      </c>
      <c r="N321" s="18" t="str">
        <f>IF(S321,"",INDEX(XMLLINK[AuswahlPerson],MATCH(Q322&amp;"_"&amp;D321,XMLLINK[EID_MID],0)))</f>
        <v/>
      </c>
      <c r="O321" s="18" t="str">
        <f>IF(S321,"",INDEX(XMLLINK[BemerkungPerson],MATCH(Q322&amp;"_"&amp;D321,XMLLINK[EID_MID],0)))</f>
        <v/>
      </c>
      <c r="Q321" s="21">
        <f t="shared" si="60"/>
        <v>16</v>
      </c>
      <c r="R321" s="15">
        <v>6</v>
      </c>
      <c r="S321" s="18" t="b">
        <f>ISERROR(INDEX(XMLLINK[NamePerson],MATCH(Q317&amp;"_"&amp;D321,XMLLINK[EID_MID],0)))</f>
        <v>1</v>
      </c>
      <c r="U321" s="15" t="str">
        <f t="shared" ca="1" si="61"/>
        <v/>
      </c>
      <c r="W321" s="15" t="str">
        <f>IF(OR(M321="",COUNTIF(M316:M320,M321)&gt;0),"",", "&amp;M321)</f>
        <v/>
      </c>
      <c r="Y321" s="15" t="str">
        <f>IF(OR(K321="",COUNTIF(K318:K320,K321)&gt;0),"",", "&amp;K321)</f>
        <v/>
      </c>
    </row>
    <row r="322" spans="1:25" x14ac:dyDescent="0.25">
      <c r="A322" s="24"/>
      <c r="B322" s="17" t="s">
        <v>85</v>
      </c>
      <c r="C322" s="18" t="str">
        <f>IF(ISERROR(S315),"",INDEX(XMLLINK[BereichID],MATCH(Q322,XMLLINK[EnsembleNr],0)))</f>
        <v/>
      </c>
      <c r="D322" s="21">
        <v>7</v>
      </c>
      <c r="E322" s="18" t="str">
        <f>IF(S322,"",INDEX(XMLLINK[NamePerson],MATCH(Q323&amp;"_"&amp;D322,XMLLINK[EID_MID],0)))</f>
        <v/>
      </c>
      <c r="F322" s="18" t="str">
        <f>IF(S322,"",INDEX(XMLLINK[GebDat],MATCH(Q323&amp;"_"&amp;D322,XMLLINK[EID_MID],0)))</f>
        <v/>
      </c>
      <c r="G322" s="18" t="str">
        <f>IF(S322,"",INDEX(XMLLINK[Geschlecht],MATCH(Q323&amp;"_"&amp;D322,XMLLINK[EID_MID],0)))</f>
        <v/>
      </c>
      <c r="H322" s="18" t="str">
        <f>IF(S322,"",INDEX(XMLLINK[Adresse],MATCH(Q323&amp;"_"&amp;D322,XMLLINK[EID_MID],0)))</f>
        <v/>
      </c>
      <c r="I322" s="18" t="str">
        <f>IF(S322,"",INDEX(XMLLINK[Email],MATCH(Q323&amp;"_"&amp;D322,XMLLINK[EID_MID],0)))</f>
        <v/>
      </c>
      <c r="J322" s="18" t="str">
        <f>IF(S322,"",INDEX(XMLLINK[Telefon],MATCH(Q323&amp;"_"&amp;D322,XMLLINK[EID_MID],0)))</f>
        <v/>
      </c>
      <c r="K322" s="18" t="str">
        <f>IF(S322,"",INDEX(XMLLINK[Instrument],MATCH(Q323&amp;"_"&amp;D322,XMLLINK[EID_MID],0)))</f>
        <v/>
      </c>
      <c r="L322" s="18" t="str">
        <f>IF(S322,"",INDEX(XMLLINK[BereichIDPerson],MATCH(Q323&amp;"_"&amp;D322,XMLLINK[EID_MID],0)))</f>
        <v/>
      </c>
      <c r="M322" s="18" t="str">
        <f>IF(S322,"",INDEX(XMLLINK[BereichNamePerson],MATCH(Q323&amp;"_"&amp;D322,XMLLINK[EID_MID],0)))</f>
        <v/>
      </c>
      <c r="N322" s="18" t="str">
        <f>IF(S322,"",INDEX(XMLLINK[AuswahlPerson],MATCH(Q323&amp;"_"&amp;D322,XMLLINK[EID_MID],0)))</f>
        <v/>
      </c>
      <c r="O322" s="18" t="str">
        <f>IF(S322,"",INDEX(XMLLINK[BemerkungPerson],MATCH(Q323&amp;"_"&amp;D322,XMLLINK[EID_MID],0)))</f>
        <v/>
      </c>
      <c r="Q322" s="21">
        <f t="shared" si="60"/>
        <v>16</v>
      </c>
      <c r="R322" s="15">
        <v>7</v>
      </c>
      <c r="S322" s="18" t="b">
        <f>ISERROR(INDEX(XMLLINK[NamePerson],MATCH(Q317&amp;"_"&amp;D322,XMLLINK[EID_MID],0)))</f>
        <v>1</v>
      </c>
      <c r="U322" s="15" t="str">
        <f t="shared" ca="1" si="61"/>
        <v/>
      </c>
      <c r="W322" s="15" t="str">
        <f>IF(OR(M322="",COUNTIF(M316:M321,M322)&gt;0),"",", "&amp;M322)</f>
        <v/>
      </c>
      <c r="Y322" s="15" t="str">
        <f>IF(OR(K322="",COUNTIF(K319:K321,K322)&gt;0),"",", "&amp;K322)</f>
        <v/>
      </c>
    </row>
    <row r="323" spans="1:25" x14ac:dyDescent="0.25">
      <c r="A323" s="24"/>
      <c r="B323" s="17" t="s">
        <v>86</v>
      </c>
      <c r="C323" s="18" t="str">
        <f>IF(ISERROR(S315),"",INDEX(XMLLINK[BereichName],MATCH(Q323,XMLLINK[EnsembleNr],0)))</f>
        <v/>
      </c>
      <c r="D323" s="21">
        <v>8</v>
      </c>
      <c r="E323" s="18" t="str">
        <f>IF(S323,"",INDEX(XMLLINK[NamePerson],MATCH(Q324&amp;"_"&amp;D323,XMLLINK[EID_MID],0)))</f>
        <v/>
      </c>
      <c r="F323" s="18" t="str">
        <f>IF(S323,"",INDEX(XMLLINK[GebDat],MATCH(Q324&amp;"_"&amp;D323,XMLLINK[EID_MID],0)))</f>
        <v/>
      </c>
      <c r="G323" s="18" t="str">
        <f>IF(S323,"",INDEX(XMLLINK[Geschlecht],MATCH(Q324&amp;"_"&amp;D323,XMLLINK[EID_MID],0)))</f>
        <v/>
      </c>
      <c r="H323" s="18" t="str">
        <f>IF(S323,"",INDEX(XMLLINK[Adresse],MATCH(Q324&amp;"_"&amp;D323,XMLLINK[EID_MID],0)))</f>
        <v/>
      </c>
      <c r="I323" s="18" t="str">
        <f>IF(S323,"",INDEX(XMLLINK[Email],MATCH(Q324&amp;"_"&amp;D323,XMLLINK[EID_MID],0)))</f>
        <v/>
      </c>
      <c r="J323" s="18" t="str">
        <f>IF(S323,"",INDEX(XMLLINK[Telefon],MATCH(Q324&amp;"_"&amp;D323,XMLLINK[EID_MID],0)))</f>
        <v/>
      </c>
      <c r="K323" s="18" t="str">
        <f>IF(S323,"",INDEX(XMLLINK[Instrument],MATCH(Q324&amp;"_"&amp;D323,XMLLINK[EID_MID],0)))</f>
        <v/>
      </c>
      <c r="L323" s="18" t="str">
        <f>IF(S323,"",INDEX(XMLLINK[BereichIDPerson],MATCH(Q324&amp;"_"&amp;D323,XMLLINK[EID_MID],0)))</f>
        <v/>
      </c>
      <c r="M323" s="18" t="str">
        <f>IF(S323,"",INDEX(XMLLINK[BereichNamePerson],MATCH(Q324&amp;"_"&amp;D323,XMLLINK[EID_MID],0)))</f>
        <v/>
      </c>
      <c r="N323" s="18" t="str">
        <f>IF(S323,"",INDEX(XMLLINK[AuswahlPerson],MATCH(Q324&amp;"_"&amp;D323,XMLLINK[EID_MID],0)))</f>
        <v/>
      </c>
      <c r="O323" s="18" t="str">
        <f>IF(S323,"",INDEX(XMLLINK[BemerkungPerson],MATCH(Q324&amp;"_"&amp;D323,XMLLINK[EID_MID],0)))</f>
        <v/>
      </c>
      <c r="Q323" s="21">
        <f t="shared" si="60"/>
        <v>16</v>
      </c>
      <c r="R323" s="15">
        <v>8</v>
      </c>
      <c r="S323" s="18" t="b">
        <f>ISERROR(INDEX(XMLLINK[NamePerson],MATCH(Q317&amp;"_"&amp;D323,XMLLINK[EID_MID],0)))</f>
        <v>1</v>
      </c>
      <c r="U323" s="15" t="str">
        <f t="shared" ca="1" si="61"/>
        <v/>
      </c>
      <c r="W323" s="15" t="str">
        <f>IF(OR(M323="",COUNTIF(M316:M322,M323)&gt;0),"",", "&amp;M323)</f>
        <v/>
      </c>
      <c r="Y323" s="15" t="str">
        <f>IF(OR(K323="",COUNTIF(K320:K322,K323)&gt;0),"",", "&amp;K323)</f>
        <v/>
      </c>
    </row>
    <row r="324" spans="1:25" x14ac:dyDescent="0.25">
      <c r="A324" s="24"/>
      <c r="B324" s="17" t="s">
        <v>87</v>
      </c>
      <c r="C324" s="18" t="str">
        <f>IF(ISERROR(S315),"",INDEX(XMLLINK[Auftrittzeit],MATCH(Q324,XMLLINK[EnsembleNr],0)))</f>
        <v/>
      </c>
      <c r="D324" s="17" t="s">
        <v>94</v>
      </c>
      <c r="E324" s="15" t="s">
        <v>29</v>
      </c>
      <c r="F324" s="15" t="s">
        <v>30</v>
      </c>
      <c r="G324" s="15" t="s">
        <v>95</v>
      </c>
      <c r="H324" s="15" t="s">
        <v>32</v>
      </c>
      <c r="I324" s="15" t="s">
        <v>20</v>
      </c>
      <c r="J324" s="15" t="s">
        <v>39</v>
      </c>
      <c r="Q324" s="21">
        <f t="shared" si="60"/>
        <v>16</v>
      </c>
      <c r="U324" s="15">
        <f ca="1">COUNT(U316:U323)</f>
        <v>0</v>
      </c>
      <c r="W324" s="29" t="str">
        <f>CONCATENATE(W325,V326,W326,V327,W327,V328,W328,V329,W329,V330,W330,V331,W331)</f>
        <v/>
      </c>
    </row>
    <row r="325" spans="1:25" x14ac:dyDescent="0.25">
      <c r="A325" s="24"/>
      <c r="B325" s="17" t="s">
        <v>88</v>
      </c>
      <c r="C325" s="18" t="str">
        <f>IF(ISERROR(S315),"",INDEX(XMLLINK[Bemerkung],MATCH(Q325,XMLLINK[EnsembleNr],0)))</f>
        <v/>
      </c>
      <c r="D325" s="21">
        <v>1</v>
      </c>
      <c r="E325" s="18" t="str">
        <f>IF(S325,"",INDEX(XMLLINK[Titel],MATCH(Q326&amp;"_"&amp;D325,XMLLINK[EID_WID],0)))</f>
        <v/>
      </c>
      <c r="F325" s="18" t="str">
        <f>IF(S325,"",INDEX(XMLLINK[Komponist],MATCH(Q326&amp;"_"&amp;D325,XMLLINK[EID_WID],0)))</f>
        <v/>
      </c>
      <c r="G325" s="18" t="str">
        <f>IF(S325,"",INDEX(XMLLINK[Satz],MATCH(Q326&amp;"_"&amp;D325,XMLLINK[EID_WID],0)))</f>
        <v/>
      </c>
      <c r="H325" s="18" t="str">
        <f>IF(S325,"",INDEX(XMLLINK[Dauer],MATCH(Q326&amp;"_"&amp;D325,XMLLINK[EID_WID],0)))</f>
        <v/>
      </c>
      <c r="I325" s="18" t="str">
        <f>IF(S325,"",INDEX(XMLLINK[BemerkungWerk],MATCH(Q326&amp;"_"&amp;D325,XMLLINK[EID_WID],0)))</f>
        <v/>
      </c>
      <c r="J325" s="18" t="str">
        <f>IF(S325,"",INDEX(XMLLINK[Pflicht],MATCH(Q326&amp;"_"&amp;D325,XMLLINK[EID_WID],0)))</f>
        <v/>
      </c>
      <c r="Q325" s="21">
        <f t="shared" si="60"/>
        <v>16</v>
      </c>
      <c r="R325" s="22" t="s">
        <v>102</v>
      </c>
      <c r="S325" s="18" t="b">
        <f>ISERROR(INDEX(XMLLINK[NamePerson],MATCH(Q327&amp;"_"&amp;D325,XMLLINK[EID_WID],0)))</f>
        <v>1</v>
      </c>
      <c r="W325" s="15" t="str">
        <f t="shared" ref="W325:W332" si="62">IF(AND(F325="",G325=""),E325,IF(AND(F325&lt;&gt;"",G325&lt;&gt;""),F325&amp;", "&amp;E325&amp;", "&amp;G325,IF(F325="",E325&amp;", "&amp;G325,F325&amp;", "&amp;E325)))</f>
        <v/>
      </c>
    </row>
    <row r="326" spans="1:25" x14ac:dyDescent="0.25">
      <c r="A326" s="24"/>
      <c r="B326" s="17" t="s">
        <v>108</v>
      </c>
      <c r="C326" s="28" t="str">
        <f ca="1">IF(U324=0,"",SUM(U316:U323)/U324/365.25)</f>
        <v/>
      </c>
      <c r="D326" s="21">
        <v>2</v>
      </c>
      <c r="E326" s="18" t="str">
        <f>IF(S326,"",INDEX(XMLLINK[Titel],MATCH(Q327&amp;"_"&amp;D326,XMLLINK[EID_WID],0)))</f>
        <v/>
      </c>
      <c r="F326" s="18" t="str">
        <f>IF(S326,"",INDEX(XMLLINK[Komponist],MATCH(Q327&amp;"_"&amp;D326,XMLLINK[EID_WID],0)))</f>
        <v/>
      </c>
      <c r="G326" s="18" t="str">
        <f>IF(S326,"",INDEX(XMLLINK[Satz],MATCH(Q327&amp;"_"&amp;D326,XMLLINK[EID_WID],0)))</f>
        <v/>
      </c>
      <c r="H326" s="18" t="str">
        <f>IF(S326,"",INDEX(XMLLINK[Dauer],MATCH(Q327&amp;"_"&amp;D326,XMLLINK[EID_WID],0)))</f>
        <v/>
      </c>
      <c r="I326" s="18" t="str">
        <f>IF(S326,"",INDEX(XMLLINK[BemerkungWerk],MATCH(Q327&amp;"_"&amp;D326,XMLLINK[EID_WID],0)))</f>
        <v/>
      </c>
      <c r="J326" s="18" t="str">
        <f>IF(S326,"",INDEX(XMLLINK[Pflicht],MATCH(Q327&amp;"_"&amp;D326,XMLLINK[EID_WID],0)))</f>
        <v/>
      </c>
      <c r="Q326" s="21">
        <f t="shared" si="60"/>
        <v>16</v>
      </c>
      <c r="R326" s="22">
        <v>2</v>
      </c>
      <c r="S326" s="18" t="b">
        <f>ISERROR(INDEX(XMLLINK[NamePerson],MATCH(Q328&amp;"_"&amp;D326,XMLLINK[EID_WID],0)))</f>
        <v>1</v>
      </c>
      <c r="V326" s="15" t="str">
        <f>IF(W326="","","; ")</f>
        <v/>
      </c>
      <c r="W326" s="15" t="str">
        <f t="shared" si="62"/>
        <v/>
      </c>
    </row>
    <row r="327" spans="1:25" x14ac:dyDescent="0.25">
      <c r="A327" s="24"/>
      <c r="D327" s="21">
        <v>3</v>
      </c>
      <c r="E327" s="18" t="str">
        <f>IF(S327,"",INDEX(XMLLINK[Titel],MATCH(Q328&amp;"_"&amp;D327,XMLLINK[EID_WID],0)))</f>
        <v/>
      </c>
      <c r="F327" s="18" t="str">
        <f>IF(S327,"",INDEX(XMLLINK[Komponist],MATCH(Q328&amp;"_"&amp;D327,XMLLINK[EID_WID],0)))</f>
        <v/>
      </c>
      <c r="G327" s="18" t="str">
        <f>IF(S327,"",INDEX(XMLLINK[Satz],MATCH(Q328&amp;"_"&amp;D327,XMLLINK[EID_WID],0)))</f>
        <v/>
      </c>
      <c r="H327" s="18" t="str">
        <f>IF(S327,"",INDEX(XMLLINK[Dauer],MATCH(Q328&amp;"_"&amp;D327,XMLLINK[EID_WID],0)))</f>
        <v/>
      </c>
      <c r="I327" s="18" t="str">
        <f>IF(S327,"",INDEX(XMLLINK[BemerkungWerk],MATCH(Q328&amp;"_"&amp;D327,XMLLINK[EID_WID],0)))</f>
        <v/>
      </c>
      <c r="J327" s="18" t="str">
        <f>IF(S327,"",INDEX(XMLLINK[Pflicht],MATCH(Q328&amp;"_"&amp;D327,XMLLINK[EID_WID],0)))</f>
        <v/>
      </c>
      <c r="Q327" s="21">
        <f t="shared" si="60"/>
        <v>16</v>
      </c>
      <c r="R327" s="22">
        <v>3</v>
      </c>
      <c r="S327" s="18" t="b">
        <f>ISERROR(INDEX(XMLLINK[NamePerson],MATCH(Q329&amp;"_"&amp;D327,XMLLINK[EID_WID],0)))</f>
        <v>1</v>
      </c>
      <c r="V327" s="15" t="str">
        <f t="shared" ref="V327:V332" si="63">IF(W327="","","; ")</f>
        <v/>
      </c>
      <c r="W327" s="15" t="str">
        <f t="shared" si="62"/>
        <v/>
      </c>
    </row>
    <row r="328" spans="1:25" x14ac:dyDescent="0.25">
      <c r="A328" s="24"/>
      <c r="D328" s="21">
        <v>4</v>
      </c>
      <c r="E328" s="18" t="str">
        <f>IF(S328,"",INDEX(XMLLINK[Titel],MATCH(Q329&amp;"_"&amp;D328,XMLLINK[EID_WID],0)))</f>
        <v/>
      </c>
      <c r="F328" s="18" t="str">
        <f>IF(S328,"",INDEX(XMLLINK[Komponist],MATCH(Q329&amp;"_"&amp;D328,XMLLINK[EID_WID],0)))</f>
        <v/>
      </c>
      <c r="G328" s="18" t="str">
        <f>IF(S328,"",INDEX(XMLLINK[Satz],MATCH(Q329&amp;"_"&amp;D328,XMLLINK[EID_WID],0)))</f>
        <v/>
      </c>
      <c r="H328" s="18" t="str">
        <f>IF(S328,"",INDEX(XMLLINK[Dauer],MATCH(Q329&amp;"_"&amp;D328,XMLLINK[EID_WID],0)))</f>
        <v/>
      </c>
      <c r="I328" s="18" t="str">
        <f>IF(S328,"",INDEX(XMLLINK[BemerkungWerk],MATCH(Q329&amp;"_"&amp;D328,XMLLINK[EID_WID],0)))</f>
        <v/>
      </c>
      <c r="J328" s="18" t="str">
        <f>IF(S328,"",INDEX(XMLLINK[Pflicht],MATCH(Q329&amp;"_"&amp;D328,XMLLINK[EID_WID],0)))</f>
        <v/>
      </c>
      <c r="Q328" s="21">
        <f t="shared" si="60"/>
        <v>16</v>
      </c>
      <c r="R328" s="22">
        <v>4</v>
      </c>
      <c r="S328" s="18" t="b">
        <f>ISERROR(INDEX(XMLLINK[NamePerson],MATCH(Q330&amp;"_"&amp;D328,XMLLINK[EID_WID],0)))</f>
        <v>1</v>
      </c>
      <c r="V328" s="15" t="str">
        <f t="shared" si="63"/>
        <v/>
      </c>
      <c r="W328" s="15" t="str">
        <f t="shared" si="62"/>
        <v/>
      </c>
    </row>
    <row r="329" spans="1:25" x14ac:dyDescent="0.25">
      <c r="A329" s="24"/>
      <c r="D329" s="21">
        <v>5</v>
      </c>
      <c r="E329" s="18" t="str">
        <f>IF(S329,"",INDEX(XMLLINK[Titel],MATCH(Q330&amp;"_"&amp;D329,XMLLINK[EID_WID],0)))</f>
        <v/>
      </c>
      <c r="F329" s="18" t="str">
        <f>IF(S329,"",INDEX(XMLLINK[Komponist],MATCH(Q330&amp;"_"&amp;D329,XMLLINK[EID_WID],0)))</f>
        <v/>
      </c>
      <c r="G329" s="18" t="str">
        <f>IF(S329,"",INDEX(XMLLINK[Satz],MATCH(Q330&amp;"_"&amp;D329,XMLLINK[EID_WID],0)))</f>
        <v/>
      </c>
      <c r="H329" s="18" t="str">
        <f>IF(S329,"",INDEX(XMLLINK[Dauer],MATCH(Q330&amp;"_"&amp;D329,XMLLINK[EID_WID],0)))</f>
        <v/>
      </c>
      <c r="I329" s="18" t="str">
        <f>IF(S329,"",INDEX(XMLLINK[BemerkungWerk],MATCH(Q330&amp;"_"&amp;D329,XMLLINK[EID_WID],0)))</f>
        <v/>
      </c>
      <c r="J329" s="18" t="str">
        <f>IF(S329,"",INDEX(XMLLINK[Pflicht],MATCH(Q330&amp;"_"&amp;D329,XMLLINK[EID_WID],0)))</f>
        <v/>
      </c>
      <c r="Q329" s="21">
        <f t="shared" si="60"/>
        <v>16</v>
      </c>
      <c r="R329" s="22">
        <v>5</v>
      </c>
      <c r="S329" s="18" t="b">
        <f>ISERROR(INDEX(XMLLINK[NamePerson],MATCH(Q331&amp;"_"&amp;D329,XMLLINK[EID_WID],0)))</f>
        <v>1</v>
      </c>
      <c r="V329" s="15" t="str">
        <f t="shared" si="63"/>
        <v/>
      </c>
      <c r="W329" s="15" t="str">
        <f t="shared" si="62"/>
        <v/>
      </c>
    </row>
    <row r="330" spans="1:25" x14ac:dyDescent="0.25">
      <c r="A330" s="24"/>
      <c r="D330" s="21">
        <v>6</v>
      </c>
      <c r="E330" s="18" t="str">
        <f>IF(S330,"",INDEX(XMLLINK[Titel],MATCH(Q331&amp;"_"&amp;D330,XMLLINK[EID_WID],0)))</f>
        <v/>
      </c>
      <c r="F330" s="18" t="str">
        <f>IF(S330,"",INDEX(XMLLINK[Komponist],MATCH(Q331&amp;"_"&amp;D330,XMLLINK[EID_WID],0)))</f>
        <v/>
      </c>
      <c r="G330" s="18" t="str">
        <f>IF(S330,"",INDEX(XMLLINK[Satz],MATCH(Q331&amp;"_"&amp;D330,XMLLINK[EID_WID],0)))</f>
        <v/>
      </c>
      <c r="H330" s="18" t="str">
        <f>IF(S330,"",INDEX(XMLLINK[Dauer],MATCH(Q331&amp;"_"&amp;D330,XMLLINK[EID_WID],0)))</f>
        <v/>
      </c>
      <c r="I330" s="18" t="str">
        <f>IF(S330,"",INDEX(XMLLINK[BemerkungWerk],MATCH(Q331&amp;"_"&amp;D330,XMLLINK[EID_WID],0)))</f>
        <v/>
      </c>
      <c r="J330" s="18" t="str">
        <f>IF(S330,"",INDEX(XMLLINK[Pflicht],MATCH(Q331&amp;"_"&amp;D330,XMLLINK[EID_WID],0)))</f>
        <v/>
      </c>
      <c r="Q330" s="21">
        <f t="shared" si="60"/>
        <v>16</v>
      </c>
      <c r="R330" s="22">
        <v>6</v>
      </c>
      <c r="S330" s="18" t="b">
        <f>ISERROR(INDEX(XMLLINK[NamePerson],MATCH(Q332&amp;"_"&amp;D330,XMLLINK[EID_WID],0)))</f>
        <v>1</v>
      </c>
      <c r="V330" s="15" t="str">
        <f t="shared" si="63"/>
        <v/>
      </c>
      <c r="W330" s="15" t="str">
        <f t="shared" si="62"/>
        <v/>
      </c>
    </row>
    <row r="331" spans="1:25" x14ac:dyDescent="0.25">
      <c r="A331" s="24"/>
      <c r="D331" s="21">
        <v>7</v>
      </c>
      <c r="E331" s="18" t="str">
        <f>IF(S331,"",INDEX(XMLLINK[Titel],MATCH(Q332&amp;"_"&amp;D331,XMLLINK[EID_WID],0)))</f>
        <v/>
      </c>
      <c r="F331" s="18" t="str">
        <f>IF(S331,"",INDEX(XMLLINK[Komponist],MATCH(Q332&amp;"_"&amp;D331,XMLLINK[EID_WID],0)))</f>
        <v/>
      </c>
      <c r="G331" s="18" t="str">
        <f>IF(S331,"",INDEX(XMLLINK[Satz],MATCH(Q332&amp;"_"&amp;D331,XMLLINK[EID_WID],0)))</f>
        <v/>
      </c>
      <c r="H331" s="18" t="str">
        <f>IF(S331,"",INDEX(XMLLINK[Dauer],MATCH(Q332&amp;"_"&amp;D331,XMLLINK[EID_WID],0)))</f>
        <v/>
      </c>
      <c r="I331" s="18" t="str">
        <f>IF(S331,"",INDEX(XMLLINK[BemerkungWerk],MATCH(Q332&amp;"_"&amp;D331,XMLLINK[EID_WID],0)))</f>
        <v/>
      </c>
      <c r="J331" s="18" t="str">
        <f>IF(S331,"",INDEX(XMLLINK[Pflicht],MATCH(Q332&amp;"_"&amp;D331,XMLLINK[EID_WID],0)))</f>
        <v/>
      </c>
      <c r="Q331" s="21">
        <f t="shared" si="60"/>
        <v>16</v>
      </c>
      <c r="R331" s="22">
        <v>7</v>
      </c>
      <c r="S331" s="18" t="b">
        <f>ISERROR(INDEX(XMLLINK[NamePerson],MATCH(Q333&amp;"_"&amp;D331,XMLLINK[EID_WID],0)))</f>
        <v>1</v>
      </c>
      <c r="V331" s="15" t="str">
        <f t="shared" si="63"/>
        <v/>
      </c>
      <c r="W331" s="15" t="str">
        <f t="shared" si="62"/>
        <v/>
      </c>
    </row>
    <row r="332" spans="1:25" x14ac:dyDescent="0.25">
      <c r="A332" s="24"/>
      <c r="D332" s="21">
        <v>8</v>
      </c>
      <c r="E332" s="18" t="str">
        <f>IF(S332,"",INDEX(XMLLINK[Titel],MATCH(Q333&amp;"_"&amp;D332,XMLLINK[EID_WID],0)))</f>
        <v/>
      </c>
      <c r="F332" s="18" t="str">
        <f>IF(S332,"",INDEX(XMLLINK[Komponist],MATCH(Q333&amp;"_"&amp;D332,XMLLINK[EID_WID],0)))</f>
        <v/>
      </c>
      <c r="G332" s="18" t="str">
        <f>IF(S332,"",INDEX(XMLLINK[Satz],MATCH(Q333&amp;"_"&amp;D332,XMLLINK[EID_WID],0)))</f>
        <v/>
      </c>
      <c r="H332" s="18" t="str">
        <f>IF(S332,"",INDEX(XMLLINK[Dauer],MATCH(Q333&amp;"_"&amp;D332,XMLLINK[EID_WID],0)))</f>
        <v/>
      </c>
      <c r="I332" s="18" t="str">
        <f>IF(S332,"",INDEX(XMLLINK[BemerkungWerk],MATCH(Q333&amp;"_"&amp;D332,XMLLINK[EID_WID],0)))</f>
        <v/>
      </c>
      <c r="J332" s="18" t="str">
        <f>IF(S332,"",INDEX(XMLLINK[Pflicht],MATCH(Q333&amp;"_"&amp;D332,XMLLINK[EID_WID],0)))</f>
        <v/>
      </c>
      <c r="Q332" s="21"/>
      <c r="R332" s="22">
        <v>8</v>
      </c>
      <c r="S332" s="18" t="b">
        <f>ISERROR(INDEX(XMLLINK[NamePerson],MATCH(A333&amp;"_"&amp;D332,XMLLINK[EID_WID],0)))</f>
        <v>1</v>
      </c>
      <c r="V332" s="15" t="str">
        <f t="shared" si="63"/>
        <v/>
      </c>
      <c r="W332" s="15" t="str">
        <f t="shared" si="62"/>
        <v/>
      </c>
    </row>
    <row r="334" spans="1:25" x14ac:dyDescent="0.25">
      <c r="A334" s="23" t="s">
        <v>96</v>
      </c>
      <c r="B334" s="23">
        <f>(ROW()+6)/20</f>
        <v>17</v>
      </c>
      <c r="C334" s="24"/>
      <c r="D334" s="24"/>
      <c r="E334" s="24"/>
      <c r="F334" s="24"/>
      <c r="G334" s="24"/>
      <c r="H334" s="24"/>
      <c r="I334" s="24"/>
      <c r="J334" s="24"/>
      <c r="K334" s="24"/>
      <c r="L334" s="24"/>
      <c r="M334" s="24"/>
      <c r="N334" s="24"/>
      <c r="O334" s="24"/>
    </row>
    <row r="335" spans="1:25" x14ac:dyDescent="0.25">
      <c r="A335" s="24"/>
      <c r="B335" s="17" t="s">
        <v>78</v>
      </c>
      <c r="C335" s="18" t="str">
        <f>IF(ISERROR(S335),"",INDEX(XMLLINK[Name],MATCH(Q336,XMLLINK[EnsembleNr],0)))</f>
        <v/>
      </c>
      <c r="D335" s="17" t="s">
        <v>89</v>
      </c>
      <c r="E335" s="19" t="s">
        <v>11</v>
      </c>
      <c r="F335" s="15" t="s">
        <v>90</v>
      </c>
      <c r="G335" s="15" t="s">
        <v>91</v>
      </c>
      <c r="H335" s="15" t="s">
        <v>24</v>
      </c>
      <c r="I335" s="15" t="s">
        <v>25</v>
      </c>
      <c r="J335" s="15" t="s">
        <v>26</v>
      </c>
      <c r="K335" s="15" t="s">
        <v>27</v>
      </c>
      <c r="L335" s="15" t="s">
        <v>18</v>
      </c>
      <c r="M335" s="15" t="s">
        <v>92</v>
      </c>
      <c r="N335" s="15" t="s">
        <v>93</v>
      </c>
      <c r="O335" s="15" t="s">
        <v>20</v>
      </c>
      <c r="Q335" s="21" t="s">
        <v>103</v>
      </c>
      <c r="R335" s="17" t="s">
        <v>97</v>
      </c>
      <c r="S335" s="20" t="e">
        <f>VLOOKUP(Q337,XMLLINK[EnsembleNr],1,0)</f>
        <v>#N/A</v>
      </c>
      <c r="T335" s="15" t="s">
        <v>100</v>
      </c>
      <c r="W335" s="29" t="str">
        <f>CONCATENATE(W336,W337,W338,W339,W340,W341,W342,W343)</f>
        <v/>
      </c>
      <c r="X335" s="31">
        <f>8-COUNTIF(W336:W343,"")</f>
        <v>0</v>
      </c>
      <c r="Y335" s="29" t="str">
        <f>CONCATENATE(Y336,Y337,Y338,Y339,Y340,Y341,Y342,Y343)</f>
        <v/>
      </c>
    </row>
    <row r="336" spans="1:25" x14ac:dyDescent="0.25">
      <c r="A336" s="24"/>
      <c r="B336" s="17" t="s">
        <v>79</v>
      </c>
      <c r="C336" s="18" t="str">
        <f>IF(ISERROR(S335),"",INDEX(XMLLINK[Leiter],MATCH(Q336,XMLLINK[EnsembleNr],0)))</f>
        <v/>
      </c>
      <c r="D336" s="21">
        <v>1</v>
      </c>
      <c r="E336" s="18" t="str">
        <f>IF(S336,"",INDEX(XMLLINK[NamePerson],MATCH(Q337&amp;"_"&amp;D336,XMLLINK[EID_MID],0)))</f>
        <v/>
      </c>
      <c r="F336" s="18" t="str">
        <f>IF(S336,"",INDEX(XMLLINK[GebDat],MATCH(Q337&amp;"_"&amp;D336,XMLLINK[EID_MID],0)))</f>
        <v/>
      </c>
      <c r="G336" s="18" t="str">
        <f>IF(S336,"",INDEX(XMLLINK[Geschlecht],MATCH(Q337&amp;"_"&amp;D336,XMLLINK[EID_MID],0)))</f>
        <v/>
      </c>
      <c r="H336" s="18" t="str">
        <f>IF(S336,"",INDEX(XMLLINK[Adresse],MATCH(Q337&amp;"_"&amp;D336,XMLLINK[EID_MID],0)))</f>
        <v/>
      </c>
      <c r="I336" s="18" t="str">
        <f>IF(S336,"",INDEX(XMLLINK[Email],MATCH(Q337&amp;"_"&amp;D336,XMLLINK[EID_MID],0)))</f>
        <v/>
      </c>
      <c r="J336" s="18" t="str">
        <f>IF(S336,"",INDEX(XMLLINK[Telefon],MATCH(Q337&amp;"_"&amp;D336,XMLLINK[EID_MID],0)))</f>
        <v/>
      </c>
      <c r="K336" s="18" t="str">
        <f>IF(S336,"",INDEX(XMLLINK[Instrument],MATCH(Q337&amp;"_"&amp;D336,XMLLINK[EID_MID],0)))</f>
        <v/>
      </c>
      <c r="L336" s="18" t="str">
        <f>IF(S336,"",INDEX(XMLLINK[BereichIDPerson],MATCH(Q337&amp;"_"&amp;D336,XMLLINK[EID_MID],0)))</f>
        <v/>
      </c>
      <c r="M336" s="18" t="str">
        <f>IF(S336,"",INDEX(XMLLINK[BereichNamePerson],MATCH(Q337&amp;"_"&amp;D336,XMLLINK[EID_MID],0)))</f>
        <v/>
      </c>
      <c r="N336" s="18" t="str">
        <f>IF(S336,"",INDEX(XMLLINK[AuswahlPerson],MATCH(Q337&amp;"_"&amp;D336,XMLLINK[EID_MID],0)))</f>
        <v/>
      </c>
      <c r="O336" s="18" t="str">
        <f>IF(S336,"",INDEX(XMLLINK[BemerkungPerson],MATCH(Q337&amp;"_"&amp;D336,XMLLINK[EID_MID],0)))</f>
        <v/>
      </c>
      <c r="Q336" s="21">
        <f>B334</f>
        <v>17</v>
      </c>
      <c r="R336" s="22" t="s">
        <v>101</v>
      </c>
      <c r="S336" s="18" t="b">
        <f>ISERROR(INDEX(XMLLINK[NamePerson],MATCH(Q337&amp;"_"&amp;D336,XMLLINK[EID_MID],0)))</f>
        <v>1</v>
      </c>
      <c r="U336" s="15" t="str">
        <f ca="1">IF(ISNUMBER(DATEVALUE(F336)),TODAY()-DATEVALUE(F336),"")</f>
        <v/>
      </c>
      <c r="W336" s="15" t="str">
        <f>M336</f>
        <v/>
      </c>
      <c r="X336" s="29" t="str">
        <f>IF(E336="","",IF(E337="",E336,IF(E338="",E336&amp;", "&amp;E337,IF(E339="",E336&amp;", "&amp;E337&amp;", "&amp;E338,IF(E340="",E336&amp;", "&amp;E337&amp;", "&amp;E338&amp;", "&amp;E339,IF(E341="",E336&amp;", "&amp;E337&amp;", "&amp;E338&amp;", "&amp;E339&amp;", "&amp;E340,IF(E342="",E336&amp;", "&amp;E337&amp;", "&amp;E338&amp;", "&amp;E339&amp;", "&amp;E340&amp;", "&amp;E341,IF(E343="",E336&amp;", "&amp;E337&amp;", "&amp;E338&amp;", "&amp;E339&amp;", "&amp;E340&amp;", "&amp;E341&amp;", "&amp;E342,E336&amp;", "&amp;E337&amp;", "&amp;E338&amp;", "&amp;E339&amp;", "&amp;E340&amp;", "&amp;E341&amp;", "&amp;E342&amp;", "&amp;E343))))))))</f>
        <v/>
      </c>
      <c r="Y336" s="15" t="str">
        <f>K336</f>
        <v/>
      </c>
    </row>
    <row r="337" spans="1:25" x14ac:dyDescent="0.25">
      <c r="A337" s="24"/>
      <c r="B337" s="17" t="s">
        <v>80</v>
      </c>
      <c r="C337" s="18" t="str">
        <f>IF(ISERROR(S335),"",INDEX(XMLLINK[LeiterEmail],MATCH(Q337,XMLLINK[EnsembleNr],0)))</f>
        <v/>
      </c>
      <c r="D337" s="21">
        <v>2</v>
      </c>
      <c r="E337" s="18" t="str">
        <f>IF(S337,"",INDEX(XMLLINK[NamePerson],MATCH(Q338&amp;"_"&amp;D337,XMLLINK[EID_MID],0)))</f>
        <v/>
      </c>
      <c r="F337" s="18" t="str">
        <f>IF(S337,"",INDEX(XMLLINK[GebDat],MATCH(Q338&amp;"_"&amp;D337,XMLLINK[EID_MID],0)))</f>
        <v/>
      </c>
      <c r="G337" s="18" t="str">
        <f>IF(S337,"",INDEX(XMLLINK[Geschlecht],MATCH(Q338&amp;"_"&amp;D337,XMLLINK[EID_MID],0)))</f>
        <v/>
      </c>
      <c r="H337" s="18" t="str">
        <f>IF(S337,"",INDEX(XMLLINK[Adresse],MATCH(Q338&amp;"_"&amp;D337,XMLLINK[EID_MID],0)))</f>
        <v/>
      </c>
      <c r="I337" s="18" t="str">
        <f>IF(S337,"",INDEX(XMLLINK[Email],MATCH(Q338&amp;"_"&amp;D337,XMLLINK[EID_MID],0)))</f>
        <v/>
      </c>
      <c r="J337" s="18" t="str">
        <f>IF(S337,"",INDEX(XMLLINK[Telefon],MATCH(Q338&amp;"_"&amp;D337,XMLLINK[EID_MID],0)))</f>
        <v/>
      </c>
      <c r="K337" s="18" t="str">
        <f>IF(S337,"",INDEX(XMLLINK[Instrument],MATCH(Q338&amp;"_"&amp;D337,XMLLINK[EID_MID],0)))</f>
        <v/>
      </c>
      <c r="L337" s="18" t="str">
        <f>IF(S337,"",INDEX(XMLLINK[BereichIDPerson],MATCH(Q338&amp;"_"&amp;D337,XMLLINK[EID_MID],0)))</f>
        <v/>
      </c>
      <c r="M337" s="18" t="str">
        <f>IF(S337,"",INDEX(XMLLINK[BereichNamePerson],MATCH(Q338&amp;"_"&amp;D337,XMLLINK[EID_MID],0)))</f>
        <v/>
      </c>
      <c r="N337" s="18" t="str">
        <f>IF(S337,"",INDEX(XMLLINK[AuswahlPerson],MATCH(Q338&amp;"_"&amp;D337,XMLLINK[EID_MID],0)))</f>
        <v/>
      </c>
      <c r="O337" s="18" t="str">
        <f>IF(S337,"",INDEX(XMLLINK[BemerkungPerson],MATCH(Q338&amp;"_"&amp;D337,XMLLINK[EID_MID],0)))</f>
        <v/>
      </c>
      <c r="Q337" s="21">
        <f t="shared" ref="Q337:Q351" si="64">Q336</f>
        <v>17</v>
      </c>
      <c r="R337" s="15">
        <v>2</v>
      </c>
      <c r="S337" s="18" t="b">
        <f>ISERROR(INDEX(XMLLINK[NamePerson],MATCH(Q337&amp;"_"&amp;D337,XMLLINK[EID_MID],0)))</f>
        <v>1</v>
      </c>
      <c r="U337" s="15" t="str">
        <f t="shared" ref="U337:U343" ca="1" si="65">IF(ISNUMBER(DATEVALUE(F337)),TODAY()-DATEVALUE(F337),"")</f>
        <v/>
      </c>
      <c r="W337" s="15" t="str">
        <f>IF(AND(M337&lt;&gt;"",M337&lt;&gt;M336),", "&amp;M337,"")</f>
        <v/>
      </c>
      <c r="Y337" s="15" t="str">
        <f>IF(AND(K337&lt;&gt;"",K337&lt;&gt;K336),", "&amp;K337,"")</f>
        <v/>
      </c>
    </row>
    <row r="338" spans="1:25" x14ac:dyDescent="0.25">
      <c r="A338" s="24"/>
      <c r="B338" s="17" t="s">
        <v>81</v>
      </c>
      <c r="C338" s="18" t="str">
        <f>IF(ISERROR(S335),"",INDEX(XMLLINK[LeiterTelefon],MATCH(Q338,XMLLINK[EnsembleNr],0)))</f>
        <v/>
      </c>
      <c r="D338" s="21">
        <v>3</v>
      </c>
      <c r="E338" s="18" t="str">
        <f>IF(S338,"",INDEX(XMLLINK[NamePerson],MATCH(Q339&amp;"_"&amp;D338,XMLLINK[EID_MID],0)))</f>
        <v/>
      </c>
      <c r="F338" s="18" t="str">
        <f>IF(S338,"",INDEX(XMLLINK[GebDat],MATCH(Q339&amp;"_"&amp;D338,XMLLINK[EID_MID],0)))</f>
        <v/>
      </c>
      <c r="G338" s="18" t="str">
        <f>IF(S338,"",INDEX(XMLLINK[Geschlecht],MATCH(Q339&amp;"_"&amp;D338,XMLLINK[EID_MID],0)))</f>
        <v/>
      </c>
      <c r="H338" s="18" t="str">
        <f>IF(S338,"",INDEX(XMLLINK[Adresse],MATCH(Q339&amp;"_"&amp;D338,XMLLINK[EID_MID],0)))</f>
        <v/>
      </c>
      <c r="I338" s="18" t="str">
        <f>IF(S338,"",INDEX(XMLLINK[Email],MATCH(Q339&amp;"_"&amp;D338,XMLLINK[EID_MID],0)))</f>
        <v/>
      </c>
      <c r="J338" s="18" t="str">
        <f>IF(S338,"",INDEX(XMLLINK[Telefon],MATCH(Q339&amp;"_"&amp;D338,XMLLINK[EID_MID],0)))</f>
        <v/>
      </c>
      <c r="K338" s="18" t="str">
        <f>IF(S338,"",INDEX(XMLLINK[Instrument],MATCH(Q339&amp;"_"&amp;D338,XMLLINK[EID_MID],0)))</f>
        <v/>
      </c>
      <c r="L338" s="18" t="str">
        <f>IF(S338,"",INDEX(XMLLINK[BereichIDPerson],MATCH(Q339&amp;"_"&amp;D338,XMLLINK[EID_MID],0)))</f>
        <v/>
      </c>
      <c r="M338" s="18" t="str">
        <f>IF(S338,"",INDEX(XMLLINK[BereichNamePerson],MATCH(Q339&amp;"_"&amp;D338,XMLLINK[EID_MID],0)))</f>
        <v/>
      </c>
      <c r="N338" s="18" t="str">
        <f>IF(S338,"",INDEX(XMLLINK[AuswahlPerson],MATCH(Q339&amp;"_"&amp;D338,XMLLINK[EID_MID],0)))</f>
        <v/>
      </c>
      <c r="O338" s="18" t="str">
        <f>IF(S338,"",INDEX(XMLLINK[BemerkungPerson],MATCH(Q339&amp;"_"&amp;D338,XMLLINK[EID_MID],0)))</f>
        <v/>
      </c>
      <c r="Q338" s="21">
        <f t="shared" si="64"/>
        <v>17</v>
      </c>
      <c r="R338" s="15">
        <v>3</v>
      </c>
      <c r="S338" s="18" t="b">
        <f>ISERROR(INDEX(XMLLINK[NamePerson],MATCH(Q337&amp;"_"&amp;D338,XMLLINK[EID_MID],0)))</f>
        <v>1</v>
      </c>
      <c r="U338" s="15" t="str">
        <f t="shared" ca="1" si="65"/>
        <v/>
      </c>
      <c r="W338" s="15" t="str">
        <f>IF(OR(M338="",COUNTIF(M336:M337,M338)&gt;0),"",", "&amp;M338)</f>
        <v/>
      </c>
      <c r="Y338" s="15" t="str">
        <f>IF(OR(K338="",COUNTIF(K336:K337,K338)&gt;0),"",", "&amp;K338)</f>
        <v/>
      </c>
    </row>
    <row r="339" spans="1:25" x14ac:dyDescent="0.25">
      <c r="A339" s="24"/>
      <c r="B339" s="17" t="s">
        <v>82</v>
      </c>
      <c r="C339" s="18" t="str">
        <f>IF(ISERROR(S335),"",INDEX(XMLLINK[Art],MATCH(Q339,XMLLINK[EnsembleNr],0)))</f>
        <v/>
      </c>
      <c r="D339" s="21">
        <v>4</v>
      </c>
      <c r="E339" s="18" t="str">
        <f>IF(S339,"",INDEX(XMLLINK[NamePerson],MATCH(Q340&amp;"_"&amp;D339,XMLLINK[EID_MID],0)))</f>
        <v/>
      </c>
      <c r="F339" s="18" t="str">
        <f>IF(S339,"",INDEX(XMLLINK[GebDat],MATCH(Q340&amp;"_"&amp;D339,XMLLINK[EID_MID],0)))</f>
        <v/>
      </c>
      <c r="G339" s="18" t="str">
        <f>IF(S339,"",INDEX(XMLLINK[Geschlecht],MATCH(Q340&amp;"_"&amp;D339,XMLLINK[EID_MID],0)))</f>
        <v/>
      </c>
      <c r="H339" s="18" t="str">
        <f>IF(S339,"",INDEX(XMLLINK[Adresse],MATCH(Q340&amp;"_"&amp;D339,XMLLINK[EID_MID],0)))</f>
        <v/>
      </c>
      <c r="I339" s="18" t="str">
        <f>IF(S339,"",INDEX(XMLLINK[Email],MATCH(Q340&amp;"_"&amp;D339,XMLLINK[EID_MID],0)))</f>
        <v/>
      </c>
      <c r="J339" s="18" t="str">
        <f>IF(S339,"",INDEX(XMLLINK[Telefon],MATCH(Q340&amp;"_"&amp;D339,XMLLINK[EID_MID],0)))</f>
        <v/>
      </c>
      <c r="K339" s="18" t="str">
        <f>IF(S339,"",INDEX(XMLLINK[Instrument],MATCH(Q340&amp;"_"&amp;D339,XMLLINK[EID_MID],0)))</f>
        <v/>
      </c>
      <c r="L339" s="18" t="str">
        <f>IF(S339,"",INDEX(XMLLINK[BereichIDPerson],MATCH(Q340&amp;"_"&amp;D339,XMLLINK[EID_MID],0)))</f>
        <v/>
      </c>
      <c r="M339" s="18" t="str">
        <f>IF(S339,"",INDEX(XMLLINK[BereichNamePerson],MATCH(Q340&amp;"_"&amp;D339,XMLLINK[EID_MID],0)))</f>
        <v/>
      </c>
      <c r="N339" s="18" t="str">
        <f>IF(S339,"",INDEX(XMLLINK[AuswahlPerson],MATCH(Q340&amp;"_"&amp;D339,XMLLINK[EID_MID],0)))</f>
        <v/>
      </c>
      <c r="O339" s="18" t="str">
        <f>IF(S339,"",INDEX(XMLLINK[BemerkungPerson],MATCH(Q340&amp;"_"&amp;D339,XMLLINK[EID_MID],0)))</f>
        <v/>
      </c>
      <c r="Q339" s="21">
        <f t="shared" si="64"/>
        <v>17</v>
      </c>
      <c r="R339" s="15">
        <v>4</v>
      </c>
      <c r="S339" s="18" t="b">
        <f>ISERROR(INDEX(XMLLINK[NamePerson],MATCH(Q337&amp;"_"&amp;D339,XMLLINK[EID_MID],0)))</f>
        <v>1</v>
      </c>
      <c r="U339" s="15" t="str">
        <f t="shared" ca="1" si="65"/>
        <v/>
      </c>
      <c r="W339" s="15" t="str">
        <f>IF(OR(M339="",COUNTIF(M336:M338,M339)&gt;0),"",", "&amp;M339)</f>
        <v/>
      </c>
      <c r="Y339" s="15" t="str">
        <f>IF(OR(K339="",COUNTIF(K336:K338,K339)&gt;0),"",", "&amp;K339)</f>
        <v/>
      </c>
    </row>
    <row r="340" spans="1:25" x14ac:dyDescent="0.25">
      <c r="A340" s="24"/>
      <c r="B340" s="17" t="s">
        <v>83</v>
      </c>
      <c r="C340" s="18" t="str">
        <f>IF(ISERROR(S335),"",INDEX(XMLLINK[Stufe],MATCH(Q340,XMLLINK[EnsembleNr],0)))</f>
        <v/>
      </c>
      <c r="D340" s="21">
        <v>5</v>
      </c>
      <c r="E340" s="18" t="str">
        <f>IF(S340,"",INDEX(XMLLINK[NamePerson],MATCH(Q341&amp;"_"&amp;D340,XMLLINK[EID_MID],0)))</f>
        <v/>
      </c>
      <c r="F340" s="18" t="str">
        <f>IF(S340,"",INDEX(XMLLINK[GebDat],MATCH(Q341&amp;"_"&amp;D340,XMLLINK[EID_MID],0)))</f>
        <v/>
      </c>
      <c r="G340" s="18" t="str">
        <f>IF(S340,"",INDEX(XMLLINK[Geschlecht],MATCH(Q341&amp;"_"&amp;D340,XMLLINK[EID_MID],0)))</f>
        <v/>
      </c>
      <c r="H340" s="18" t="str">
        <f>IF(S340,"",INDEX(XMLLINK[Adresse],MATCH(Q341&amp;"_"&amp;D340,XMLLINK[EID_MID],0)))</f>
        <v/>
      </c>
      <c r="I340" s="18" t="str">
        <f>IF(S340,"",INDEX(XMLLINK[Email],MATCH(Q341&amp;"_"&amp;D340,XMLLINK[EID_MID],0)))</f>
        <v/>
      </c>
      <c r="J340" s="18" t="str">
        <f>IF(S340,"",INDEX(XMLLINK[Telefon],MATCH(Q341&amp;"_"&amp;D340,XMLLINK[EID_MID],0)))</f>
        <v/>
      </c>
      <c r="K340" s="18" t="str">
        <f>IF(S340,"",INDEX(XMLLINK[Instrument],MATCH(Q341&amp;"_"&amp;D340,XMLLINK[EID_MID],0)))</f>
        <v/>
      </c>
      <c r="L340" s="18" t="str">
        <f>IF(S340,"",INDEX(XMLLINK[BereichIDPerson],MATCH(Q341&amp;"_"&amp;D340,XMLLINK[EID_MID],0)))</f>
        <v/>
      </c>
      <c r="M340" s="18" t="str">
        <f>IF(S340,"",INDEX(XMLLINK[BereichNamePerson],MATCH(Q341&amp;"_"&amp;D340,XMLLINK[EID_MID],0)))</f>
        <v/>
      </c>
      <c r="N340" s="18" t="str">
        <f>IF(S340,"",INDEX(XMLLINK[AuswahlPerson],MATCH(Q341&amp;"_"&amp;D340,XMLLINK[EID_MID],0)))</f>
        <v/>
      </c>
      <c r="O340" s="18" t="str">
        <f>IF(S340,"",INDEX(XMLLINK[BemerkungPerson],MATCH(Q341&amp;"_"&amp;D340,XMLLINK[EID_MID],0)))</f>
        <v/>
      </c>
      <c r="Q340" s="21">
        <f t="shared" si="64"/>
        <v>17</v>
      </c>
      <c r="R340" s="15">
        <v>5</v>
      </c>
      <c r="S340" s="18" t="b">
        <f>ISERROR(INDEX(XMLLINK[NamePerson],MATCH(Q337&amp;"_"&amp;D340,XMLLINK[EID_MID],0)))</f>
        <v>1</v>
      </c>
      <c r="U340" s="15" t="str">
        <f t="shared" ca="1" si="65"/>
        <v/>
      </c>
      <c r="W340" s="15" t="str">
        <f>IF(OR(M340="",COUNTIF(M336:M339,M340)&gt;0),"",", "&amp;M340)</f>
        <v/>
      </c>
      <c r="Y340" s="15" t="str">
        <f>IF(OR(K340="",COUNTIF(K337:K339,K340)&gt;0),"",", "&amp;K340)</f>
        <v/>
      </c>
    </row>
    <row r="341" spans="1:25" x14ac:dyDescent="0.25">
      <c r="A341" s="24"/>
      <c r="B341" s="17" t="s">
        <v>84</v>
      </c>
      <c r="C341" s="18" t="str">
        <f>IF(ISERROR(S335),"",INDEX(XMLLINK[Artikel],MATCH(Q341,XMLLINK[EnsembleNr],0)))</f>
        <v/>
      </c>
      <c r="D341" s="21">
        <v>6</v>
      </c>
      <c r="E341" s="18" t="str">
        <f>IF(S341,"",INDEX(XMLLINK[NamePerson],MATCH(Q342&amp;"_"&amp;D341,XMLLINK[EID_MID],0)))</f>
        <v/>
      </c>
      <c r="F341" s="18" t="str">
        <f>IF(S341,"",INDEX(XMLLINK[GebDat],MATCH(Q342&amp;"_"&amp;D341,XMLLINK[EID_MID],0)))</f>
        <v/>
      </c>
      <c r="G341" s="18" t="str">
        <f>IF(S341,"",INDEX(XMLLINK[Geschlecht],MATCH(Q342&amp;"_"&amp;D341,XMLLINK[EID_MID],0)))</f>
        <v/>
      </c>
      <c r="H341" s="18" t="str">
        <f>IF(S341,"",INDEX(XMLLINK[Adresse],MATCH(Q342&amp;"_"&amp;D341,XMLLINK[EID_MID],0)))</f>
        <v/>
      </c>
      <c r="I341" s="18" t="str">
        <f>IF(S341,"",INDEX(XMLLINK[Email],MATCH(Q342&amp;"_"&amp;D341,XMLLINK[EID_MID],0)))</f>
        <v/>
      </c>
      <c r="J341" s="18" t="str">
        <f>IF(S341,"",INDEX(XMLLINK[Telefon],MATCH(Q342&amp;"_"&amp;D341,XMLLINK[EID_MID],0)))</f>
        <v/>
      </c>
      <c r="K341" s="18" t="str">
        <f>IF(S341,"",INDEX(XMLLINK[Instrument],MATCH(Q342&amp;"_"&amp;D341,XMLLINK[EID_MID],0)))</f>
        <v/>
      </c>
      <c r="L341" s="18" t="str">
        <f>IF(S341,"",INDEX(XMLLINK[BereichIDPerson],MATCH(Q342&amp;"_"&amp;D341,XMLLINK[EID_MID],0)))</f>
        <v/>
      </c>
      <c r="M341" s="18" t="str">
        <f>IF(S341,"",INDEX(XMLLINK[BereichNamePerson],MATCH(Q342&amp;"_"&amp;D341,XMLLINK[EID_MID],0)))</f>
        <v/>
      </c>
      <c r="N341" s="18" t="str">
        <f>IF(S341,"",INDEX(XMLLINK[AuswahlPerson],MATCH(Q342&amp;"_"&amp;D341,XMLLINK[EID_MID],0)))</f>
        <v/>
      </c>
      <c r="O341" s="18" t="str">
        <f>IF(S341,"",INDEX(XMLLINK[BemerkungPerson],MATCH(Q342&amp;"_"&amp;D341,XMLLINK[EID_MID],0)))</f>
        <v/>
      </c>
      <c r="Q341" s="21">
        <f t="shared" si="64"/>
        <v>17</v>
      </c>
      <c r="R341" s="15">
        <v>6</v>
      </c>
      <c r="S341" s="18" t="b">
        <f>ISERROR(INDEX(XMLLINK[NamePerson],MATCH(Q337&amp;"_"&amp;D341,XMLLINK[EID_MID],0)))</f>
        <v>1</v>
      </c>
      <c r="U341" s="15" t="str">
        <f t="shared" ca="1" si="65"/>
        <v/>
      </c>
      <c r="W341" s="15" t="str">
        <f>IF(OR(M341="",COUNTIF(M336:M340,M341)&gt;0),"",", "&amp;M341)</f>
        <v/>
      </c>
      <c r="Y341" s="15" t="str">
        <f>IF(OR(K341="",COUNTIF(K338:K340,K341)&gt;0),"",", "&amp;K341)</f>
        <v/>
      </c>
    </row>
    <row r="342" spans="1:25" x14ac:dyDescent="0.25">
      <c r="A342" s="24"/>
      <c r="B342" s="17" t="s">
        <v>85</v>
      </c>
      <c r="C342" s="18" t="str">
        <f>IF(ISERROR(S335),"",INDEX(XMLLINK[BereichID],MATCH(Q342,XMLLINK[EnsembleNr],0)))</f>
        <v/>
      </c>
      <c r="D342" s="21">
        <v>7</v>
      </c>
      <c r="E342" s="18" t="str">
        <f>IF(S342,"",INDEX(XMLLINK[NamePerson],MATCH(Q343&amp;"_"&amp;D342,XMLLINK[EID_MID],0)))</f>
        <v/>
      </c>
      <c r="F342" s="18" t="str">
        <f>IF(S342,"",INDEX(XMLLINK[GebDat],MATCH(Q343&amp;"_"&amp;D342,XMLLINK[EID_MID],0)))</f>
        <v/>
      </c>
      <c r="G342" s="18" t="str">
        <f>IF(S342,"",INDEX(XMLLINK[Geschlecht],MATCH(Q343&amp;"_"&amp;D342,XMLLINK[EID_MID],0)))</f>
        <v/>
      </c>
      <c r="H342" s="18" t="str">
        <f>IF(S342,"",INDEX(XMLLINK[Adresse],MATCH(Q343&amp;"_"&amp;D342,XMLLINK[EID_MID],0)))</f>
        <v/>
      </c>
      <c r="I342" s="18" t="str">
        <f>IF(S342,"",INDEX(XMLLINK[Email],MATCH(Q343&amp;"_"&amp;D342,XMLLINK[EID_MID],0)))</f>
        <v/>
      </c>
      <c r="J342" s="18" t="str">
        <f>IF(S342,"",INDEX(XMLLINK[Telefon],MATCH(Q343&amp;"_"&amp;D342,XMLLINK[EID_MID],0)))</f>
        <v/>
      </c>
      <c r="K342" s="18" t="str">
        <f>IF(S342,"",INDEX(XMLLINK[Instrument],MATCH(Q343&amp;"_"&amp;D342,XMLLINK[EID_MID],0)))</f>
        <v/>
      </c>
      <c r="L342" s="18" t="str">
        <f>IF(S342,"",INDEX(XMLLINK[BereichIDPerson],MATCH(Q343&amp;"_"&amp;D342,XMLLINK[EID_MID],0)))</f>
        <v/>
      </c>
      <c r="M342" s="18" t="str">
        <f>IF(S342,"",INDEX(XMLLINK[BereichNamePerson],MATCH(Q343&amp;"_"&amp;D342,XMLLINK[EID_MID],0)))</f>
        <v/>
      </c>
      <c r="N342" s="18" t="str">
        <f>IF(S342,"",INDEX(XMLLINK[AuswahlPerson],MATCH(Q343&amp;"_"&amp;D342,XMLLINK[EID_MID],0)))</f>
        <v/>
      </c>
      <c r="O342" s="18" t="str">
        <f>IF(S342,"",INDEX(XMLLINK[BemerkungPerson],MATCH(Q343&amp;"_"&amp;D342,XMLLINK[EID_MID],0)))</f>
        <v/>
      </c>
      <c r="Q342" s="21">
        <f t="shared" si="64"/>
        <v>17</v>
      </c>
      <c r="R342" s="15">
        <v>7</v>
      </c>
      <c r="S342" s="18" t="b">
        <f>ISERROR(INDEX(XMLLINK[NamePerson],MATCH(Q337&amp;"_"&amp;D342,XMLLINK[EID_MID],0)))</f>
        <v>1</v>
      </c>
      <c r="U342" s="15" t="str">
        <f t="shared" ca="1" si="65"/>
        <v/>
      </c>
      <c r="W342" s="15" t="str">
        <f>IF(OR(M342="",COUNTIF(M336:M341,M342)&gt;0),"",", "&amp;M342)</f>
        <v/>
      </c>
      <c r="Y342" s="15" t="str">
        <f>IF(OR(K342="",COUNTIF(K339:K341,K342)&gt;0),"",", "&amp;K342)</f>
        <v/>
      </c>
    </row>
    <row r="343" spans="1:25" x14ac:dyDescent="0.25">
      <c r="A343" s="24"/>
      <c r="B343" s="17" t="s">
        <v>86</v>
      </c>
      <c r="C343" s="18" t="str">
        <f>IF(ISERROR(S335),"",INDEX(XMLLINK[BereichName],MATCH(Q343,XMLLINK[EnsembleNr],0)))</f>
        <v/>
      </c>
      <c r="D343" s="21">
        <v>8</v>
      </c>
      <c r="E343" s="18" t="str">
        <f>IF(S343,"",INDEX(XMLLINK[NamePerson],MATCH(Q344&amp;"_"&amp;D343,XMLLINK[EID_MID],0)))</f>
        <v/>
      </c>
      <c r="F343" s="18" t="str">
        <f>IF(S343,"",INDEX(XMLLINK[GebDat],MATCH(Q344&amp;"_"&amp;D343,XMLLINK[EID_MID],0)))</f>
        <v/>
      </c>
      <c r="G343" s="18" t="str">
        <f>IF(S343,"",INDEX(XMLLINK[Geschlecht],MATCH(Q344&amp;"_"&amp;D343,XMLLINK[EID_MID],0)))</f>
        <v/>
      </c>
      <c r="H343" s="18" t="str">
        <f>IF(S343,"",INDEX(XMLLINK[Adresse],MATCH(Q344&amp;"_"&amp;D343,XMLLINK[EID_MID],0)))</f>
        <v/>
      </c>
      <c r="I343" s="18" t="str">
        <f>IF(S343,"",INDEX(XMLLINK[Email],MATCH(Q344&amp;"_"&amp;D343,XMLLINK[EID_MID],0)))</f>
        <v/>
      </c>
      <c r="J343" s="18" t="str">
        <f>IF(S343,"",INDEX(XMLLINK[Telefon],MATCH(Q344&amp;"_"&amp;D343,XMLLINK[EID_MID],0)))</f>
        <v/>
      </c>
      <c r="K343" s="18" t="str">
        <f>IF(S343,"",INDEX(XMLLINK[Instrument],MATCH(Q344&amp;"_"&amp;D343,XMLLINK[EID_MID],0)))</f>
        <v/>
      </c>
      <c r="L343" s="18" t="str">
        <f>IF(S343,"",INDEX(XMLLINK[BereichIDPerson],MATCH(Q344&amp;"_"&amp;D343,XMLLINK[EID_MID],0)))</f>
        <v/>
      </c>
      <c r="M343" s="18" t="str">
        <f>IF(S343,"",INDEX(XMLLINK[BereichNamePerson],MATCH(Q344&amp;"_"&amp;D343,XMLLINK[EID_MID],0)))</f>
        <v/>
      </c>
      <c r="N343" s="18" t="str">
        <f>IF(S343,"",INDEX(XMLLINK[AuswahlPerson],MATCH(Q344&amp;"_"&amp;D343,XMLLINK[EID_MID],0)))</f>
        <v/>
      </c>
      <c r="O343" s="18" t="str">
        <f>IF(S343,"",INDEX(XMLLINK[BemerkungPerson],MATCH(Q344&amp;"_"&amp;D343,XMLLINK[EID_MID],0)))</f>
        <v/>
      </c>
      <c r="Q343" s="21">
        <f t="shared" si="64"/>
        <v>17</v>
      </c>
      <c r="R343" s="15">
        <v>8</v>
      </c>
      <c r="S343" s="18" t="b">
        <f>ISERROR(INDEX(XMLLINK[NamePerson],MATCH(Q337&amp;"_"&amp;D343,XMLLINK[EID_MID],0)))</f>
        <v>1</v>
      </c>
      <c r="U343" s="15" t="str">
        <f t="shared" ca="1" si="65"/>
        <v/>
      </c>
      <c r="W343" s="15" t="str">
        <f>IF(OR(M343="",COUNTIF(M336:M342,M343)&gt;0),"",", "&amp;M343)</f>
        <v/>
      </c>
      <c r="Y343" s="15" t="str">
        <f>IF(OR(K343="",COUNTIF(K340:K342,K343)&gt;0),"",", "&amp;K343)</f>
        <v/>
      </c>
    </row>
    <row r="344" spans="1:25" x14ac:dyDescent="0.25">
      <c r="A344" s="24"/>
      <c r="B344" s="17" t="s">
        <v>87</v>
      </c>
      <c r="C344" s="18" t="str">
        <f>IF(ISERROR(S335),"",INDEX(XMLLINK[Auftrittzeit],MATCH(Q344,XMLLINK[EnsembleNr],0)))</f>
        <v/>
      </c>
      <c r="D344" s="17" t="s">
        <v>94</v>
      </c>
      <c r="E344" s="15" t="s">
        <v>29</v>
      </c>
      <c r="F344" s="15" t="s">
        <v>30</v>
      </c>
      <c r="G344" s="15" t="s">
        <v>95</v>
      </c>
      <c r="H344" s="15" t="s">
        <v>32</v>
      </c>
      <c r="I344" s="15" t="s">
        <v>20</v>
      </c>
      <c r="J344" s="15" t="s">
        <v>39</v>
      </c>
      <c r="Q344" s="21">
        <f t="shared" si="64"/>
        <v>17</v>
      </c>
      <c r="U344" s="15">
        <f ca="1">COUNT(U336:U343)</f>
        <v>0</v>
      </c>
      <c r="W344" s="29" t="str">
        <f>CONCATENATE(W345,V346,W346,V347,W347,V348,W348,V349,W349,V350,W350,V351,W351)</f>
        <v/>
      </c>
    </row>
    <row r="345" spans="1:25" x14ac:dyDescent="0.25">
      <c r="A345" s="24"/>
      <c r="B345" s="17" t="s">
        <v>88</v>
      </c>
      <c r="C345" s="18" t="str">
        <f>IF(ISERROR(S335),"",INDEX(XMLLINK[Bemerkung],MATCH(Q345,XMLLINK[EnsembleNr],0)))</f>
        <v/>
      </c>
      <c r="D345" s="21">
        <v>1</v>
      </c>
      <c r="E345" s="18" t="str">
        <f>IF(S345,"",INDEX(XMLLINK[Titel],MATCH(Q346&amp;"_"&amp;D345,XMLLINK[EID_WID],0)))</f>
        <v/>
      </c>
      <c r="F345" s="18" t="str">
        <f>IF(S345,"",INDEX(XMLLINK[Komponist],MATCH(Q346&amp;"_"&amp;D345,XMLLINK[EID_WID],0)))</f>
        <v/>
      </c>
      <c r="G345" s="18" t="str">
        <f>IF(S345,"",INDEX(XMLLINK[Satz],MATCH(Q346&amp;"_"&amp;D345,XMLLINK[EID_WID],0)))</f>
        <v/>
      </c>
      <c r="H345" s="18" t="str">
        <f>IF(S345,"",INDEX(XMLLINK[Dauer],MATCH(Q346&amp;"_"&amp;D345,XMLLINK[EID_WID],0)))</f>
        <v/>
      </c>
      <c r="I345" s="18" t="str">
        <f>IF(S345,"",INDEX(XMLLINK[BemerkungWerk],MATCH(Q346&amp;"_"&amp;D345,XMLLINK[EID_WID],0)))</f>
        <v/>
      </c>
      <c r="J345" s="18" t="str">
        <f>IF(S345,"",INDEX(XMLLINK[Pflicht],MATCH(Q346&amp;"_"&amp;D345,XMLLINK[EID_WID],0)))</f>
        <v/>
      </c>
      <c r="Q345" s="21">
        <f t="shared" si="64"/>
        <v>17</v>
      </c>
      <c r="R345" s="22" t="s">
        <v>102</v>
      </c>
      <c r="S345" s="18" t="b">
        <f>ISERROR(INDEX(XMLLINK[NamePerson],MATCH(Q347&amp;"_"&amp;D345,XMLLINK[EID_WID],0)))</f>
        <v>1</v>
      </c>
      <c r="W345" s="15" t="str">
        <f t="shared" ref="W345:W352" si="66">IF(AND(F345="",G345=""),E345,IF(AND(F345&lt;&gt;"",G345&lt;&gt;""),F345&amp;", "&amp;E345&amp;", "&amp;G345,IF(F345="",E345&amp;", "&amp;G345,F345&amp;", "&amp;E345)))</f>
        <v/>
      </c>
    </row>
    <row r="346" spans="1:25" x14ac:dyDescent="0.25">
      <c r="A346" s="24"/>
      <c r="B346" s="17" t="s">
        <v>108</v>
      </c>
      <c r="C346" s="28" t="str">
        <f ca="1">IF(U344=0,"",SUM(U336:U343)/U344/365.25)</f>
        <v/>
      </c>
      <c r="D346" s="21">
        <v>2</v>
      </c>
      <c r="E346" s="18" t="str">
        <f>IF(S346,"",INDEX(XMLLINK[Titel],MATCH(Q347&amp;"_"&amp;D346,XMLLINK[EID_WID],0)))</f>
        <v/>
      </c>
      <c r="F346" s="18" t="str">
        <f>IF(S346,"",INDEX(XMLLINK[Komponist],MATCH(Q347&amp;"_"&amp;D346,XMLLINK[EID_WID],0)))</f>
        <v/>
      </c>
      <c r="G346" s="18" t="str">
        <f>IF(S346,"",INDEX(XMLLINK[Satz],MATCH(Q347&amp;"_"&amp;D346,XMLLINK[EID_WID],0)))</f>
        <v/>
      </c>
      <c r="H346" s="18" t="str">
        <f>IF(S346,"",INDEX(XMLLINK[Dauer],MATCH(Q347&amp;"_"&amp;D346,XMLLINK[EID_WID],0)))</f>
        <v/>
      </c>
      <c r="I346" s="18" t="str">
        <f>IF(S346,"",INDEX(XMLLINK[BemerkungWerk],MATCH(Q347&amp;"_"&amp;D346,XMLLINK[EID_WID],0)))</f>
        <v/>
      </c>
      <c r="J346" s="18" t="str">
        <f>IF(S346,"",INDEX(XMLLINK[Pflicht],MATCH(Q347&amp;"_"&amp;D346,XMLLINK[EID_WID],0)))</f>
        <v/>
      </c>
      <c r="Q346" s="21">
        <f t="shared" si="64"/>
        <v>17</v>
      </c>
      <c r="R346" s="22">
        <v>2</v>
      </c>
      <c r="S346" s="18" t="b">
        <f>ISERROR(INDEX(XMLLINK[NamePerson],MATCH(Q348&amp;"_"&amp;D346,XMLLINK[EID_WID],0)))</f>
        <v>1</v>
      </c>
      <c r="V346" s="15" t="str">
        <f>IF(W346="","","; ")</f>
        <v/>
      </c>
      <c r="W346" s="15" t="str">
        <f t="shared" si="66"/>
        <v/>
      </c>
    </row>
    <row r="347" spans="1:25" x14ac:dyDescent="0.25">
      <c r="A347" s="24"/>
      <c r="D347" s="21">
        <v>3</v>
      </c>
      <c r="E347" s="18" t="str">
        <f>IF(S347,"",INDEX(XMLLINK[Titel],MATCH(Q348&amp;"_"&amp;D347,XMLLINK[EID_WID],0)))</f>
        <v/>
      </c>
      <c r="F347" s="18" t="str">
        <f>IF(S347,"",INDEX(XMLLINK[Komponist],MATCH(Q348&amp;"_"&amp;D347,XMLLINK[EID_WID],0)))</f>
        <v/>
      </c>
      <c r="G347" s="18" t="str">
        <f>IF(S347,"",INDEX(XMLLINK[Satz],MATCH(Q348&amp;"_"&amp;D347,XMLLINK[EID_WID],0)))</f>
        <v/>
      </c>
      <c r="H347" s="18" t="str">
        <f>IF(S347,"",INDEX(XMLLINK[Dauer],MATCH(Q348&amp;"_"&amp;D347,XMLLINK[EID_WID],0)))</f>
        <v/>
      </c>
      <c r="I347" s="18" t="str">
        <f>IF(S347,"",INDEX(XMLLINK[BemerkungWerk],MATCH(Q348&amp;"_"&amp;D347,XMLLINK[EID_WID],0)))</f>
        <v/>
      </c>
      <c r="J347" s="18" t="str">
        <f>IF(S347,"",INDEX(XMLLINK[Pflicht],MATCH(Q348&amp;"_"&amp;D347,XMLLINK[EID_WID],0)))</f>
        <v/>
      </c>
      <c r="Q347" s="21">
        <f t="shared" si="64"/>
        <v>17</v>
      </c>
      <c r="R347" s="22">
        <v>3</v>
      </c>
      <c r="S347" s="18" t="b">
        <f>ISERROR(INDEX(XMLLINK[NamePerson],MATCH(Q349&amp;"_"&amp;D347,XMLLINK[EID_WID],0)))</f>
        <v>1</v>
      </c>
      <c r="V347" s="15" t="str">
        <f t="shared" ref="V347:V352" si="67">IF(W347="","","; ")</f>
        <v/>
      </c>
      <c r="W347" s="15" t="str">
        <f t="shared" si="66"/>
        <v/>
      </c>
    </row>
    <row r="348" spans="1:25" x14ac:dyDescent="0.25">
      <c r="A348" s="24"/>
      <c r="D348" s="21">
        <v>4</v>
      </c>
      <c r="E348" s="18" t="str">
        <f>IF(S348,"",INDEX(XMLLINK[Titel],MATCH(Q349&amp;"_"&amp;D348,XMLLINK[EID_WID],0)))</f>
        <v/>
      </c>
      <c r="F348" s="18" t="str">
        <f>IF(S348,"",INDEX(XMLLINK[Komponist],MATCH(Q349&amp;"_"&amp;D348,XMLLINK[EID_WID],0)))</f>
        <v/>
      </c>
      <c r="G348" s="18" t="str">
        <f>IF(S348,"",INDEX(XMLLINK[Satz],MATCH(Q349&amp;"_"&amp;D348,XMLLINK[EID_WID],0)))</f>
        <v/>
      </c>
      <c r="H348" s="18" t="str">
        <f>IF(S348,"",INDEX(XMLLINK[Dauer],MATCH(Q349&amp;"_"&amp;D348,XMLLINK[EID_WID],0)))</f>
        <v/>
      </c>
      <c r="I348" s="18" t="str">
        <f>IF(S348,"",INDEX(XMLLINK[BemerkungWerk],MATCH(Q349&amp;"_"&amp;D348,XMLLINK[EID_WID],0)))</f>
        <v/>
      </c>
      <c r="J348" s="18" t="str">
        <f>IF(S348,"",INDEX(XMLLINK[Pflicht],MATCH(Q349&amp;"_"&amp;D348,XMLLINK[EID_WID],0)))</f>
        <v/>
      </c>
      <c r="Q348" s="21">
        <f t="shared" si="64"/>
        <v>17</v>
      </c>
      <c r="R348" s="22">
        <v>4</v>
      </c>
      <c r="S348" s="18" t="b">
        <f>ISERROR(INDEX(XMLLINK[NamePerson],MATCH(Q350&amp;"_"&amp;D348,XMLLINK[EID_WID],0)))</f>
        <v>1</v>
      </c>
      <c r="V348" s="15" t="str">
        <f t="shared" si="67"/>
        <v/>
      </c>
      <c r="W348" s="15" t="str">
        <f t="shared" si="66"/>
        <v/>
      </c>
    </row>
    <row r="349" spans="1:25" x14ac:dyDescent="0.25">
      <c r="A349" s="24"/>
      <c r="D349" s="21">
        <v>5</v>
      </c>
      <c r="E349" s="18" t="str">
        <f>IF(S349,"",INDEX(XMLLINK[Titel],MATCH(Q350&amp;"_"&amp;D349,XMLLINK[EID_WID],0)))</f>
        <v/>
      </c>
      <c r="F349" s="18" t="str">
        <f>IF(S349,"",INDEX(XMLLINK[Komponist],MATCH(Q350&amp;"_"&amp;D349,XMLLINK[EID_WID],0)))</f>
        <v/>
      </c>
      <c r="G349" s="18" t="str">
        <f>IF(S349,"",INDEX(XMLLINK[Satz],MATCH(Q350&amp;"_"&amp;D349,XMLLINK[EID_WID],0)))</f>
        <v/>
      </c>
      <c r="H349" s="18" t="str">
        <f>IF(S349,"",INDEX(XMLLINK[Dauer],MATCH(Q350&amp;"_"&amp;D349,XMLLINK[EID_WID],0)))</f>
        <v/>
      </c>
      <c r="I349" s="18" t="str">
        <f>IF(S349,"",INDEX(XMLLINK[BemerkungWerk],MATCH(Q350&amp;"_"&amp;D349,XMLLINK[EID_WID],0)))</f>
        <v/>
      </c>
      <c r="J349" s="18" t="str">
        <f>IF(S349,"",INDEX(XMLLINK[Pflicht],MATCH(Q350&amp;"_"&amp;D349,XMLLINK[EID_WID],0)))</f>
        <v/>
      </c>
      <c r="Q349" s="21">
        <f t="shared" si="64"/>
        <v>17</v>
      </c>
      <c r="R349" s="22">
        <v>5</v>
      </c>
      <c r="S349" s="18" t="b">
        <f>ISERROR(INDEX(XMLLINK[NamePerson],MATCH(Q351&amp;"_"&amp;D349,XMLLINK[EID_WID],0)))</f>
        <v>1</v>
      </c>
      <c r="V349" s="15" t="str">
        <f t="shared" si="67"/>
        <v/>
      </c>
      <c r="W349" s="15" t="str">
        <f t="shared" si="66"/>
        <v/>
      </c>
    </row>
    <row r="350" spans="1:25" x14ac:dyDescent="0.25">
      <c r="A350" s="24"/>
      <c r="D350" s="21">
        <v>6</v>
      </c>
      <c r="E350" s="18" t="str">
        <f>IF(S350,"",INDEX(XMLLINK[Titel],MATCH(Q351&amp;"_"&amp;D350,XMLLINK[EID_WID],0)))</f>
        <v/>
      </c>
      <c r="F350" s="18" t="str">
        <f>IF(S350,"",INDEX(XMLLINK[Komponist],MATCH(Q351&amp;"_"&amp;D350,XMLLINK[EID_WID],0)))</f>
        <v/>
      </c>
      <c r="G350" s="18" t="str">
        <f>IF(S350,"",INDEX(XMLLINK[Satz],MATCH(Q351&amp;"_"&amp;D350,XMLLINK[EID_WID],0)))</f>
        <v/>
      </c>
      <c r="H350" s="18" t="str">
        <f>IF(S350,"",INDEX(XMLLINK[Dauer],MATCH(Q351&amp;"_"&amp;D350,XMLLINK[EID_WID],0)))</f>
        <v/>
      </c>
      <c r="I350" s="18" t="str">
        <f>IF(S350,"",INDEX(XMLLINK[BemerkungWerk],MATCH(Q351&amp;"_"&amp;D350,XMLLINK[EID_WID],0)))</f>
        <v/>
      </c>
      <c r="J350" s="18" t="str">
        <f>IF(S350,"",INDEX(XMLLINK[Pflicht],MATCH(Q351&amp;"_"&amp;D350,XMLLINK[EID_WID],0)))</f>
        <v/>
      </c>
      <c r="Q350" s="21">
        <f t="shared" si="64"/>
        <v>17</v>
      </c>
      <c r="R350" s="22">
        <v>6</v>
      </c>
      <c r="S350" s="18" t="b">
        <f>ISERROR(INDEX(XMLLINK[NamePerson],MATCH(Q352&amp;"_"&amp;D350,XMLLINK[EID_WID],0)))</f>
        <v>1</v>
      </c>
      <c r="V350" s="15" t="str">
        <f t="shared" si="67"/>
        <v/>
      </c>
      <c r="W350" s="15" t="str">
        <f t="shared" si="66"/>
        <v/>
      </c>
    </row>
    <row r="351" spans="1:25" x14ac:dyDescent="0.25">
      <c r="A351" s="24"/>
      <c r="D351" s="21">
        <v>7</v>
      </c>
      <c r="E351" s="18" t="str">
        <f>IF(S351,"",INDEX(XMLLINK[Titel],MATCH(Q352&amp;"_"&amp;D351,XMLLINK[EID_WID],0)))</f>
        <v/>
      </c>
      <c r="F351" s="18" t="str">
        <f>IF(S351,"",INDEX(XMLLINK[Komponist],MATCH(Q352&amp;"_"&amp;D351,XMLLINK[EID_WID],0)))</f>
        <v/>
      </c>
      <c r="G351" s="18" t="str">
        <f>IF(S351,"",INDEX(XMLLINK[Satz],MATCH(Q352&amp;"_"&amp;D351,XMLLINK[EID_WID],0)))</f>
        <v/>
      </c>
      <c r="H351" s="18" t="str">
        <f>IF(S351,"",INDEX(XMLLINK[Dauer],MATCH(Q352&amp;"_"&amp;D351,XMLLINK[EID_WID],0)))</f>
        <v/>
      </c>
      <c r="I351" s="18" t="str">
        <f>IF(S351,"",INDEX(XMLLINK[BemerkungWerk],MATCH(Q352&amp;"_"&amp;D351,XMLLINK[EID_WID],0)))</f>
        <v/>
      </c>
      <c r="J351" s="18" t="str">
        <f>IF(S351,"",INDEX(XMLLINK[Pflicht],MATCH(Q352&amp;"_"&amp;D351,XMLLINK[EID_WID],0)))</f>
        <v/>
      </c>
      <c r="Q351" s="21">
        <f t="shared" si="64"/>
        <v>17</v>
      </c>
      <c r="R351" s="22">
        <v>7</v>
      </c>
      <c r="S351" s="18" t="b">
        <f>ISERROR(INDEX(XMLLINK[NamePerson],MATCH(Q353&amp;"_"&amp;D351,XMLLINK[EID_WID],0)))</f>
        <v>1</v>
      </c>
      <c r="V351" s="15" t="str">
        <f t="shared" si="67"/>
        <v/>
      </c>
      <c r="W351" s="15" t="str">
        <f t="shared" si="66"/>
        <v/>
      </c>
    </row>
    <row r="352" spans="1:25" x14ac:dyDescent="0.25">
      <c r="A352" s="24"/>
      <c r="D352" s="21">
        <v>8</v>
      </c>
      <c r="E352" s="18" t="str">
        <f>IF(S352,"",INDEX(XMLLINK[Titel],MATCH(Q353&amp;"_"&amp;D352,XMLLINK[EID_WID],0)))</f>
        <v/>
      </c>
      <c r="F352" s="18" t="str">
        <f>IF(S352,"",INDEX(XMLLINK[Komponist],MATCH(Q353&amp;"_"&amp;D352,XMLLINK[EID_WID],0)))</f>
        <v/>
      </c>
      <c r="G352" s="18" t="str">
        <f>IF(S352,"",INDEX(XMLLINK[Satz],MATCH(Q353&amp;"_"&amp;D352,XMLLINK[EID_WID],0)))</f>
        <v/>
      </c>
      <c r="H352" s="18" t="str">
        <f>IF(S352,"",INDEX(XMLLINK[Dauer],MATCH(Q353&amp;"_"&amp;D352,XMLLINK[EID_WID],0)))</f>
        <v/>
      </c>
      <c r="I352" s="18" t="str">
        <f>IF(S352,"",INDEX(XMLLINK[BemerkungWerk],MATCH(Q353&amp;"_"&amp;D352,XMLLINK[EID_WID],0)))</f>
        <v/>
      </c>
      <c r="J352" s="18" t="str">
        <f>IF(S352,"",INDEX(XMLLINK[Pflicht],MATCH(Q353&amp;"_"&amp;D352,XMLLINK[EID_WID],0)))</f>
        <v/>
      </c>
      <c r="Q352" s="21"/>
      <c r="R352" s="22">
        <v>8</v>
      </c>
      <c r="S352" s="18" t="b">
        <f>ISERROR(INDEX(XMLLINK[NamePerson],MATCH(A353&amp;"_"&amp;D352,XMLLINK[EID_WID],0)))</f>
        <v>1</v>
      </c>
      <c r="V352" s="15" t="str">
        <f t="shared" si="67"/>
        <v/>
      </c>
      <c r="W352" s="15" t="str">
        <f t="shared" si="66"/>
        <v/>
      </c>
    </row>
    <row r="354" spans="1:25" x14ac:dyDescent="0.25">
      <c r="A354" s="23" t="s">
        <v>96</v>
      </c>
      <c r="B354" s="23">
        <f>(ROW()+6)/20</f>
        <v>18</v>
      </c>
      <c r="C354" s="24"/>
      <c r="D354" s="24"/>
      <c r="E354" s="24"/>
      <c r="F354" s="24"/>
      <c r="G354" s="24"/>
      <c r="H354" s="24"/>
      <c r="I354" s="24"/>
      <c r="J354" s="24"/>
      <c r="K354" s="24"/>
      <c r="L354" s="24"/>
      <c r="M354" s="24"/>
      <c r="N354" s="24"/>
      <c r="O354" s="24"/>
    </row>
    <row r="355" spans="1:25" x14ac:dyDescent="0.25">
      <c r="A355" s="24"/>
      <c r="B355" s="17" t="s">
        <v>78</v>
      </c>
      <c r="C355" s="18" t="str">
        <f>IF(ISERROR(S355),"",INDEX(XMLLINK[Name],MATCH(Q356,XMLLINK[EnsembleNr],0)))</f>
        <v/>
      </c>
      <c r="D355" s="17" t="s">
        <v>89</v>
      </c>
      <c r="E355" s="19" t="s">
        <v>11</v>
      </c>
      <c r="F355" s="15" t="s">
        <v>90</v>
      </c>
      <c r="G355" s="15" t="s">
        <v>91</v>
      </c>
      <c r="H355" s="15" t="s">
        <v>24</v>
      </c>
      <c r="I355" s="15" t="s">
        <v>25</v>
      </c>
      <c r="J355" s="15" t="s">
        <v>26</v>
      </c>
      <c r="K355" s="15" t="s">
        <v>27</v>
      </c>
      <c r="L355" s="15" t="s">
        <v>18</v>
      </c>
      <c r="M355" s="15" t="s">
        <v>92</v>
      </c>
      <c r="N355" s="15" t="s">
        <v>93</v>
      </c>
      <c r="O355" s="15" t="s">
        <v>20</v>
      </c>
      <c r="Q355" s="21" t="s">
        <v>103</v>
      </c>
      <c r="R355" s="17" t="s">
        <v>97</v>
      </c>
      <c r="S355" s="20" t="e">
        <f>VLOOKUP(Q357,XMLLINK[EnsembleNr],1,0)</f>
        <v>#N/A</v>
      </c>
      <c r="T355" s="15" t="s">
        <v>100</v>
      </c>
      <c r="W355" s="29" t="str">
        <f>CONCATENATE(W356,W357,W358,W359,W360,W361,W362,W363)</f>
        <v/>
      </c>
      <c r="X355" s="31">
        <f>8-COUNTIF(W356:W363,"")</f>
        <v>0</v>
      </c>
      <c r="Y355" s="29" t="str">
        <f>CONCATENATE(Y356,Y357,Y358,Y359,Y360,Y361,Y362,Y363)</f>
        <v/>
      </c>
    </row>
    <row r="356" spans="1:25" x14ac:dyDescent="0.25">
      <c r="A356" s="24"/>
      <c r="B356" s="17" t="s">
        <v>79</v>
      </c>
      <c r="C356" s="18" t="str">
        <f>IF(ISERROR(S355),"",INDEX(XMLLINK[Leiter],MATCH(Q356,XMLLINK[EnsembleNr],0)))</f>
        <v/>
      </c>
      <c r="D356" s="21">
        <v>1</v>
      </c>
      <c r="E356" s="18" t="str">
        <f>IF(S356,"",INDEX(XMLLINK[NamePerson],MATCH(Q357&amp;"_"&amp;D356,XMLLINK[EID_MID],0)))</f>
        <v/>
      </c>
      <c r="F356" s="18" t="str">
        <f>IF(S356,"",INDEX(XMLLINK[GebDat],MATCH(Q357&amp;"_"&amp;D356,XMLLINK[EID_MID],0)))</f>
        <v/>
      </c>
      <c r="G356" s="18" t="str">
        <f>IF(S356,"",INDEX(XMLLINK[Geschlecht],MATCH(Q357&amp;"_"&amp;D356,XMLLINK[EID_MID],0)))</f>
        <v/>
      </c>
      <c r="H356" s="18" t="str">
        <f>IF(S356,"",INDEX(XMLLINK[Adresse],MATCH(Q357&amp;"_"&amp;D356,XMLLINK[EID_MID],0)))</f>
        <v/>
      </c>
      <c r="I356" s="18" t="str">
        <f>IF(S356,"",INDEX(XMLLINK[Email],MATCH(Q357&amp;"_"&amp;D356,XMLLINK[EID_MID],0)))</f>
        <v/>
      </c>
      <c r="J356" s="18" t="str">
        <f>IF(S356,"",INDEX(XMLLINK[Telefon],MATCH(Q357&amp;"_"&amp;D356,XMLLINK[EID_MID],0)))</f>
        <v/>
      </c>
      <c r="K356" s="18" t="str">
        <f>IF(S356,"",INDEX(XMLLINK[Instrument],MATCH(Q357&amp;"_"&amp;D356,XMLLINK[EID_MID],0)))</f>
        <v/>
      </c>
      <c r="L356" s="18" t="str">
        <f>IF(S356,"",INDEX(XMLLINK[BereichIDPerson],MATCH(Q357&amp;"_"&amp;D356,XMLLINK[EID_MID],0)))</f>
        <v/>
      </c>
      <c r="M356" s="18" t="str">
        <f>IF(S356,"",INDEX(XMLLINK[BereichNamePerson],MATCH(Q357&amp;"_"&amp;D356,XMLLINK[EID_MID],0)))</f>
        <v/>
      </c>
      <c r="N356" s="18" t="str">
        <f>IF(S356,"",INDEX(XMLLINK[AuswahlPerson],MATCH(Q357&amp;"_"&amp;D356,XMLLINK[EID_MID],0)))</f>
        <v/>
      </c>
      <c r="O356" s="18" t="str">
        <f>IF(S356,"",INDEX(XMLLINK[BemerkungPerson],MATCH(Q357&amp;"_"&amp;D356,XMLLINK[EID_MID],0)))</f>
        <v/>
      </c>
      <c r="Q356" s="21">
        <f>B354</f>
        <v>18</v>
      </c>
      <c r="R356" s="22" t="s">
        <v>101</v>
      </c>
      <c r="S356" s="18" t="b">
        <f>ISERROR(INDEX(XMLLINK[NamePerson],MATCH(Q357&amp;"_"&amp;D356,XMLLINK[EID_MID],0)))</f>
        <v>1</v>
      </c>
      <c r="U356" s="15" t="str">
        <f ca="1">IF(ISNUMBER(DATEVALUE(F356)),TODAY()-DATEVALUE(F356),"")</f>
        <v/>
      </c>
      <c r="W356" s="15" t="str">
        <f>M356</f>
        <v/>
      </c>
      <c r="X356" s="29" t="str">
        <f>IF(E356="","",IF(E357="",E356,IF(E358="",E356&amp;", "&amp;E357,IF(E359="",E356&amp;", "&amp;E357&amp;", "&amp;E358,IF(E360="",E356&amp;", "&amp;E357&amp;", "&amp;E358&amp;", "&amp;E359,IF(E361="",E356&amp;", "&amp;E357&amp;", "&amp;E358&amp;", "&amp;E359&amp;", "&amp;E360,IF(E362="",E356&amp;", "&amp;E357&amp;", "&amp;E358&amp;", "&amp;E359&amp;", "&amp;E360&amp;", "&amp;E361,IF(E363="",E356&amp;", "&amp;E357&amp;", "&amp;E358&amp;", "&amp;E359&amp;", "&amp;E360&amp;", "&amp;E361&amp;", "&amp;E362,E356&amp;", "&amp;E357&amp;", "&amp;E358&amp;", "&amp;E359&amp;", "&amp;E360&amp;", "&amp;E361&amp;", "&amp;E362&amp;", "&amp;E363))))))))</f>
        <v/>
      </c>
      <c r="Y356" s="15" t="str">
        <f>K356</f>
        <v/>
      </c>
    </row>
    <row r="357" spans="1:25" x14ac:dyDescent="0.25">
      <c r="A357" s="24"/>
      <c r="B357" s="17" t="s">
        <v>80</v>
      </c>
      <c r="C357" s="18" t="str">
        <f>IF(ISERROR(S355),"",INDEX(XMLLINK[LeiterEmail],MATCH(Q357,XMLLINK[EnsembleNr],0)))</f>
        <v/>
      </c>
      <c r="D357" s="21">
        <v>2</v>
      </c>
      <c r="E357" s="18" t="str">
        <f>IF(S357,"",INDEX(XMLLINK[NamePerson],MATCH(Q358&amp;"_"&amp;D357,XMLLINK[EID_MID],0)))</f>
        <v/>
      </c>
      <c r="F357" s="18" t="str">
        <f>IF(S357,"",INDEX(XMLLINK[GebDat],MATCH(Q358&amp;"_"&amp;D357,XMLLINK[EID_MID],0)))</f>
        <v/>
      </c>
      <c r="G357" s="18" t="str">
        <f>IF(S357,"",INDEX(XMLLINK[Geschlecht],MATCH(Q358&amp;"_"&amp;D357,XMLLINK[EID_MID],0)))</f>
        <v/>
      </c>
      <c r="H357" s="18" t="str">
        <f>IF(S357,"",INDEX(XMLLINK[Adresse],MATCH(Q358&amp;"_"&amp;D357,XMLLINK[EID_MID],0)))</f>
        <v/>
      </c>
      <c r="I357" s="18" t="str">
        <f>IF(S357,"",INDEX(XMLLINK[Email],MATCH(Q358&amp;"_"&amp;D357,XMLLINK[EID_MID],0)))</f>
        <v/>
      </c>
      <c r="J357" s="18" t="str">
        <f>IF(S357,"",INDEX(XMLLINK[Telefon],MATCH(Q358&amp;"_"&amp;D357,XMLLINK[EID_MID],0)))</f>
        <v/>
      </c>
      <c r="K357" s="18" t="str">
        <f>IF(S357,"",INDEX(XMLLINK[Instrument],MATCH(Q358&amp;"_"&amp;D357,XMLLINK[EID_MID],0)))</f>
        <v/>
      </c>
      <c r="L357" s="18" t="str">
        <f>IF(S357,"",INDEX(XMLLINK[BereichIDPerson],MATCH(Q358&amp;"_"&amp;D357,XMLLINK[EID_MID],0)))</f>
        <v/>
      </c>
      <c r="M357" s="18" t="str">
        <f>IF(S357,"",INDEX(XMLLINK[BereichNamePerson],MATCH(Q358&amp;"_"&amp;D357,XMLLINK[EID_MID],0)))</f>
        <v/>
      </c>
      <c r="N357" s="18" t="str">
        <f>IF(S357,"",INDEX(XMLLINK[AuswahlPerson],MATCH(Q358&amp;"_"&amp;D357,XMLLINK[EID_MID],0)))</f>
        <v/>
      </c>
      <c r="O357" s="18" t="str">
        <f>IF(S357,"",INDEX(XMLLINK[BemerkungPerson],MATCH(Q358&amp;"_"&amp;D357,XMLLINK[EID_MID],0)))</f>
        <v/>
      </c>
      <c r="Q357" s="21">
        <f t="shared" ref="Q357:Q371" si="68">Q356</f>
        <v>18</v>
      </c>
      <c r="R357" s="15">
        <v>2</v>
      </c>
      <c r="S357" s="18" t="b">
        <f>ISERROR(INDEX(XMLLINK[NamePerson],MATCH(Q357&amp;"_"&amp;D357,XMLLINK[EID_MID],0)))</f>
        <v>1</v>
      </c>
      <c r="U357" s="15" t="str">
        <f t="shared" ref="U357:U363" ca="1" si="69">IF(ISNUMBER(DATEVALUE(F357)),TODAY()-DATEVALUE(F357),"")</f>
        <v/>
      </c>
      <c r="W357" s="15" t="str">
        <f>IF(AND(M357&lt;&gt;"",M357&lt;&gt;M356),", "&amp;M357,"")</f>
        <v/>
      </c>
      <c r="Y357" s="15" t="str">
        <f>IF(AND(K357&lt;&gt;"",K357&lt;&gt;K356),", "&amp;K357,"")</f>
        <v/>
      </c>
    </row>
    <row r="358" spans="1:25" x14ac:dyDescent="0.25">
      <c r="A358" s="24"/>
      <c r="B358" s="17" t="s">
        <v>81</v>
      </c>
      <c r="C358" s="18" t="str">
        <f>IF(ISERROR(S355),"",INDEX(XMLLINK[LeiterTelefon],MATCH(Q358,XMLLINK[EnsembleNr],0)))</f>
        <v/>
      </c>
      <c r="D358" s="21">
        <v>3</v>
      </c>
      <c r="E358" s="18" t="str">
        <f>IF(S358,"",INDEX(XMLLINK[NamePerson],MATCH(Q359&amp;"_"&amp;D358,XMLLINK[EID_MID],0)))</f>
        <v/>
      </c>
      <c r="F358" s="18" t="str">
        <f>IF(S358,"",INDEX(XMLLINK[GebDat],MATCH(Q359&amp;"_"&amp;D358,XMLLINK[EID_MID],0)))</f>
        <v/>
      </c>
      <c r="G358" s="18" t="str">
        <f>IF(S358,"",INDEX(XMLLINK[Geschlecht],MATCH(Q359&amp;"_"&amp;D358,XMLLINK[EID_MID],0)))</f>
        <v/>
      </c>
      <c r="H358" s="18" t="str">
        <f>IF(S358,"",INDEX(XMLLINK[Adresse],MATCH(Q359&amp;"_"&amp;D358,XMLLINK[EID_MID],0)))</f>
        <v/>
      </c>
      <c r="I358" s="18" t="str">
        <f>IF(S358,"",INDEX(XMLLINK[Email],MATCH(Q359&amp;"_"&amp;D358,XMLLINK[EID_MID],0)))</f>
        <v/>
      </c>
      <c r="J358" s="18" t="str">
        <f>IF(S358,"",INDEX(XMLLINK[Telefon],MATCH(Q359&amp;"_"&amp;D358,XMLLINK[EID_MID],0)))</f>
        <v/>
      </c>
      <c r="K358" s="18" t="str">
        <f>IF(S358,"",INDEX(XMLLINK[Instrument],MATCH(Q359&amp;"_"&amp;D358,XMLLINK[EID_MID],0)))</f>
        <v/>
      </c>
      <c r="L358" s="18" t="str">
        <f>IF(S358,"",INDEX(XMLLINK[BereichIDPerson],MATCH(Q359&amp;"_"&amp;D358,XMLLINK[EID_MID],0)))</f>
        <v/>
      </c>
      <c r="M358" s="18" t="str">
        <f>IF(S358,"",INDEX(XMLLINK[BereichNamePerson],MATCH(Q359&amp;"_"&amp;D358,XMLLINK[EID_MID],0)))</f>
        <v/>
      </c>
      <c r="N358" s="18" t="str">
        <f>IF(S358,"",INDEX(XMLLINK[AuswahlPerson],MATCH(Q359&amp;"_"&amp;D358,XMLLINK[EID_MID],0)))</f>
        <v/>
      </c>
      <c r="O358" s="18" t="str">
        <f>IF(S358,"",INDEX(XMLLINK[BemerkungPerson],MATCH(Q359&amp;"_"&amp;D358,XMLLINK[EID_MID],0)))</f>
        <v/>
      </c>
      <c r="Q358" s="21">
        <f t="shared" si="68"/>
        <v>18</v>
      </c>
      <c r="R358" s="15">
        <v>3</v>
      </c>
      <c r="S358" s="18" t="b">
        <f>ISERROR(INDEX(XMLLINK[NamePerson],MATCH(Q357&amp;"_"&amp;D358,XMLLINK[EID_MID],0)))</f>
        <v>1</v>
      </c>
      <c r="U358" s="15" t="str">
        <f t="shared" ca="1" si="69"/>
        <v/>
      </c>
      <c r="W358" s="15" t="str">
        <f>IF(OR(M358="",COUNTIF(M356:M357,M358)&gt;0),"",", "&amp;M358)</f>
        <v/>
      </c>
      <c r="Y358" s="15" t="str">
        <f>IF(OR(K358="",COUNTIF(K356:K357,K358)&gt;0),"",", "&amp;K358)</f>
        <v/>
      </c>
    </row>
    <row r="359" spans="1:25" x14ac:dyDescent="0.25">
      <c r="A359" s="24"/>
      <c r="B359" s="17" t="s">
        <v>82</v>
      </c>
      <c r="C359" s="18" t="str">
        <f>IF(ISERROR(S355),"",INDEX(XMLLINK[Art],MATCH(Q359,XMLLINK[EnsembleNr],0)))</f>
        <v/>
      </c>
      <c r="D359" s="21">
        <v>4</v>
      </c>
      <c r="E359" s="18" t="str">
        <f>IF(S359,"",INDEX(XMLLINK[NamePerson],MATCH(Q360&amp;"_"&amp;D359,XMLLINK[EID_MID],0)))</f>
        <v/>
      </c>
      <c r="F359" s="18" t="str">
        <f>IF(S359,"",INDEX(XMLLINK[GebDat],MATCH(Q360&amp;"_"&amp;D359,XMLLINK[EID_MID],0)))</f>
        <v/>
      </c>
      <c r="G359" s="18" t="str">
        <f>IF(S359,"",INDEX(XMLLINK[Geschlecht],MATCH(Q360&amp;"_"&amp;D359,XMLLINK[EID_MID],0)))</f>
        <v/>
      </c>
      <c r="H359" s="18" t="str">
        <f>IF(S359,"",INDEX(XMLLINK[Adresse],MATCH(Q360&amp;"_"&amp;D359,XMLLINK[EID_MID],0)))</f>
        <v/>
      </c>
      <c r="I359" s="18" t="str">
        <f>IF(S359,"",INDEX(XMLLINK[Email],MATCH(Q360&amp;"_"&amp;D359,XMLLINK[EID_MID],0)))</f>
        <v/>
      </c>
      <c r="J359" s="18" t="str">
        <f>IF(S359,"",INDEX(XMLLINK[Telefon],MATCH(Q360&amp;"_"&amp;D359,XMLLINK[EID_MID],0)))</f>
        <v/>
      </c>
      <c r="K359" s="18" t="str">
        <f>IF(S359,"",INDEX(XMLLINK[Instrument],MATCH(Q360&amp;"_"&amp;D359,XMLLINK[EID_MID],0)))</f>
        <v/>
      </c>
      <c r="L359" s="18" t="str">
        <f>IF(S359,"",INDEX(XMLLINK[BereichIDPerson],MATCH(Q360&amp;"_"&amp;D359,XMLLINK[EID_MID],0)))</f>
        <v/>
      </c>
      <c r="M359" s="18" t="str">
        <f>IF(S359,"",INDEX(XMLLINK[BereichNamePerson],MATCH(Q360&amp;"_"&amp;D359,XMLLINK[EID_MID],0)))</f>
        <v/>
      </c>
      <c r="N359" s="18" t="str">
        <f>IF(S359,"",INDEX(XMLLINK[AuswahlPerson],MATCH(Q360&amp;"_"&amp;D359,XMLLINK[EID_MID],0)))</f>
        <v/>
      </c>
      <c r="O359" s="18" t="str">
        <f>IF(S359,"",INDEX(XMLLINK[BemerkungPerson],MATCH(Q360&amp;"_"&amp;D359,XMLLINK[EID_MID],0)))</f>
        <v/>
      </c>
      <c r="Q359" s="21">
        <f t="shared" si="68"/>
        <v>18</v>
      </c>
      <c r="R359" s="15">
        <v>4</v>
      </c>
      <c r="S359" s="18" t="b">
        <f>ISERROR(INDEX(XMLLINK[NamePerson],MATCH(Q357&amp;"_"&amp;D359,XMLLINK[EID_MID],0)))</f>
        <v>1</v>
      </c>
      <c r="U359" s="15" t="str">
        <f t="shared" ca="1" si="69"/>
        <v/>
      </c>
      <c r="W359" s="15" t="str">
        <f>IF(OR(M359="",COUNTIF(M356:M358,M359)&gt;0),"",", "&amp;M359)</f>
        <v/>
      </c>
      <c r="Y359" s="15" t="str">
        <f>IF(OR(K359="",COUNTIF(K356:K358,K359)&gt;0),"",", "&amp;K359)</f>
        <v/>
      </c>
    </row>
    <row r="360" spans="1:25" x14ac:dyDescent="0.25">
      <c r="A360" s="24"/>
      <c r="B360" s="17" t="s">
        <v>83</v>
      </c>
      <c r="C360" s="18" t="str">
        <f>IF(ISERROR(S355),"",INDEX(XMLLINK[Stufe],MATCH(Q360,XMLLINK[EnsembleNr],0)))</f>
        <v/>
      </c>
      <c r="D360" s="21">
        <v>5</v>
      </c>
      <c r="E360" s="18" t="str">
        <f>IF(S360,"",INDEX(XMLLINK[NamePerson],MATCH(Q361&amp;"_"&amp;D360,XMLLINK[EID_MID],0)))</f>
        <v/>
      </c>
      <c r="F360" s="18" t="str">
        <f>IF(S360,"",INDEX(XMLLINK[GebDat],MATCH(Q361&amp;"_"&amp;D360,XMLLINK[EID_MID],0)))</f>
        <v/>
      </c>
      <c r="G360" s="18" t="str">
        <f>IF(S360,"",INDEX(XMLLINK[Geschlecht],MATCH(Q361&amp;"_"&amp;D360,XMLLINK[EID_MID],0)))</f>
        <v/>
      </c>
      <c r="H360" s="18" t="str">
        <f>IF(S360,"",INDEX(XMLLINK[Adresse],MATCH(Q361&amp;"_"&amp;D360,XMLLINK[EID_MID],0)))</f>
        <v/>
      </c>
      <c r="I360" s="18" t="str">
        <f>IF(S360,"",INDEX(XMLLINK[Email],MATCH(Q361&amp;"_"&amp;D360,XMLLINK[EID_MID],0)))</f>
        <v/>
      </c>
      <c r="J360" s="18" t="str">
        <f>IF(S360,"",INDEX(XMLLINK[Telefon],MATCH(Q361&amp;"_"&amp;D360,XMLLINK[EID_MID],0)))</f>
        <v/>
      </c>
      <c r="K360" s="18" t="str">
        <f>IF(S360,"",INDEX(XMLLINK[Instrument],MATCH(Q361&amp;"_"&amp;D360,XMLLINK[EID_MID],0)))</f>
        <v/>
      </c>
      <c r="L360" s="18" t="str">
        <f>IF(S360,"",INDEX(XMLLINK[BereichIDPerson],MATCH(Q361&amp;"_"&amp;D360,XMLLINK[EID_MID],0)))</f>
        <v/>
      </c>
      <c r="M360" s="18" t="str">
        <f>IF(S360,"",INDEX(XMLLINK[BereichNamePerson],MATCH(Q361&amp;"_"&amp;D360,XMLLINK[EID_MID],0)))</f>
        <v/>
      </c>
      <c r="N360" s="18" t="str">
        <f>IF(S360,"",INDEX(XMLLINK[AuswahlPerson],MATCH(Q361&amp;"_"&amp;D360,XMLLINK[EID_MID],0)))</f>
        <v/>
      </c>
      <c r="O360" s="18" t="str">
        <f>IF(S360,"",INDEX(XMLLINK[BemerkungPerson],MATCH(Q361&amp;"_"&amp;D360,XMLLINK[EID_MID],0)))</f>
        <v/>
      </c>
      <c r="Q360" s="21">
        <f t="shared" si="68"/>
        <v>18</v>
      </c>
      <c r="R360" s="15">
        <v>5</v>
      </c>
      <c r="S360" s="18" t="b">
        <f>ISERROR(INDEX(XMLLINK[NamePerson],MATCH(Q357&amp;"_"&amp;D360,XMLLINK[EID_MID],0)))</f>
        <v>1</v>
      </c>
      <c r="U360" s="15" t="str">
        <f t="shared" ca="1" si="69"/>
        <v/>
      </c>
      <c r="W360" s="15" t="str">
        <f>IF(OR(M360="",COUNTIF(M356:M359,M360)&gt;0),"",", "&amp;M360)</f>
        <v/>
      </c>
      <c r="Y360" s="15" t="str">
        <f>IF(OR(K360="",COUNTIF(K357:K359,K360)&gt;0),"",", "&amp;K360)</f>
        <v/>
      </c>
    </row>
    <row r="361" spans="1:25" x14ac:dyDescent="0.25">
      <c r="A361" s="24"/>
      <c r="B361" s="17" t="s">
        <v>84</v>
      </c>
      <c r="C361" s="18" t="str">
        <f>IF(ISERROR(S355),"",INDEX(XMLLINK[Artikel],MATCH(Q361,XMLLINK[EnsembleNr],0)))</f>
        <v/>
      </c>
      <c r="D361" s="21">
        <v>6</v>
      </c>
      <c r="E361" s="18" t="str">
        <f>IF(S361,"",INDEX(XMLLINK[NamePerson],MATCH(Q362&amp;"_"&amp;D361,XMLLINK[EID_MID],0)))</f>
        <v/>
      </c>
      <c r="F361" s="18" t="str">
        <f>IF(S361,"",INDEX(XMLLINK[GebDat],MATCH(Q362&amp;"_"&amp;D361,XMLLINK[EID_MID],0)))</f>
        <v/>
      </c>
      <c r="G361" s="18" t="str">
        <f>IF(S361,"",INDEX(XMLLINK[Geschlecht],MATCH(Q362&amp;"_"&amp;D361,XMLLINK[EID_MID],0)))</f>
        <v/>
      </c>
      <c r="H361" s="18" t="str">
        <f>IF(S361,"",INDEX(XMLLINK[Adresse],MATCH(Q362&amp;"_"&amp;D361,XMLLINK[EID_MID],0)))</f>
        <v/>
      </c>
      <c r="I361" s="18" t="str">
        <f>IF(S361,"",INDEX(XMLLINK[Email],MATCH(Q362&amp;"_"&amp;D361,XMLLINK[EID_MID],0)))</f>
        <v/>
      </c>
      <c r="J361" s="18" t="str">
        <f>IF(S361,"",INDEX(XMLLINK[Telefon],MATCH(Q362&amp;"_"&amp;D361,XMLLINK[EID_MID],0)))</f>
        <v/>
      </c>
      <c r="K361" s="18" t="str">
        <f>IF(S361,"",INDEX(XMLLINK[Instrument],MATCH(Q362&amp;"_"&amp;D361,XMLLINK[EID_MID],0)))</f>
        <v/>
      </c>
      <c r="L361" s="18" t="str">
        <f>IF(S361,"",INDEX(XMLLINK[BereichIDPerson],MATCH(Q362&amp;"_"&amp;D361,XMLLINK[EID_MID],0)))</f>
        <v/>
      </c>
      <c r="M361" s="18" t="str">
        <f>IF(S361,"",INDEX(XMLLINK[BereichNamePerson],MATCH(Q362&amp;"_"&amp;D361,XMLLINK[EID_MID],0)))</f>
        <v/>
      </c>
      <c r="N361" s="18" t="str">
        <f>IF(S361,"",INDEX(XMLLINK[AuswahlPerson],MATCH(Q362&amp;"_"&amp;D361,XMLLINK[EID_MID],0)))</f>
        <v/>
      </c>
      <c r="O361" s="18" t="str">
        <f>IF(S361,"",INDEX(XMLLINK[BemerkungPerson],MATCH(Q362&amp;"_"&amp;D361,XMLLINK[EID_MID],0)))</f>
        <v/>
      </c>
      <c r="Q361" s="21">
        <f t="shared" si="68"/>
        <v>18</v>
      </c>
      <c r="R361" s="15">
        <v>6</v>
      </c>
      <c r="S361" s="18" t="b">
        <f>ISERROR(INDEX(XMLLINK[NamePerson],MATCH(Q357&amp;"_"&amp;D361,XMLLINK[EID_MID],0)))</f>
        <v>1</v>
      </c>
      <c r="U361" s="15" t="str">
        <f t="shared" ca="1" si="69"/>
        <v/>
      </c>
      <c r="W361" s="15" t="str">
        <f>IF(OR(M361="",COUNTIF(M356:M360,M361)&gt;0),"",", "&amp;M361)</f>
        <v/>
      </c>
      <c r="Y361" s="15" t="str">
        <f>IF(OR(K361="",COUNTIF(K358:K360,K361)&gt;0),"",", "&amp;K361)</f>
        <v/>
      </c>
    </row>
    <row r="362" spans="1:25" x14ac:dyDescent="0.25">
      <c r="A362" s="24"/>
      <c r="B362" s="17" t="s">
        <v>85</v>
      </c>
      <c r="C362" s="18" t="str">
        <f>IF(ISERROR(S355),"",INDEX(XMLLINK[BereichID],MATCH(Q362,XMLLINK[EnsembleNr],0)))</f>
        <v/>
      </c>
      <c r="D362" s="21">
        <v>7</v>
      </c>
      <c r="E362" s="18" t="str">
        <f>IF(S362,"",INDEX(XMLLINK[NamePerson],MATCH(Q363&amp;"_"&amp;D362,XMLLINK[EID_MID],0)))</f>
        <v/>
      </c>
      <c r="F362" s="18" t="str">
        <f>IF(S362,"",INDEX(XMLLINK[GebDat],MATCH(Q363&amp;"_"&amp;D362,XMLLINK[EID_MID],0)))</f>
        <v/>
      </c>
      <c r="G362" s="18" t="str">
        <f>IF(S362,"",INDEX(XMLLINK[Geschlecht],MATCH(Q363&amp;"_"&amp;D362,XMLLINK[EID_MID],0)))</f>
        <v/>
      </c>
      <c r="H362" s="18" t="str">
        <f>IF(S362,"",INDEX(XMLLINK[Adresse],MATCH(Q363&amp;"_"&amp;D362,XMLLINK[EID_MID],0)))</f>
        <v/>
      </c>
      <c r="I362" s="18" t="str">
        <f>IF(S362,"",INDEX(XMLLINK[Email],MATCH(Q363&amp;"_"&amp;D362,XMLLINK[EID_MID],0)))</f>
        <v/>
      </c>
      <c r="J362" s="18" t="str">
        <f>IF(S362,"",INDEX(XMLLINK[Telefon],MATCH(Q363&amp;"_"&amp;D362,XMLLINK[EID_MID],0)))</f>
        <v/>
      </c>
      <c r="K362" s="18" t="str">
        <f>IF(S362,"",INDEX(XMLLINK[Instrument],MATCH(Q363&amp;"_"&amp;D362,XMLLINK[EID_MID],0)))</f>
        <v/>
      </c>
      <c r="L362" s="18" t="str">
        <f>IF(S362,"",INDEX(XMLLINK[BereichIDPerson],MATCH(Q363&amp;"_"&amp;D362,XMLLINK[EID_MID],0)))</f>
        <v/>
      </c>
      <c r="M362" s="18" t="str">
        <f>IF(S362,"",INDEX(XMLLINK[BereichNamePerson],MATCH(Q363&amp;"_"&amp;D362,XMLLINK[EID_MID],0)))</f>
        <v/>
      </c>
      <c r="N362" s="18" t="str">
        <f>IF(S362,"",INDEX(XMLLINK[AuswahlPerson],MATCH(Q363&amp;"_"&amp;D362,XMLLINK[EID_MID],0)))</f>
        <v/>
      </c>
      <c r="O362" s="18" t="str">
        <f>IF(S362,"",INDEX(XMLLINK[BemerkungPerson],MATCH(Q363&amp;"_"&amp;D362,XMLLINK[EID_MID],0)))</f>
        <v/>
      </c>
      <c r="Q362" s="21">
        <f t="shared" si="68"/>
        <v>18</v>
      </c>
      <c r="R362" s="15">
        <v>7</v>
      </c>
      <c r="S362" s="18" t="b">
        <f>ISERROR(INDEX(XMLLINK[NamePerson],MATCH(Q357&amp;"_"&amp;D362,XMLLINK[EID_MID],0)))</f>
        <v>1</v>
      </c>
      <c r="U362" s="15" t="str">
        <f t="shared" ca="1" si="69"/>
        <v/>
      </c>
      <c r="W362" s="15" t="str">
        <f>IF(OR(M362="",COUNTIF(M356:M361,M362)&gt;0),"",", "&amp;M362)</f>
        <v/>
      </c>
      <c r="Y362" s="15" t="str">
        <f>IF(OR(K362="",COUNTIF(K359:K361,K362)&gt;0),"",", "&amp;K362)</f>
        <v/>
      </c>
    </row>
    <row r="363" spans="1:25" x14ac:dyDescent="0.25">
      <c r="A363" s="24"/>
      <c r="B363" s="17" t="s">
        <v>86</v>
      </c>
      <c r="C363" s="18" t="str">
        <f>IF(ISERROR(S355),"",INDEX(XMLLINK[BereichName],MATCH(Q363,XMLLINK[EnsembleNr],0)))</f>
        <v/>
      </c>
      <c r="D363" s="21">
        <v>8</v>
      </c>
      <c r="E363" s="18" t="str">
        <f>IF(S363,"",INDEX(XMLLINK[NamePerson],MATCH(Q364&amp;"_"&amp;D363,XMLLINK[EID_MID],0)))</f>
        <v/>
      </c>
      <c r="F363" s="18" t="str">
        <f>IF(S363,"",INDEX(XMLLINK[GebDat],MATCH(Q364&amp;"_"&amp;D363,XMLLINK[EID_MID],0)))</f>
        <v/>
      </c>
      <c r="G363" s="18" t="str">
        <f>IF(S363,"",INDEX(XMLLINK[Geschlecht],MATCH(Q364&amp;"_"&amp;D363,XMLLINK[EID_MID],0)))</f>
        <v/>
      </c>
      <c r="H363" s="18" t="str">
        <f>IF(S363,"",INDEX(XMLLINK[Adresse],MATCH(Q364&amp;"_"&amp;D363,XMLLINK[EID_MID],0)))</f>
        <v/>
      </c>
      <c r="I363" s="18" t="str">
        <f>IF(S363,"",INDEX(XMLLINK[Email],MATCH(Q364&amp;"_"&amp;D363,XMLLINK[EID_MID],0)))</f>
        <v/>
      </c>
      <c r="J363" s="18" t="str">
        <f>IF(S363,"",INDEX(XMLLINK[Telefon],MATCH(Q364&amp;"_"&amp;D363,XMLLINK[EID_MID],0)))</f>
        <v/>
      </c>
      <c r="K363" s="18" t="str">
        <f>IF(S363,"",INDEX(XMLLINK[Instrument],MATCH(Q364&amp;"_"&amp;D363,XMLLINK[EID_MID],0)))</f>
        <v/>
      </c>
      <c r="L363" s="18" t="str">
        <f>IF(S363,"",INDEX(XMLLINK[BereichIDPerson],MATCH(Q364&amp;"_"&amp;D363,XMLLINK[EID_MID],0)))</f>
        <v/>
      </c>
      <c r="M363" s="18" t="str">
        <f>IF(S363,"",INDEX(XMLLINK[BereichNamePerson],MATCH(Q364&amp;"_"&amp;D363,XMLLINK[EID_MID],0)))</f>
        <v/>
      </c>
      <c r="N363" s="18" t="str">
        <f>IF(S363,"",INDEX(XMLLINK[AuswahlPerson],MATCH(Q364&amp;"_"&amp;D363,XMLLINK[EID_MID],0)))</f>
        <v/>
      </c>
      <c r="O363" s="18" t="str">
        <f>IF(S363,"",INDEX(XMLLINK[BemerkungPerson],MATCH(Q364&amp;"_"&amp;D363,XMLLINK[EID_MID],0)))</f>
        <v/>
      </c>
      <c r="Q363" s="21">
        <f t="shared" si="68"/>
        <v>18</v>
      </c>
      <c r="R363" s="15">
        <v>8</v>
      </c>
      <c r="S363" s="18" t="b">
        <f>ISERROR(INDEX(XMLLINK[NamePerson],MATCH(Q357&amp;"_"&amp;D363,XMLLINK[EID_MID],0)))</f>
        <v>1</v>
      </c>
      <c r="U363" s="15" t="str">
        <f t="shared" ca="1" si="69"/>
        <v/>
      </c>
      <c r="W363" s="15" t="str">
        <f>IF(OR(M363="",COUNTIF(M356:M362,M363)&gt;0),"",", "&amp;M363)</f>
        <v/>
      </c>
      <c r="Y363" s="15" t="str">
        <f>IF(OR(K363="",COUNTIF(K360:K362,K363)&gt;0),"",", "&amp;K363)</f>
        <v/>
      </c>
    </row>
    <row r="364" spans="1:25" x14ac:dyDescent="0.25">
      <c r="A364" s="24"/>
      <c r="B364" s="17" t="s">
        <v>87</v>
      </c>
      <c r="C364" s="18" t="str">
        <f>IF(ISERROR(S355),"",INDEX(XMLLINK[Auftrittzeit],MATCH(Q364,XMLLINK[EnsembleNr],0)))</f>
        <v/>
      </c>
      <c r="D364" s="17" t="s">
        <v>94</v>
      </c>
      <c r="E364" s="15" t="s">
        <v>29</v>
      </c>
      <c r="F364" s="15" t="s">
        <v>30</v>
      </c>
      <c r="G364" s="15" t="s">
        <v>95</v>
      </c>
      <c r="H364" s="15" t="s">
        <v>32</v>
      </c>
      <c r="I364" s="15" t="s">
        <v>20</v>
      </c>
      <c r="J364" s="15" t="s">
        <v>39</v>
      </c>
      <c r="Q364" s="21">
        <f t="shared" si="68"/>
        <v>18</v>
      </c>
      <c r="U364" s="15">
        <f ca="1">COUNT(U356:U363)</f>
        <v>0</v>
      </c>
      <c r="W364" s="29" t="str">
        <f>CONCATENATE(W365,V366,W366,V367,W367,V368,W368,V369,W369,V370,W370,V371,W371)</f>
        <v/>
      </c>
    </row>
    <row r="365" spans="1:25" x14ac:dyDescent="0.25">
      <c r="A365" s="24"/>
      <c r="B365" s="17" t="s">
        <v>88</v>
      </c>
      <c r="C365" s="18" t="str">
        <f>IF(ISERROR(S355),"",INDEX(XMLLINK[Bemerkung],MATCH(Q365,XMLLINK[EnsembleNr],0)))</f>
        <v/>
      </c>
      <c r="D365" s="21">
        <v>1</v>
      </c>
      <c r="E365" s="18" t="str">
        <f>IF(S365,"",INDEX(XMLLINK[Titel],MATCH(Q366&amp;"_"&amp;D365,XMLLINK[EID_WID],0)))</f>
        <v/>
      </c>
      <c r="F365" s="18" t="str">
        <f>IF(S365,"",INDEX(XMLLINK[Komponist],MATCH(Q366&amp;"_"&amp;D365,XMLLINK[EID_WID],0)))</f>
        <v/>
      </c>
      <c r="G365" s="18" t="str">
        <f>IF(S365,"",INDEX(XMLLINK[Satz],MATCH(Q366&amp;"_"&amp;D365,XMLLINK[EID_WID],0)))</f>
        <v/>
      </c>
      <c r="H365" s="18" t="str">
        <f>IF(S365,"",INDEX(XMLLINK[Dauer],MATCH(Q366&amp;"_"&amp;D365,XMLLINK[EID_WID],0)))</f>
        <v/>
      </c>
      <c r="I365" s="18" t="str">
        <f>IF(S365,"",INDEX(XMLLINK[BemerkungWerk],MATCH(Q366&amp;"_"&amp;D365,XMLLINK[EID_WID],0)))</f>
        <v/>
      </c>
      <c r="J365" s="18" t="str">
        <f>IF(S365,"",INDEX(XMLLINK[Pflicht],MATCH(Q366&amp;"_"&amp;D365,XMLLINK[EID_WID],0)))</f>
        <v/>
      </c>
      <c r="Q365" s="21">
        <f t="shared" si="68"/>
        <v>18</v>
      </c>
      <c r="R365" s="22" t="s">
        <v>102</v>
      </c>
      <c r="S365" s="18" t="b">
        <f>ISERROR(INDEX(XMLLINK[NamePerson],MATCH(Q367&amp;"_"&amp;D365,XMLLINK[EID_WID],0)))</f>
        <v>1</v>
      </c>
      <c r="W365" s="15" t="str">
        <f t="shared" ref="W365:W372" si="70">IF(AND(F365="",G365=""),E365,IF(AND(F365&lt;&gt;"",G365&lt;&gt;""),F365&amp;", "&amp;E365&amp;", "&amp;G365,IF(F365="",E365&amp;", "&amp;G365,F365&amp;", "&amp;E365)))</f>
        <v/>
      </c>
    </row>
    <row r="366" spans="1:25" x14ac:dyDescent="0.25">
      <c r="A366" s="24"/>
      <c r="B366" s="17" t="s">
        <v>108</v>
      </c>
      <c r="C366" s="28" t="str">
        <f ca="1">IF(U364=0,"",SUM(U356:U363)/U364/365.25)</f>
        <v/>
      </c>
      <c r="D366" s="21">
        <v>2</v>
      </c>
      <c r="E366" s="18" t="str">
        <f>IF(S366,"",INDEX(XMLLINK[Titel],MATCH(Q367&amp;"_"&amp;D366,XMLLINK[EID_WID],0)))</f>
        <v/>
      </c>
      <c r="F366" s="18" t="str">
        <f>IF(S366,"",INDEX(XMLLINK[Komponist],MATCH(Q367&amp;"_"&amp;D366,XMLLINK[EID_WID],0)))</f>
        <v/>
      </c>
      <c r="G366" s="18" t="str">
        <f>IF(S366,"",INDEX(XMLLINK[Satz],MATCH(Q367&amp;"_"&amp;D366,XMLLINK[EID_WID],0)))</f>
        <v/>
      </c>
      <c r="H366" s="18" t="str">
        <f>IF(S366,"",INDEX(XMLLINK[Dauer],MATCH(Q367&amp;"_"&amp;D366,XMLLINK[EID_WID],0)))</f>
        <v/>
      </c>
      <c r="I366" s="18" t="str">
        <f>IF(S366,"",INDEX(XMLLINK[BemerkungWerk],MATCH(Q367&amp;"_"&amp;D366,XMLLINK[EID_WID],0)))</f>
        <v/>
      </c>
      <c r="J366" s="18" t="str">
        <f>IF(S366,"",INDEX(XMLLINK[Pflicht],MATCH(Q367&amp;"_"&amp;D366,XMLLINK[EID_WID],0)))</f>
        <v/>
      </c>
      <c r="Q366" s="21">
        <f t="shared" si="68"/>
        <v>18</v>
      </c>
      <c r="R366" s="22">
        <v>2</v>
      </c>
      <c r="S366" s="18" t="b">
        <f>ISERROR(INDEX(XMLLINK[NamePerson],MATCH(Q368&amp;"_"&amp;D366,XMLLINK[EID_WID],0)))</f>
        <v>1</v>
      </c>
      <c r="V366" s="15" t="str">
        <f>IF(W366="","","; ")</f>
        <v/>
      </c>
      <c r="W366" s="15" t="str">
        <f t="shared" si="70"/>
        <v/>
      </c>
    </row>
    <row r="367" spans="1:25" x14ac:dyDescent="0.25">
      <c r="A367" s="24"/>
      <c r="D367" s="21">
        <v>3</v>
      </c>
      <c r="E367" s="18" t="str">
        <f>IF(S367,"",INDEX(XMLLINK[Titel],MATCH(Q368&amp;"_"&amp;D367,XMLLINK[EID_WID],0)))</f>
        <v/>
      </c>
      <c r="F367" s="18" t="str">
        <f>IF(S367,"",INDEX(XMLLINK[Komponist],MATCH(Q368&amp;"_"&amp;D367,XMLLINK[EID_WID],0)))</f>
        <v/>
      </c>
      <c r="G367" s="18" t="str">
        <f>IF(S367,"",INDEX(XMLLINK[Satz],MATCH(Q368&amp;"_"&amp;D367,XMLLINK[EID_WID],0)))</f>
        <v/>
      </c>
      <c r="H367" s="18" t="str">
        <f>IF(S367,"",INDEX(XMLLINK[Dauer],MATCH(Q368&amp;"_"&amp;D367,XMLLINK[EID_WID],0)))</f>
        <v/>
      </c>
      <c r="I367" s="18" t="str">
        <f>IF(S367,"",INDEX(XMLLINK[BemerkungWerk],MATCH(Q368&amp;"_"&amp;D367,XMLLINK[EID_WID],0)))</f>
        <v/>
      </c>
      <c r="J367" s="18" t="str">
        <f>IF(S367,"",INDEX(XMLLINK[Pflicht],MATCH(Q368&amp;"_"&amp;D367,XMLLINK[EID_WID],0)))</f>
        <v/>
      </c>
      <c r="Q367" s="21">
        <f t="shared" si="68"/>
        <v>18</v>
      </c>
      <c r="R367" s="22">
        <v>3</v>
      </c>
      <c r="S367" s="18" t="b">
        <f>ISERROR(INDEX(XMLLINK[NamePerson],MATCH(Q369&amp;"_"&amp;D367,XMLLINK[EID_WID],0)))</f>
        <v>1</v>
      </c>
      <c r="V367" s="15" t="str">
        <f t="shared" ref="V367:V372" si="71">IF(W367="","","; ")</f>
        <v/>
      </c>
      <c r="W367" s="15" t="str">
        <f t="shared" si="70"/>
        <v/>
      </c>
    </row>
    <row r="368" spans="1:25" x14ac:dyDescent="0.25">
      <c r="A368" s="24"/>
      <c r="D368" s="21">
        <v>4</v>
      </c>
      <c r="E368" s="18" t="str">
        <f>IF(S368,"",INDEX(XMLLINK[Titel],MATCH(Q369&amp;"_"&amp;D368,XMLLINK[EID_WID],0)))</f>
        <v/>
      </c>
      <c r="F368" s="18" t="str">
        <f>IF(S368,"",INDEX(XMLLINK[Komponist],MATCH(Q369&amp;"_"&amp;D368,XMLLINK[EID_WID],0)))</f>
        <v/>
      </c>
      <c r="G368" s="18" t="str">
        <f>IF(S368,"",INDEX(XMLLINK[Satz],MATCH(Q369&amp;"_"&amp;D368,XMLLINK[EID_WID],0)))</f>
        <v/>
      </c>
      <c r="H368" s="18" t="str">
        <f>IF(S368,"",INDEX(XMLLINK[Dauer],MATCH(Q369&amp;"_"&amp;D368,XMLLINK[EID_WID],0)))</f>
        <v/>
      </c>
      <c r="I368" s="18" t="str">
        <f>IF(S368,"",INDEX(XMLLINK[BemerkungWerk],MATCH(Q369&amp;"_"&amp;D368,XMLLINK[EID_WID],0)))</f>
        <v/>
      </c>
      <c r="J368" s="18" t="str">
        <f>IF(S368,"",INDEX(XMLLINK[Pflicht],MATCH(Q369&amp;"_"&amp;D368,XMLLINK[EID_WID],0)))</f>
        <v/>
      </c>
      <c r="Q368" s="21">
        <f t="shared" si="68"/>
        <v>18</v>
      </c>
      <c r="R368" s="22">
        <v>4</v>
      </c>
      <c r="S368" s="18" t="b">
        <f>ISERROR(INDEX(XMLLINK[NamePerson],MATCH(Q370&amp;"_"&amp;D368,XMLLINK[EID_WID],0)))</f>
        <v>1</v>
      </c>
      <c r="V368" s="15" t="str">
        <f t="shared" si="71"/>
        <v/>
      </c>
      <c r="W368" s="15" t="str">
        <f t="shared" si="70"/>
        <v/>
      </c>
    </row>
    <row r="369" spans="1:25" x14ac:dyDescent="0.25">
      <c r="A369" s="24"/>
      <c r="D369" s="21">
        <v>5</v>
      </c>
      <c r="E369" s="18" t="str">
        <f>IF(S369,"",INDEX(XMLLINK[Titel],MATCH(Q370&amp;"_"&amp;D369,XMLLINK[EID_WID],0)))</f>
        <v/>
      </c>
      <c r="F369" s="18" t="str">
        <f>IF(S369,"",INDEX(XMLLINK[Komponist],MATCH(Q370&amp;"_"&amp;D369,XMLLINK[EID_WID],0)))</f>
        <v/>
      </c>
      <c r="G369" s="18" t="str">
        <f>IF(S369,"",INDEX(XMLLINK[Satz],MATCH(Q370&amp;"_"&amp;D369,XMLLINK[EID_WID],0)))</f>
        <v/>
      </c>
      <c r="H369" s="18" t="str">
        <f>IF(S369,"",INDEX(XMLLINK[Dauer],MATCH(Q370&amp;"_"&amp;D369,XMLLINK[EID_WID],0)))</f>
        <v/>
      </c>
      <c r="I369" s="18" t="str">
        <f>IF(S369,"",INDEX(XMLLINK[BemerkungWerk],MATCH(Q370&amp;"_"&amp;D369,XMLLINK[EID_WID],0)))</f>
        <v/>
      </c>
      <c r="J369" s="18" t="str">
        <f>IF(S369,"",INDEX(XMLLINK[Pflicht],MATCH(Q370&amp;"_"&amp;D369,XMLLINK[EID_WID],0)))</f>
        <v/>
      </c>
      <c r="Q369" s="21">
        <f t="shared" si="68"/>
        <v>18</v>
      </c>
      <c r="R369" s="22">
        <v>5</v>
      </c>
      <c r="S369" s="18" t="b">
        <f>ISERROR(INDEX(XMLLINK[NamePerson],MATCH(Q371&amp;"_"&amp;D369,XMLLINK[EID_WID],0)))</f>
        <v>1</v>
      </c>
      <c r="V369" s="15" t="str">
        <f t="shared" si="71"/>
        <v/>
      </c>
      <c r="W369" s="15" t="str">
        <f t="shared" si="70"/>
        <v/>
      </c>
    </row>
    <row r="370" spans="1:25" x14ac:dyDescent="0.25">
      <c r="A370" s="24"/>
      <c r="D370" s="21">
        <v>6</v>
      </c>
      <c r="E370" s="18" t="str">
        <f>IF(S370,"",INDEX(XMLLINK[Titel],MATCH(Q371&amp;"_"&amp;D370,XMLLINK[EID_WID],0)))</f>
        <v/>
      </c>
      <c r="F370" s="18" t="str">
        <f>IF(S370,"",INDEX(XMLLINK[Komponist],MATCH(Q371&amp;"_"&amp;D370,XMLLINK[EID_WID],0)))</f>
        <v/>
      </c>
      <c r="G370" s="18" t="str">
        <f>IF(S370,"",INDEX(XMLLINK[Satz],MATCH(Q371&amp;"_"&amp;D370,XMLLINK[EID_WID],0)))</f>
        <v/>
      </c>
      <c r="H370" s="18" t="str">
        <f>IF(S370,"",INDEX(XMLLINK[Dauer],MATCH(Q371&amp;"_"&amp;D370,XMLLINK[EID_WID],0)))</f>
        <v/>
      </c>
      <c r="I370" s="18" t="str">
        <f>IF(S370,"",INDEX(XMLLINK[BemerkungWerk],MATCH(Q371&amp;"_"&amp;D370,XMLLINK[EID_WID],0)))</f>
        <v/>
      </c>
      <c r="J370" s="18" t="str">
        <f>IF(S370,"",INDEX(XMLLINK[Pflicht],MATCH(Q371&amp;"_"&amp;D370,XMLLINK[EID_WID],0)))</f>
        <v/>
      </c>
      <c r="Q370" s="21">
        <f t="shared" si="68"/>
        <v>18</v>
      </c>
      <c r="R370" s="22">
        <v>6</v>
      </c>
      <c r="S370" s="18" t="b">
        <f>ISERROR(INDEX(XMLLINK[NamePerson],MATCH(Q372&amp;"_"&amp;D370,XMLLINK[EID_WID],0)))</f>
        <v>1</v>
      </c>
      <c r="V370" s="15" t="str">
        <f t="shared" si="71"/>
        <v/>
      </c>
      <c r="W370" s="15" t="str">
        <f t="shared" si="70"/>
        <v/>
      </c>
    </row>
    <row r="371" spans="1:25" x14ac:dyDescent="0.25">
      <c r="A371" s="24"/>
      <c r="D371" s="21">
        <v>7</v>
      </c>
      <c r="E371" s="18" t="str">
        <f>IF(S371,"",INDEX(XMLLINK[Titel],MATCH(Q372&amp;"_"&amp;D371,XMLLINK[EID_WID],0)))</f>
        <v/>
      </c>
      <c r="F371" s="18" t="str">
        <f>IF(S371,"",INDEX(XMLLINK[Komponist],MATCH(Q372&amp;"_"&amp;D371,XMLLINK[EID_WID],0)))</f>
        <v/>
      </c>
      <c r="G371" s="18" t="str">
        <f>IF(S371,"",INDEX(XMLLINK[Satz],MATCH(Q372&amp;"_"&amp;D371,XMLLINK[EID_WID],0)))</f>
        <v/>
      </c>
      <c r="H371" s="18" t="str">
        <f>IF(S371,"",INDEX(XMLLINK[Dauer],MATCH(Q372&amp;"_"&amp;D371,XMLLINK[EID_WID],0)))</f>
        <v/>
      </c>
      <c r="I371" s="18" t="str">
        <f>IF(S371,"",INDEX(XMLLINK[BemerkungWerk],MATCH(Q372&amp;"_"&amp;D371,XMLLINK[EID_WID],0)))</f>
        <v/>
      </c>
      <c r="J371" s="18" t="str">
        <f>IF(S371,"",INDEX(XMLLINK[Pflicht],MATCH(Q372&amp;"_"&amp;D371,XMLLINK[EID_WID],0)))</f>
        <v/>
      </c>
      <c r="Q371" s="21">
        <f t="shared" si="68"/>
        <v>18</v>
      </c>
      <c r="R371" s="22">
        <v>7</v>
      </c>
      <c r="S371" s="18" t="b">
        <f>ISERROR(INDEX(XMLLINK[NamePerson],MATCH(Q373&amp;"_"&amp;D371,XMLLINK[EID_WID],0)))</f>
        <v>1</v>
      </c>
      <c r="V371" s="15" t="str">
        <f t="shared" si="71"/>
        <v/>
      </c>
      <c r="W371" s="15" t="str">
        <f t="shared" si="70"/>
        <v/>
      </c>
    </row>
    <row r="372" spans="1:25" x14ac:dyDescent="0.25">
      <c r="A372" s="24"/>
      <c r="D372" s="21">
        <v>8</v>
      </c>
      <c r="E372" s="18" t="str">
        <f>IF(S372,"",INDEX(XMLLINK[Titel],MATCH(Q373&amp;"_"&amp;D372,XMLLINK[EID_WID],0)))</f>
        <v/>
      </c>
      <c r="F372" s="18" t="str">
        <f>IF(S372,"",INDEX(XMLLINK[Komponist],MATCH(Q373&amp;"_"&amp;D372,XMLLINK[EID_WID],0)))</f>
        <v/>
      </c>
      <c r="G372" s="18" t="str">
        <f>IF(S372,"",INDEX(XMLLINK[Satz],MATCH(Q373&amp;"_"&amp;D372,XMLLINK[EID_WID],0)))</f>
        <v/>
      </c>
      <c r="H372" s="18" t="str">
        <f>IF(S372,"",INDEX(XMLLINK[Dauer],MATCH(Q373&amp;"_"&amp;D372,XMLLINK[EID_WID],0)))</f>
        <v/>
      </c>
      <c r="I372" s="18" t="str">
        <f>IF(S372,"",INDEX(XMLLINK[BemerkungWerk],MATCH(Q373&amp;"_"&amp;D372,XMLLINK[EID_WID],0)))</f>
        <v/>
      </c>
      <c r="J372" s="18" t="str">
        <f>IF(S372,"",INDEX(XMLLINK[Pflicht],MATCH(Q373&amp;"_"&amp;D372,XMLLINK[EID_WID],0)))</f>
        <v/>
      </c>
      <c r="Q372" s="21"/>
      <c r="R372" s="22">
        <v>8</v>
      </c>
      <c r="S372" s="18" t="b">
        <f>ISERROR(INDEX(XMLLINK[NamePerson],MATCH(A373&amp;"_"&amp;D372,XMLLINK[EID_WID],0)))</f>
        <v>1</v>
      </c>
      <c r="V372" s="15" t="str">
        <f t="shared" si="71"/>
        <v/>
      </c>
      <c r="W372" s="15" t="str">
        <f t="shared" si="70"/>
        <v/>
      </c>
    </row>
    <row r="374" spans="1:25" x14ac:dyDescent="0.25">
      <c r="A374" s="23" t="s">
        <v>96</v>
      </c>
      <c r="B374" s="23">
        <f>(ROW()+6)/20</f>
        <v>19</v>
      </c>
      <c r="C374" s="24"/>
      <c r="D374" s="24"/>
      <c r="E374" s="24"/>
      <c r="F374" s="24"/>
      <c r="G374" s="24"/>
      <c r="H374" s="24"/>
      <c r="I374" s="24"/>
      <c r="J374" s="24"/>
      <c r="K374" s="24"/>
      <c r="L374" s="24"/>
      <c r="M374" s="24"/>
      <c r="N374" s="24"/>
      <c r="O374" s="24"/>
    </row>
    <row r="375" spans="1:25" x14ac:dyDescent="0.25">
      <c r="A375" s="24"/>
      <c r="B375" s="17" t="s">
        <v>78</v>
      </c>
      <c r="C375" s="18" t="str">
        <f>IF(ISERROR(S375),"",INDEX(XMLLINK[Name],MATCH(Q376,XMLLINK[EnsembleNr],0)))</f>
        <v/>
      </c>
      <c r="D375" s="17" t="s">
        <v>89</v>
      </c>
      <c r="E375" s="19" t="s">
        <v>11</v>
      </c>
      <c r="F375" s="15" t="s">
        <v>90</v>
      </c>
      <c r="G375" s="15" t="s">
        <v>91</v>
      </c>
      <c r="H375" s="15" t="s">
        <v>24</v>
      </c>
      <c r="I375" s="15" t="s">
        <v>25</v>
      </c>
      <c r="J375" s="15" t="s">
        <v>26</v>
      </c>
      <c r="K375" s="15" t="s">
        <v>27</v>
      </c>
      <c r="L375" s="15" t="s">
        <v>18</v>
      </c>
      <c r="M375" s="15" t="s">
        <v>92</v>
      </c>
      <c r="N375" s="15" t="s">
        <v>93</v>
      </c>
      <c r="O375" s="15" t="s">
        <v>20</v>
      </c>
      <c r="Q375" s="21" t="s">
        <v>103</v>
      </c>
      <c r="R375" s="17" t="s">
        <v>97</v>
      </c>
      <c r="S375" s="20" t="e">
        <f>VLOOKUP(Q377,XMLLINK[EnsembleNr],1,0)</f>
        <v>#N/A</v>
      </c>
      <c r="T375" s="15" t="s">
        <v>100</v>
      </c>
      <c r="W375" s="29" t="str">
        <f>CONCATENATE(W376,W377,W378,W379,W380,W381,W382,W383)</f>
        <v/>
      </c>
      <c r="X375" s="31">
        <f>8-COUNTIF(W376:W383,"")</f>
        <v>0</v>
      </c>
      <c r="Y375" s="29" t="str">
        <f>CONCATENATE(Y376,Y377,Y378,Y379,Y380,Y381,Y382,Y383)</f>
        <v/>
      </c>
    </row>
    <row r="376" spans="1:25" x14ac:dyDescent="0.25">
      <c r="A376" s="24"/>
      <c r="B376" s="17" t="s">
        <v>79</v>
      </c>
      <c r="C376" s="18" t="str">
        <f>IF(ISERROR(S375),"",INDEX(XMLLINK[Leiter],MATCH(Q376,XMLLINK[EnsembleNr],0)))</f>
        <v/>
      </c>
      <c r="D376" s="21">
        <v>1</v>
      </c>
      <c r="E376" s="18" t="str">
        <f>IF(S376,"",INDEX(XMLLINK[NamePerson],MATCH(Q377&amp;"_"&amp;D376,XMLLINK[EID_MID],0)))</f>
        <v/>
      </c>
      <c r="F376" s="18" t="str">
        <f>IF(S376,"",INDEX(XMLLINK[GebDat],MATCH(Q377&amp;"_"&amp;D376,XMLLINK[EID_MID],0)))</f>
        <v/>
      </c>
      <c r="G376" s="18" t="str">
        <f>IF(S376,"",INDEX(XMLLINK[Geschlecht],MATCH(Q377&amp;"_"&amp;D376,XMLLINK[EID_MID],0)))</f>
        <v/>
      </c>
      <c r="H376" s="18" t="str">
        <f>IF(S376,"",INDEX(XMLLINK[Adresse],MATCH(Q377&amp;"_"&amp;D376,XMLLINK[EID_MID],0)))</f>
        <v/>
      </c>
      <c r="I376" s="18" t="str">
        <f>IF(S376,"",INDEX(XMLLINK[Email],MATCH(Q377&amp;"_"&amp;D376,XMLLINK[EID_MID],0)))</f>
        <v/>
      </c>
      <c r="J376" s="18" t="str">
        <f>IF(S376,"",INDEX(XMLLINK[Telefon],MATCH(Q377&amp;"_"&amp;D376,XMLLINK[EID_MID],0)))</f>
        <v/>
      </c>
      <c r="K376" s="18" t="str">
        <f>IF(S376,"",INDEX(XMLLINK[Instrument],MATCH(Q377&amp;"_"&amp;D376,XMLLINK[EID_MID],0)))</f>
        <v/>
      </c>
      <c r="L376" s="18" t="str">
        <f>IF(S376,"",INDEX(XMLLINK[BereichIDPerson],MATCH(Q377&amp;"_"&amp;D376,XMLLINK[EID_MID],0)))</f>
        <v/>
      </c>
      <c r="M376" s="18" t="str">
        <f>IF(S376,"",INDEX(XMLLINK[BereichNamePerson],MATCH(Q377&amp;"_"&amp;D376,XMLLINK[EID_MID],0)))</f>
        <v/>
      </c>
      <c r="N376" s="18" t="str">
        <f>IF(S376,"",INDEX(XMLLINK[AuswahlPerson],MATCH(Q377&amp;"_"&amp;D376,XMLLINK[EID_MID],0)))</f>
        <v/>
      </c>
      <c r="O376" s="18" t="str">
        <f>IF(S376,"",INDEX(XMLLINK[BemerkungPerson],MATCH(Q377&amp;"_"&amp;D376,XMLLINK[EID_MID],0)))</f>
        <v/>
      </c>
      <c r="Q376" s="21">
        <f>B374</f>
        <v>19</v>
      </c>
      <c r="R376" s="22" t="s">
        <v>101</v>
      </c>
      <c r="S376" s="18" t="b">
        <f>ISERROR(INDEX(XMLLINK[NamePerson],MATCH(Q377&amp;"_"&amp;D376,XMLLINK[EID_MID],0)))</f>
        <v>1</v>
      </c>
      <c r="U376" s="15" t="str">
        <f ca="1">IF(ISNUMBER(DATEVALUE(F376)),TODAY()-DATEVALUE(F376),"")</f>
        <v/>
      </c>
      <c r="W376" s="15" t="str">
        <f>M376</f>
        <v/>
      </c>
      <c r="X376" s="29" t="str">
        <f>IF(E376="","",IF(E377="",E376,IF(E378="",E376&amp;", "&amp;E377,IF(E379="",E376&amp;", "&amp;E377&amp;", "&amp;E378,IF(E380="",E376&amp;", "&amp;E377&amp;", "&amp;E378&amp;", "&amp;E379,IF(E381="",E376&amp;", "&amp;E377&amp;", "&amp;E378&amp;", "&amp;E379&amp;", "&amp;E380,IF(E382="",E376&amp;", "&amp;E377&amp;", "&amp;E378&amp;", "&amp;E379&amp;", "&amp;E380&amp;", "&amp;E381,IF(E383="",E376&amp;", "&amp;E377&amp;", "&amp;E378&amp;", "&amp;E379&amp;", "&amp;E380&amp;", "&amp;E381&amp;", "&amp;E382,E376&amp;", "&amp;E377&amp;", "&amp;E378&amp;", "&amp;E379&amp;", "&amp;E380&amp;", "&amp;E381&amp;", "&amp;E382&amp;", "&amp;E383))))))))</f>
        <v/>
      </c>
      <c r="Y376" s="15" t="str">
        <f>K376</f>
        <v/>
      </c>
    </row>
    <row r="377" spans="1:25" x14ac:dyDescent="0.25">
      <c r="A377" s="24"/>
      <c r="B377" s="17" t="s">
        <v>80</v>
      </c>
      <c r="C377" s="18" t="str">
        <f>IF(ISERROR(S375),"",INDEX(XMLLINK[LeiterEmail],MATCH(Q377,XMLLINK[EnsembleNr],0)))</f>
        <v/>
      </c>
      <c r="D377" s="21">
        <v>2</v>
      </c>
      <c r="E377" s="18" t="str">
        <f>IF(S377,"",INDEX(XMLLINK[NamePerson],MATCH(Q378&amp;"_"&amp;D377,XMLLINK[EID_MID],0)))</f>
        <v/>
      </c>
      <c r="F377" s="18" t="str">
        <f>IF(S377,"",INDEX(XMLLINK[GebDat],MATCH(Q378&amp;"_"&amp;D377,XMLLINK[EID_MID],0)))</f>
        <v/>
      </c>
      <c r="G377" s="18" t="str">
        <f>IF(S377,"",INDEX(XMLLINK[Geschlecht],MATCH(Q378&amp;"_"&amp;D377,XMLLINK[EID_MID],0)))</f>
        <v/>
      </c>
      <c r="H377" s="18" t="str">
        <f>IF(S377,"",INDEX(XMLLINK[Adresse],MATCH(Q378&amp;"_"&amp;D377,XMLLINK[EID_MID],0)))</f>
        <v/>
      </c>
      <c r="I377" s="18" t="str">
        <f>IF(S377,"",INDEX(XMLLINK[Email],MATCH(Q378&amp;"_"&amp;D377,XMLLINK[EID_MID],0)))</f>
        <v/>
      </c>
      <c r="J377" s="18" t="str">
        <f>IF(S377,"",INDEX(XMLLINK[Telefon],MATCH(Q378&amp;"_"&amp;D377,XMLLINK[EID_MID],0)))</f>
        <v/>
      </c>
      <c r="K377" s="18" t="str">
        <f>IF(S377,"",INDEX(XMLLINK[Instrument],MATCH(Q378&amp;"_"&amp;D377,XMLLINK[EID_MID],0)))</f>
        <v/>
      </c>
      <c r="L377" s="18" t="str">
        <f>IF(S377,"",INDEX(XMLLINK[BereichIDPerson],MATCH(Q378&amp;"_"&amp;D377,XMLLINK[EID_MID],0)))</f>
        <v/>
      </c>
      <c r="M377" s="18" t="str">
        <f>IF(S377,"",INDEX(XMLLINK[BereichNamePerson],MATCH(Q378&amp;"_"&amp;D377,XMLLINK[EID_MID],0)))</f>
        <v/>
      </c>
      <c r="N377" s="18" t="str">
        <f>IF(S377,"",INDEX(XMLLINK[AuswahlPerson],MATCH(Q378&amp;"_"&amp;D377,XMLLINK[EID_MID],0)))</f>
        <v/>
      </c>
      <c r="O377" s="18" t="str">
        <f>IF(S377,"",INDEX(XMLLINK[BemerkungPerson],MATCH(Q378&amp;"_"&amp;D377,XMLLINK[EID_MID],0)))</f>
        <v/>
      </c>
      <c r="Q377" s="21">
        <f t="shared" ref="Q377:Q391" si="72">Q376</f>
        <v>19</v>
      </c>
      <c r="R377" s="15">
        <v>2</v>
      </c>
      <c r="S377" s="18" t="b">
        <f>ISERROR(INDEX(XMLLINK[NamePerson],MATCH(Q377&amp;"_"&amp;D377,XMLLINK[EID_MID],0)))</f>
        <v>1</v>
      </c>
      <c r="U377" s="15" t="str">
        <f t="shared" ref="U377:U383" ca="1" si="73">IF(ISNUMBER(DATEVALUE(F377)),TODAY()-DATEVALUE(F377),"")</f>
        <v/>
      </c>
      <c r="W377" s="15" t="str">
        <f>IF(AND(M377&lt;&gt;"",M377&lt;&gt;M376),", "&amp;M377,"")</f>
        <v/>
      </c>
      <c r="Y377" s="15" t="str">
        <f>IF(AND(K377&lt;&gt;"",K377&lt;&gt;K376),", "&amp;K377,"")</f>
        <v/>
      </c>
    </row>
    <row r="378" spans="1:25" x14ac:dyDescent="0.25">
      <c r="A378" s="24"/>
      <c r="B378" s="17" t="s">
        <v>81</v>
      </c>
      <c r="C378" s="18" t="str">
        <f>IF(ISERROR(S375),"",INDEX(XMLLINK[LeiterTelefon],MATCH(Q378,XMLLINK[EnsembleNr],0)))</f>
        <v/>
      </c>
      <c r="D378" s="21">
        <v>3</v>
      </c>
      <c r="E378" s="18" t="str">
        <f>IF(S378,"",INDEX(XMLLINK[NamePerson],MATCH(Q379&amp;"_"&amp;D378,XMLLINK[EID_MID],0)))</f>
        <v/>
      </c>
      <c r="F378" s="18" t="str">
        <f>IF(S378,"",INDEX(XMLLINK[GebDat],MATCH(Q379&amp;"_"&amp;D378,XMLLINK[EID_MID],0)))</f>
        <v/>
      </c>
      <c r="G378" s="18" t="str">
        <f>IF(S378,"",INDEX(XMLLINK[Geschlecht],MATCH(Q379&amp;"_"&amp;D378,XMLLINK[EID_MID],0)))</f>
        <v/>
      </c>
      <c r="H378" s="18" t="str">
        <f>IF(S378,"",INDEX(XMLLINK[Adresse],MATCH(Q379&amp;"_"&amp;D378,XMLLINK[EID_MID],0)))</f>
        <v/>
      </c>
      <c r="I378" s="18" t="str">
        <f>IF(S378,"",INDEX(XMLLINK[Email],MATCH(Q379&amp;"_"&amp;D378,XMLLINK[EID_MID],0)))</f>
        <v/>
      </c>
      <c r="J378" s="18" t="str">
        <f>IF(S378,"",INDEX(XMLLINK[Telefon],MATCH(Q379&amp;"_"&amp;D378,XMLLINK[EID_MID],0)))</f>
        <v/>
      </c>
      <c r="K378" s="18" t="str">
        <f>IF(S378,"",INDEX(XMLLINK[Instrument],MATCH(Q379&amp;"_"&amp;D378,XMLLINK[EID_MID],0)))</f>
        <v/>
      </c>
      <c r="L378" s="18" t="str">
        <f>IF(S378,"",INDEX(XMLLINK[BereichIDPerson],MATCH(Q379&amp;"_"&amp;D378,XMLLINK[EID_MID],0)))</f>
        <v/>
      </c>
      <c r="M378" s="18" t="str">
        <f>IF(S378,"",INDEX(XMLLINK[BereichNamePerson],MATCH(Q379&amp;"_"&amp;D378,XMLLINK[EID_MID],0)))</f>
        <v/>
      </c>
      <c r="N378" s="18" t="str">
        <f>IF(S378,"",INDEX(XMLLINK[AuswahlPerson],MATCH(Q379&amp;"_"&amp;D378,XMLLINK[EID_MID],0)))</f>
        <v/>
      </c>
      <c r="O378" s="18" t="str">
        <f>IF(S378,"",INDEX(XMLLINK[BemerkungPerson],MATCH(Q379&amp;"_"&amp;D378,XMLLINK[EID_MID],0)))</f>
        <v/>
      </c>
      <c r="Q378" s="21">
        <f t="shared" si="72"/>
        <v>19</v>
      </c>
      <c r="R378" s="15">
        <v>3</v>
      </c>
      <c r="S378" s="18" t="b">
        <f>ISERROR(INDEX(XMLLINK[NamePerson],MATCH(Q377&amp;"_"&amp;D378,XMLLINK[EID_MID],0)))</f>
        <v>1</v>
      </c>
      <c r="U378" s="15" t="str">
        <f t="shared" ca="1" si="73"/>
        <v/>
      </c>
      <c r="W378" s="15" t="str">
        <f>IF(OR(M378="",COUNTIF(M376:M377,M378)&gt;0),"",", "&amp;M378)</f>
        <v/>
      </c>
      <c r="Y378" s="15" t="str">
        <f>IF(OR(K378="",COUNTIF(K376:K377,K378)&gt;0),"",", "&amp;K378)</f>
        <v/>
      </c>
    </row>
    <row r="379" spans="1:25" x14ac:dyDescent="0.25">
      <c r="A379" s="24"/>
      <c r="B379" s="17" t="s">
        <v>82</v>
      </c>
      <c r="C379" s="18" t="str">
        <f>IF(ISERROR(S375),"",INDEX(XMLLINK[Art],MATCH(Q379,XMLLINK[EnsembleNr],0)))</f>
        <v/>
      </c>
      <c r="D379" s="21">
        <v>4</v>
      </c>
      <c r="E379" s="18" t="str">
        <f>IF(S379,"",INDEX(XMLLINK[NamePerson],MATCH(Q380&amp;"_"&amp;D379,XMLLINK[EID_MID],0)))</f>
        <v/>
      </c>
      <c r="F379" s="18" t="str">
        <f>IF(S379,"",INDEX(XMLLINK[GebDat],MATCH(Q380&amp;"_"&amp;D379,XMLLINK[EID_MID],0)))</f>
        <v/>
      </c>
      <c r="G379" s="18" t="str">
        <f>IF(S379,"",INDEX(XMLLINK[Geschlecht],MATCH(Q380&amp;"_"&amp;D379,XMLLINK[EID_MID],0)))</f>
        <v/>
      </c>
      <c r="H379" s="18" t="str">
        <f>IF(S379,"",INDEX(XMLLINK[Adresse],MATCH(Q380&amp;"_"&amp;D379,XMLLINK[EID_MID],0)))</f>
        <v/>
      </c>
      <c r="I379" s="18" t="str">
        <f>IF(S379,"",INDEX(XMLLINK[Email],MATCH(Q380&amp;"_"&amp;D379,XMLLINK[EID_MID],0)))</f>
        <v/>
      </c>
      <c r="J379" s="18" t="str">
        <f>IF(S379,"",INDEX(XMLLINK[Telefon],MATCH(Q380&amp;"_"&amp;D379,XMLLINK[EID_MID],0)))</f>
        <v/>
      </c>
      <c r="K379" s="18" t="str">
        <f>IF(S379,"",INDEX(XMLLINK[Instrument],MATCH(Q380&amp;"_"&amp;D379,XMLLINK[EID_MID],0)))</f>
        <v/>
      </c>
      <c r="L379" s="18" t="str">
        <f>IF(S379,"",INDEX(XMLLINK[BereichIDPerson],MATCH(Q380&amp;"_"&amp;D379,XMLLINK[EID_MID],0)))</f>
        <v/>
      </c>
      <c r="M379" s="18" t="str">
        <f>IF(S379,"",INDEX(XMLLINK[BereichNamePerson],MATCH(Q380&amp;"_"&amp;D379,XMLLINK[EID_MID],0)))</f>
        <v/>
      </c>
      <c r="N379" s="18" t="str">
        <f>IF(S379,"",INDEX(XMLLINK[AuswahlPerson],MATCH(Q380&amp;"_"&amp;D379,XMLLINK[EID_MID],0)))</f>
        <v/>
      </c>
      <c r="O379" s="18" t="str">
        <f>IF(S379,"",INDEX(XMLLINK[BemerkungPerson],MATCH(Q380&amp;"_"&amp;D379,XMLLINK[EID_MID],0)))</f>
        <v/>
      </c>
      <c r="Q379" s="21">
        <f t="shared" si="72"/>
        <v>19</v>
      </c>
      <c r="R379" s="15">
        <v>4</v>
      </c>
      <c r="S379" s="18" t="b">
        <f>ISERROR(INDEX(XMLLINK[NamePerson],MATCH(Q377&amp;"_"&amp;D379,XMLLINK[EID_MID],0)))</f>
        <v>1</v>
      </c>
      <c r="U379" s="15" t="str">
        <f t="shared" ca="1" si="73"/>
        <v/>
      </c>
      <c r="W379" s="15" t="str">
        <f>IF(OR(M379="",COUNTIF(M376:M378,M379)&gt;0),"",", "&amp;M379)</f>
        <v/>
      </c>
      <c r="Y379" s="15" t="str">
        <f>IF(OR(K379="",COUNTIF(K376:K378,K379)&gt;0),"",", "&amp;K379)</f>
        <v/>
      </c>
    </row>
    <row r="380" spans="1:25" x14ac:dyDescent="0.25">
      <c r="A380" s="24"/>
      <c r="B380" s="17" t="s">
        <v>83</v>
      </c>
      <c r="C380" s="18" t="str">
        <f>IF(ISERROR(S375),"",INDEX(XMLLINK[Stufe],MATCH(Q380,XMLLINK[EnsembleNr],0)))</f>
        <v/>
      </c>
      <c r="D380" s="21">
        <v>5</v>
      </c>
      <c r="E380" s="18" t="str">
        <f>IF(S380,"",INDEX(XMLLINK[NamePerson],MATCH(Q381&amp;"_"&amp;D380,XMLLINK[EID_MID],0)))</f>
        <v/>
      </c>
      <c r="F380" s="18" t="str">
        <f>IF(S380,"",INDEX(XMLLINK[GebDat],MATCH(Q381&amp;"_"&amp;D380,XMLLINK[EID_MID],0)))</f>
        <v/>
      </c>
      <c r="G380" s="18" t="str">
        <f>IF(S380,"",INDEX(XMLLINK[Geschlecht],MATCH(Q381&amp;"_"&amp;D380,XMLLINK[EID_MID],0)))</f>
        <v/>
      </c>
      <c r="H380" s="18" t="str">
        <f>IF(S380,"",INDEX(XMLLINK[Adresse],MATCH(Q381&amp;"_"&amp;D380,XMLLINK[EID_MID],0)))</f>
        <v/>
      </c>
      <c r="I380" s="18" t="str">
        <f>IF(S380,"",INDEX(XMLLINK[Email],MATCH(Q381&amp;"_"&amp;D380,XMLLINK[EID_MID],0)))</f>
        <v/>
      </c>
      <c r="J380" s="18" t="str">
        <f>IF(S380,"",INDEX(XMLLINK[Telefon],MATCH(Q381&amp;"_"&amp;D380,XMLLINK[EID_MID],0)))</f>
        <v/>
      </c>
      <c r="K380" s="18" t="str">
        <f>IF(S380,"",INDEX(XMLLINK[Instrument],MATCH(Q381&amp;"_"&amp;D380,XMLLINK[EID_MID],0)))</f>
        <v/>
      </c>
      <c r="L380" s="18" t="str">
        <f>IF(S380,"",INDEX(XMLLINK[BereichIDPerson],MATCH(Q381&amp;"_"&amp;D380,XMLLINK[EID_MID],0)))</f>
        <v/>
      </c>
      <c r="M380" s="18" t="str">
        <f>IF(S380,"",INDEX(XMLLINK[BereichNamePerson],MATCH(Q381&amp;"_"&amp;D380,XMLLINK[EID_MID],0)))</f>
        <v/>
      </c>
      <c r="N380" s="18" t="str">
        <f>IF(S380,"",INDEX(XMLLINK[AuswahlPerson],MATCH(Q381&amp;"_"&amp;D380,XMLLINK[EID_MID],0)))</f>
        <v/>
      </c>
      <c r="O380" s="18" t="str">
        <f>IF(S380,"",INDEX(XMLLINK[BemerkungPerson],MATCH(Q381&amp;"_"&amp;D380,XMLLINK[EID_MID],0)))</f>
        <v/>
      </c>
      <c r="Q380" s="21">
        <f t="shared" si="72"/>
        <v>19</v>
      </c>
      <c r="R380" s="15">
        <v>5</v>
      </c>
      <c r="S380" s="18" t="b">
        <f>ISERROR(INDEX(XMLLINK[NamePerson],MATCH(Q377&amp;"_"&amp;D380,XMLLINK[EID_MID],0)))</f>
        <v>1</v>
      </c>
      <c r="U380" s="15" t="str">
        <f t="shared" ca="1" si="73"/>
        <v/>
      </c>
      <c r="W380" s="15" t="str">
        <f>IF(OR(M380="",COUNTIF(M376:M379,M380)&gt;0),"",", "&amp;M380)</f>
        <v/>
      </c>
      <c r="Y380" s="15" t="str">
        <f>IF(OR(K380="",COUNTIF(K377:K379,K380)&gt;0),"",", "&amp;K380)</f>
        <v/>
      </c>
    </row>
    <row r="381" spans="1:25" x14ac:dyDescent="0.25">
      <c r="A381" s="24"/>
      <c r="B381" s="17" t="s">
        <v>84</v>
      </c>
      <c r="C381" s="18" t="str">
        <f>IF(ISERROR(S375),"",INDEX(XMLLINK[Artikel],MATCH(Q381,XMLLINK[EnsembleNr],0)))</f>
        <v/>
      </c>
      <c r="D381" s="21">
        <v>6</v>
      </c>
      <c r="E381" s="18" t="str">
        <f>IF(S381,"",INDEX(XMLLINK[NamePerson],MATCH(Q382&amp;"_"&amp;D381,XMLLINK[EID_MID],0)))</f>
        <v/>
      </c>
      <c r="F381" s="18" t="str">
        <f>IF(S381,"",INDEX(XMLLINK[GebDat],MATCH(Q382&amp;"_"&amp;D381,XMLLINK[EID_MID],0)))</f>
        <v/>
      </c>
      <c r="G381" s="18" t="str">
        <f>IF(S381,"",INDEX(XMLLINK[Geschlecht],MATCH(Q382&amp;"_"&amp;D381,XMLLINK[EID_MID],0)))</f>
        <v/>
      </c>
      <c r="H381" s="18" t="str">
        <f>IF(S381,"",INDEX(XMLLINK[Adresse],MATCH(Q382&amp;"_"&amp;D381,XMLLINK[EID_MID],0)))</f>
        <v/>
      </c>
      <c r="I381" s="18" t="str">
        <f>IF(S381,"",INDEX(XMLLINK[Email],MATCH(Q382&amp;"_"&amp;D381,XMLLINK[EID_MID],0)))</f>
        <v/>
      </c>
      <c r="J381" s="18" t="str">
        <f>IF(S381,"",INDEX(XMLLINK[Telefon],MATCH(Q382&amp;"_"&amp;D381,XMLLINK[EID_MID],0)))</f>
        <v/>
      </c>
      <c r="K381" s="18" t="str">
        <f>IF(S381,"",INDEX(XMLLINK[Instrument],MATCH(Q382&amp;"_"&amp;D381,XMLLINK[EID_MID],0)))</f>
        <v/>
      </c>
      <c r="L381" s="18" t="str">
        <f>IF(S381,"",INDEX(XMLLINK[BereichIDPerson],MATCH(Q382&amp;"_"&amp;D381,XMLLINK[EID_MID],0)))</f>
        <v/>
      </c>
      <c r="M381" s="18" t="str">
        <f>IF(S381,"",INDEX(XMLLINK[BereichNamePerson],MATCH(Q382&amp;"_"&amp;D381,XMLLINK[EID_MID],0)))</f>
        <v/>
      </c>
      <c r="N381" s="18" t="str">
        <f>IF(S381,"",INDEX(XMLLINK[AuswahlPerson],MATCH(Q382&amp;"_"&amp;D381,XMLLINK[EID_MID],0)))</f>
        <v/>
      </c>
      <c r="O381" s="18" t="str">
        <f>IF(S381,"",INDEX(XMLLINK[BemerkungPerson],MATCH(Q382&amp;"_"&amp;D381,XMLLINK[EID_MID],0)))</f>
        <v/>
      </c>
      <c r="Q381" s="21">
        <f t="shared" si="72"/>
        <v>19</v>
      </c>
      <c r="R381" s="15">
        <v>6</v>
      </c>
      <c r="S381" s="18" t="b">
        <f>ISERROR(INDEX(XMLLINK[NamePerson],MATCH(Q377&amp;"_"&amp;D381,XMLLINK[EID_MID],0)))</f>
        <v>1</v>
      </c>
      <c r="U381" s="15" t="str">
        <f t="shared" ca="1" si="73"/>
        <v/>
      </c>
      <c r="W381" s="15" t="str">
        <f>IF(OR(M381="",COUNTIF(M376:M380,M381)&gt;0),"",", "&amp;M381)</f>
        <v/>
      </c>
      <c r="Y381" s="15" t="str">
        <f>IF(OR(K381="",COUNTIF(K378:K380,K381)&gt;0),"",", "&amp;K381)</f>
        <v/>
      </c>
    </row>
    <row r="382" spans="1:25" x14ac:dyDescent="0.25">
      <c r="A382" s="24"/>
      <c r="B382" s="17" t="s">
        <v>85</v>
      </c>
      <c r="C382" s="18" t="str">
        <f>IF(ISERROR(S375),"",INDEX(XMLLINK[BereichID],MATCH(Q382,XMLLINK[EnsembleNr],0)))</f>
        <v/>
      </c>
      <c r="D382" s="21">
        <v>7</v>
      </c>
      <c r="E382" s="18" t="str">
        <f>IF(S382,"",INDEX(XMLLINK[NamePerson],MATCH(Q383&amp;"_"&amp;D382,XMLLINK[EID_MID],0)))</f>
        <v/>
      </c>
      <c r="F382" s="18" t="str">
        <f>IF(S382,"",INDEX(XMLLINK[GebDat],MATCH(Q383&amp;"_"&amp;D382,XMLLINK[EID_MID],0)))</f>
        <v/>
      </c>
      <c r="G382" s="18" t="str">
        <f>IF(S382,"",INDEX(XMLLINK[Geschlecht],MATCH(Q383&amp;"_"&amp;D382,XMLLINK[EID_MID],0)))</f>
        <v/>
      </c>
      <c r="H382" s="18" t="str">
        <f>IF(S382,"",INDEX(XMLLINK[Adresse],MATCH(Q383&amp;"_"&amp;D382,XMLLINK[EID_MID],0)))</f>
        <v/>
      </c>
      <c r="I382" s="18" t="str">
        <f>IF(S382,"",INDEX(XMLLINK[Email],MATCH(Q383&amp;"_"&amp;D382,XMLLINK[EID_MID],0)))</f>
        <v/>
      </c>
      <c r="J382" s="18" t="str">
        <f>IF(S382,"",INDEX(XMLLINK[Telefon],MATCH(Q383&amp;"_"&amp;D382,XMLLINK[EID_MID],0)))</f>
        <v/>
      </c>
      <c r="K382" s="18" t="str">
        <f>IF(S382,"",INDEX(XMLLINK[Instrument],MATCH(Q383&amp;"_"&amp;D382,XMLLINK[EID_MID],0)))</f>
        <v/>
      </c>
      <c r="L382" s="18" t="str">
        <f>IF(S382,"",INDEX(XMLLINK[BereichIDPerson],MATCH(Q383&amp;"_"&amp;D382,XMLLINK[EID_MID],0)))</f>
        <v/>
      </c>
      <c r="M382" s="18" t="str">
        <f>IF(S382,"",INDEX(XMLLINK[BereichNamePerson],MATCH(Q383&amp;"_"&amp;D382,XMLLINK[EID_MID],0)))</f>
        <v/>
      </c>
      <c r="N382" s="18" t="str">
        <f>IF(S382,"",INDEX(XMLLINK[AuswahlPerson],MATCH(Q383&amp;"_"&amp;D382,XMLLINK[EID_MID],0)))</f>
        <v/>
      </c>
      <c r="O382" s="18" t="str">
        <f>IF(S382,"",INDEX(XMLLINK[BemerkungPerson],MATCH(Q383&amp;"_"&amp;D382,XMLLINK[EID_MID],0)))</f>
        <v/>
      </c>
      <c r="Q382" s="21">
        <f t="shared" si="72"/>
        <v>19</v>
      </c>
      <c r="R382" s="15">
        <v>7</v>
      </c>
      <c r="S382" s="18" t="b">
        <f>ISERROR(INDEX(XMLLINK[NamePerson],MATCH(Q377&amp;"_"&amp;D382,XMLLINK[EID_MID],0)))</f>
        <v>1</v>
      </c>
      <c r="U382" s="15" t="str">
        <f t="shared" ca="1" si="73"/>
        <v/>
      </c>
      <c r="W382" s="15" t="str">
        <f>IF(OR(M382="",COUNTIF(M376:M381,M382)&gt;0),"",", "&amp;M382)</f>
        <v/>
      </c>
      <c r="Y382" s="15" t="str">
        <f>IF(OR(K382="",COUNTIF(K379:K381,K382)&gt;0),"",", "&amp;K382)</f>
        <v/>
      </c>
    </row>
    <row r="383" spans="1:25" x14ac:dyDescent="0.25">
      <c r="A383" s="24"/>
      <c r="B383" s="17" t="s">
        <v>86</v>
      </c>
      <c r="C383" s="18" t="str">
        <f>IF(ISERROR(S375),"",INDEX(XMLLINK[BereichName],MATCH(Q383,XMLLINK[EnsembleNr],0)))</f>
        <v/>
      </c>
      <c r="D383" s="21">
        <v>8</v>
      </c>
      <c r="E383" s="18" t="str">
        <f>IF(S383,"",INDEX(XMLLINK[NamePerson],MATCH(Q384&amp;"_"&amp;D383,XMLLINK[EID_MID],0)))</f>
        <v/>
      </c>
      <c r="F383" s="18" t="str">
        <f>IF(S383,"",INDEX(XMLLINK[GebDat],MATCH(Q384&amp;"_"&amp;D383,XMLLINK[EID_MID],0)))</f>
        <v/>
      </c>
      <c r="G383" s="18" t="str">
        <f>IF(S383,"",INDEX(XMLLINK[Geschlecht],MATCH(Q384&amp;"_"&amp;D383,XMLLINK[EID_MID],0)))</f>
        <v/>
      </c>
      <c r="H383" s="18" t="str">
        <f>IF(S383,"",INDEX(XMLLINK[Adresse],MATCH(Q384&amp;"_"&amp;D383,XMLLINK[EID_MID],0)))</f>
        <v/>
      </c>
      <c r="I383" s="18" t="str">
        <f>IF(S383,"",INDEX(XMLLINK[Email],MATCH(Q384&amp;"_"&amp;D383,XMLLINK[EID_MID],0)))</f>
        <v/>
      </c>
      <c r="J383" s="18" t="str">
        <f>IF(S383,"",INDEX(XMLLINK[Telefon],MATCH(Q384&amp;"_"&amp;D383,XMLLINK[EID_MID],0)))</f>
        <v/>
      </c>
      <c r="K383" s="18" t="str">
        <f>IF(S383,"",INDEX(XMLLINK[Instrument],MATCH(Q384&amp;"_"&amp;D383,XMLLINK[EID_MID],0)))</f>
        <v/>
      </c>
      <c r="L383" s="18" t="str">
        <f>IF(S383,"",INDEX(XMLLINK[BereichIDPerson],MATCH(Q384&amp;"_"&amp;D383,XMLLINK[EID_MID],0)))</f>
        <v/>
      </c>
      <c r="M383" s="18" t="str">
        <f>IF(S383,"",INDEX(XMLLINK[BereichNamePerson],MATCH(Q384&amp;"_"&amp;D383,XMLLINK[EID_MID],0)))</f>
        <v/>
      </c>
      <c r="N383" s="18" t="str">
        <f>IF(S383,"",INDEX(XMLLINK[AuswahlPerson],MATCH(Q384&amp;"_"&amp;D383,XMLLINK[EID_MID],0)))</f>
        <v/>
      </c>
      <c r="O383" s="18" t="str">
        <f>IF(S383,"",INDEX(XMLLINK[BemerkungPerson],MATCH(Q384&amp;"_"&amp;D383,XMLLINK[EID_MID],0)))</f>
        <v/>
      </c>
      <c r="Q383" s="21">
        <f t="shared" si="72"/>
        <v>19</v>
      </c>
      <c r="R383" s="15">
        <v>8</v>
      </c>
      <c r="S383" s="18" t="b">
        <f>ISERROR(INDEX(XMLLINK[NamePerson],MATCH(Q377&amp;"_"&amp;D383,XMLLINK[EID_MID],0)))</f>
        <v>1</v>
      </c>
      <c r="U383" s="15" t="str">
        <f t="shared" ca="1" si="73"/>
        <v/>
      </c>
      <c r="W383" s="15" t="str">
        <f>IF(OR(M383="",COUNTIF(M376:M382,M383)&gt;0),"",", "&amp;M383)</f>
        <v/>
      </c>
      <c r="Y383" s="15" t="str">
        <f>IF(OR(K383="",COUNTIF(K380:K382,K383)&gt;0),"",", "&amp;K383)</f>
        <v/>
      </c>
    </row>
    <row r="384" spans="1:25" x14ac:dyDescent="0.25">
      <c r="A384" s="24"/>
      <c r="B384" s="17" t="s">
        <v>87</v>
      </c>
      <c r="C384" s="18" t="str">
        <f>IF(ISERROR(S375),"",INDEX(XMLLINK[Auftrittzeit],MATCH(Q384,XMLLINK[EnsembleNr],0)))</f>
        <v/>
      </c>
      <c r="D384" s="17" t="s">
        <v>94</v>
      </c>
      <c r="E384" s="15" t="s">
        <v>29</v>
      </c>
      <c r="F384" s="15" t="s">
        <v>30</v>
      </c>
      <c r="G384" s="15" t="s">
        <v>95</v>
      </c>
      <c r="H384" s="15" t="s">
        <v>32</v>
      </c>
      <c r="I384" s="15" t="s">
        <v>20</v>
      </c>
      <c r="J384" s="15" t="s">
        <v>39</v>
      </c>
      <c r="Q384" s="21">
        <f t="shared" si="72"/>
        <v>19</v>
      </c>
      <c r="U384" s="15">
        <f ca="1">COUNT(U376:U383)</f>
        <v>0</v>
      </c>
      <c r="W384" s="29" t="str">
        <f>CONCATENATE(W385,V386,W386,V387,W387,V388,W388,V389,W389,V390,W390,V391,W391)</f>
        <v/>
      </c>
    </row>
    <row r="385" spans="1:25" x14ac:dyDescent="0.25">
      <c r="A385" s="24"/>
      <c r="B385" s="17" t="s">
        <v>88</v>
      </c>
      <c r="C385" s="18" t="str">
        <f>IF(ISERROR(S375),"",INDEX(XMLLINK[Bemerkung],MATCH(Q385,XMLLINK[EnsembleNr],0)))</f>
        <v/>
      </c>
      <c r="D385" s="21">
        <v>1</v>
      </c>
      <c r="E385" s="18" t="str">
        <f>IF(S385,"",INDEX(XMLLINK[Titel],MATCH(Q386&amp;"_"&amp;D385,XMLLINK[EID_WID],0)))</f>
        <v/>
      </c>
      <c r="F385" s="18" t="str">
        <f>IF(S385,"",INDEX(XMLLINK[Komponist],MATCH(Q386&amp;"_"&amp;D385,XMLLINK[EID_WID],0)))</f>
        <v/>
      </c>
      <c r="G385" s="18" t="str">
        <f>IF(S385,"",INDEX(XMLLINK[Satz],MATCH(Q386&amp;"_"&amp;D385,XMLLINK[EID_WID],0)))</f>
        <v/>
      </c>
      <c r="H385" s="18" t="str">
        <f>IF(S385,"",INDEX(XMLLINK[Dauer],MATCH(Q386&amp;"_"&amp;D385,XMLLINK[EID_WID],0)))</f>
        <v/>
      </c>
      <c r="I385" s="18" t="str">
        <f>IF(S385,"",INDEX(XMLLINK[BemerkungWerk],MATCH(Q386&amp;"_"&amp;D385,XMLLINK[EID_WID],0)))</f>
        <v/>
      </c>
      <c r="J385" s="18" t="str">
        <f>IF(S385,"",INDEX(XMLLINK[Pflicht],MATCH(Q386&amp;"_"&amp;D385,XMLLINK[EID_WID],0)))</f>
        <v/>
      </c>
      <c r="Q385" s="21">
        <f t="shared" si="72"/>
        <v>19</v>
      </c>
      <c r="R385" s="22" t="s">
        <v>102</v>
      </c>
      <c r="S385" s="18" t="b">
        <f>ISERROR(INDEX(XMLLINK[NamePerson],MATCH(Q387&amp;"_"&amp;D385,XMLLINK[EID_WID],0)))</f>
        <v>1</v>
      </c>
      <c r="W385" s="15" t="str">
        <f t="shared" ref="W385:W392" si="74">IF(AND(F385="",G385=""),E385,IF(AND(F385&lt;&gt;"",G385&lt;&gt;""),F385&amp;", "&amp;E385&amp;", "&amp;G385,IF(F385="",E385&amp;", "&amp;G385,F385&amp;", "&amp;E385)))</f>
        <v/>
      </c>
    </row>
    <row r="386" spans="1:25" x14ac:dyDescent="0.25">
      <c r="A386" s="24"/>
      <c r="B386" s="17" t="s">
        <v>108</v>
      </c>
      <c r="C386" s="28" t="str">
        <f ca="1">IF(U384=0,"",SUM(U376:U383)/U384/365.25)</f>
        <v/>
      </c>
      <c r="D386" s="21">
        <v>2</v>
      </c>
      <c r="E386" s="18" t="str">
        <f>IF(S386,"",INDEX(XMLLINK[Titel],MATCH(Q387&amp;"_"&amp;D386,XMLLINK[EID_WID],0)))</f>
        <v/>
      </c>
      <c r="F386" s="18" t="str">
        <f>IF(S386,"",INDEX(XMLLINK[Komponist],MATCH(Q387&amp;"_"&amp;D386,XMLLINK[EID_WID],0)))</f>
        <v/>
      </c>
      <c r="G386" s="18" t="str">
        <f>IF(S386,"",INDEX(XMLLINK[Satz],MATCH(Q387&amp;"_"&amp;D386,XMLLINK[EID_WID],0)))</f>
        <v/>
      </c>
      <c r="H386" s="18" t="str">
        <f>IF(S386,"",INDEX(XMLLINK[Dauer],MATCH(Q387&amp;"_"&amp;D386,XMLLINK[EID_WID],0)))</f>
        <v/>
      </c>
      <c r="I386" s="18" t="str">
        <f>IF(S386,"",INDEX(XMLLINK[BemerkungWerk],MATCH(Q387&amp;"_"&amp;D386,XMLLINK[EID_WID],0)))</f>
        <v/>
      </c>
      <c r="J386" s="18" t="str">
        <f>IF(S386,"",INDEX(XMLLINK[Pflicht],MATCH(Q387&amp;"_"&amp;D386,XMLLINK[EID_WID],0)))</f>
        <v/>
      </c>
      <c r="Q386" s="21">
        <f t="shared" si="72"/>
        <v>19</v>
      </c>
      <c r="R386" s="22">
        <v>2</v>
      </c>
      <c r="S386" s="18" t="b">
        <f>ISERROR(INDEX(XMLLINK[NamePerson],MATCH(Q388&amp;"_"&amp;D386,XMLLINK[EID_WID],0)))</f>
        <v>1</v>
      </c>
      <c r="V386" s="15" t="str">
        <f>IF(W386="","","; ")</f>
        <v/>
      </c>
      <c r="W386" s="15" t="str">
        <f t="shared" si="74"/>
        <v/>
      </c>
    </row>
    <row r="387" spans="1:25" x14ac:dyDescent="0.25">
      <c r="A387" s="24"/>
      <c r="D387" s="21">
        <v>3</v>
      </c>
      <c r="E387" s="18" t="str">
        <f>IF(S387,"",INDEX(XMLLINK[Titel],MATCH(Q388&amp;"_"&amp;D387,XMLLINK[EID_WID],0)))</f>
        <v/>
      </c>
      <c r="F387" s="18" t="str">
        <f>IF(S387,"",INDEX(XMLLINK[Komponist],MATCH(Q388&amp;"_"&amp;D387,XMLLINK[EID_WID],0)))</f>
        <v/>
      </c>
      <c r="G387" s="18" t="str">
        <f>IF(S387,"",INDEX(XMLLINK[Satz],MATCH(Q388&amp;"_"&amp;D387,XMLLINK[EID_WID],0)))</f>
        <v/>
      </c>
      <c r="H387" s="18" t="str">
        <f>IF(S387,"",INDEX(XMLLINK[Dauer],MATCH(Q388&amp;"_"&amp;D387,XMLLINK[EID_WID],0)))</f>
        <v/>
      </c>
      <c r="I387" s="18" t="str">
        <f>IF(S387,"",INDEX(XMLLINK[BemerkungWerk],MATCH(Q388&amp;"_"&amp;D387,XMLLINK[EID_WID],0)))</f>
        <v/>
      </c>
      <c r="J387" s="18" t="str">
        <f>IF(S387,"",INDEX(XMLLINK[Pflicht],MATCH(Q388&amp;"_"&amp;D387,XMLLINK[EID_WID],0)))</f>
        <v/>
      </c>
      <c r="Q387" s="21">
        <f t="shared" si="72"/>
        <v>19</v>
      </c>
      <c r="R387" s="22">
        <v>3</v>
      </c>
      <c r="S387" s="18" t="b">
        <f>ISERROR(INDEX(XMLLINK[NamePerson],MATCH(Q389&amp;"_"&amp;D387,XMLLINK[EID_WID],0)))</f>
        <v>1</v>
      </c>
      <c r="V387" s="15" t="str">
        <f t="shared" ref="V387:V392" si="75">IF(W387="","","; ")</f>
        <v/>
      </c>
      <c r="W387" s="15" t="str">
        <f t="shared" si="74"/>
        <v/>
      </c>
    </row>
    <row r="388" spans="1:25" x14ac:dyDescent="0.25">
      <c r="A388" s="24"/>
      <c r="D388" s="21">
        <v>4</v>
      </c>
      <c r="E388" s="18" t="str">
        <f>IF(S388,"",INDEX(XMLLINK[Titel],MATCH(Q389&amp;"_"&amp;D388,XMLLINK[EID_WID],0)))</f>
        <v/>
      </c>
      <c r="F388" s="18" t="str">
        <f>IF(S388,"",INDEX(XMLLINK[Komponist],MATCH(Q389&amp;"_"&amp;D388,XMLLINK[EID_WID],0)))</f>
        <v/>
      </c>
      <c r="G388" s="18" t="str">
        <f>IF(S388,"",INDEX(XMLLINK[Satz],MATCH(Q389&amp;"_"&amp;D388,XMLLINK[EID_WID],0)))</f>
        <v/>
      </c>
      <c r="H388" s="18" t="str">
        <f>IF(S388,"",INDEX(XMLLINK[Dauer],MATCH(Q389&amp;"_"&amp;D388,XMLLINK[EID_WID],0)))</f>
        <v/>
      </c>
      <c r="I388" s="18" t="str">
        <f>IF(S388,"",INDEX(XMLLINK[BemerkungWerk],MATCH(Q389&amp;"_"&amp;D388,XMLLINK[EID_WID],0)))</f>
        <v/>
      </c>
      <c r="J388" s="18" t="str">
        <f>IF(S388,"",INDEX(XMLLINK[Pflicht],MATCH(Q389&amp;"_"&amp;D388,XMLLINK[EID_WID],0)))</f>
        <v/>
      </c>
      <c r="Q388" s="21">
        <f t="shared" si="72"/>
        <v>19</v>
      </c>
      <c r="R388" s="22">
        <v>4</v>
      </c>
      <c r="S388" s="18" t="b">
        <f>ISERROR(INDEX(XMLLINK[NamePerson],MATCH(Q390&amp;"_"&amp;D388,XMLLINK[EID_WID],0)))</f>
        <v>1</v>
      </c>
      <c r="V388" s="15" t="str">
        <f t="shared" si="75"/>
        <v/>
      </c>
      <c r="W388" s="15" t="str">
        <f t="shared" si="74"/>
        <v/>
      </c>
    </row>
    <row r="389" spans="1:25" x14ac:dyDescent="0.25">
      <c r="A389" s="24"/>
      <c r="D389" s="21">
        <v>5</v>
      </c>
      <c r="E389" s="18" t="str">
        <f>IF(S389,"",INDEX(XMLLINK[Titel],MATCH(Q390&amp;"_"&amp;D389,XMLLINK[EID_WID],0)))</f>
        <v/>
      </c>
      <c r="F389" s="18" t="str">
        <f>IF(S389,"",INDEX(XMLLINK[Komponist],MATCH(Q390&amp;"_"&amp;D389,XMLLINK[EID_WID],0)))</f>
        <v/>
      </c>
      <c r="G389" s="18" t="str">
        <f>IF(S389,"",INDEX(XMLLINK[Satz],MATCH(Q390&amp;"_"&amp;D389,XMLLINK[EID_WID],0)))</f>
        <v/>
      </c>
      <c r="H389" s="18" t="str">
        <f>IF(S389,"",INDEX(XMLLINK[Dauer],MATCH(Q390&amp;"_"&amp;D389,XMLLINK[EID_WID],0)))</f>
        <v/>
      </c>
      <c r="I389" s="18" t="str">
        <f>IF(S389,"",INDEX(XMLLINK[BemerkungWerk],MATCH(Q390&amp;"_"&amp;D389,XMLLINK[EID_WID],0)))</f>
        <v/>
      </c>
      <c r="J389" s="18" t="str">
        <f>IF(S389,"",INDEX(XMLLINK[Pflicht],MATCH(Q390&amp;"_"&amp;D389,XMLLINK[EID_WID],0)))</f>
        <v/>
      </c>
      <c r="Q389" s="21">
        <f t="shared" si="72"/>
        <v>19</v>
      </c>
      <c r="R389" s="22">
        <v>5</v>
      </c>
      <c r="S389" s="18" t="b">
        <f>ISERROR(INDEX(XMLLINK[NamePerson],MATCH(Q391&amp;"_"&amp;D389,XMLLINK[EID_WID],0)))</f>
        <v>1</v>
      </c>
      <c r="V389" s="15" t="str">
        <f t="shared" si="75"/>
        <v/>
      </c>
      <c r="W389" s="15" t="str">
        <f t="shared" si="74"/>
        <v/>
      </c>
    </row>
    <row r="390" spans="1:25" x14ac:dyDescent="0.25">
      <c r="A390" s="24"/>
      <c r="D390" s="21">
        <v>6</v>
      </c>
      <c r="E390" s="18" t="str">
        <f>IF(S390,"",INDEX(XMLLINK[Titel],MATCH(Q391&amp;"_"&amp;D390,XMLLINK[EID_WID],0)))</f>
        <v/>
      </c>
      <c r="F390" s="18" t="str">
        <f>IF(S390,"",INDEX(XMLLINK[Komponist],MATCH(Q391&amp;"_"&amp;D390,XMLLINK[EID_WID],0)))</f>
        <v/>
      </c>
      <c r="G390" s="18" t="str">
        <f>IF(S390,"",INDEX(XMLLINK[Satz],MATCH(Q391&amp;"_"&amp;D390,XMLLINK[EID_WID],0)))</f>
        <v/>
      </c>
      <c r="H390" s="18" t="str">
        <f>IF(S390,"",INDEX(XMLLINK[Dauer],MATCH(Q391&amp;"_"&amp;D390,XMLLINK[EID_WID],0)))</f>
        <v/>
      </c>
      <c r="I390" s="18" t="str">
        <f>IF(S390,"",INDEX(XMLLINK[BemerkungWerk],MATCH(Q391&amp;"_"&amp;D390,XMLLINK[EID_WID],0)))</f>
        <v/>
      </c>
      <c r="J390" s="18" t="str">
        <f>IF(S390,"",INDEX(XMLLINK[Pflicht],MATCH(Q391&amp;"_"&amp;D390,XMLLINK[EID_WID],0)))</f>
        <v/>
      </c>
      <c r="Q390" s="21">
        <f t="shared" si="72"/>
        <v>19</v>
      </c>
      <c r="R390" s="22">
        <v>6</v>
      </c>
      <c r="S390" s="18" t="b">
        <f>ISERROR(INDEX(XMLLINK[NamePerson],MATCH(Q392&amp;"_"&amp;D390,XMLLINK[EID_WID],0)))</f>
        <v>1</v>
      </c>
      <c r="V390" s="15" t="str">
        <f t="shared" si="75"/>
        <v/>
      </c>
      <c r="W390" s="15" t="str">
        <f t="shared" si="74"/>
        <v/>
      </c>
    </row>
    <row r="391" spans="1:25" x14ac:dyDescent="0.25">
      <c r="A391" s="24"/>
      <c r="D391" s="21">
        <v>7</v>
      </c>
      <c r="E391" s="18" t="str">
        <f>IF(S391,"",INDEX(XMLLINK[Titel],MATCH(Q392&amp;"_"&amp;D391,XMLLINK[EID_WID],0)))</f>
        <v/>
      </c>
      <c r="F391" s="18" t="str">
        <f>IF(S391,"",INDEX(XMLLINK[Komponist],MATCH(Q392&amp;"_"&amp;D391,XMLLINK[EID_WID],0)))</f>
        <v/>
      </c>
      <c r="G391" s="18" t="str">
        <f>IF(S391,"",INDEX(XMLLINK[Satz],MATCH(Q392&amp;"_"&amp;D391,XMLLINK[EID_WID],0)))</f>
        <v/>
      </c>
      <c r="H391" s="18" t="str">
        <f>IF(S391,"",INDEX(XMLLINK[Dauer],MATCH(Q392&amp;"_"&amp;D391,XMLLINK[EID_WID],0)))</f>
        <v/>
      </c>
      <c r="I391" s="18" t="str">
        <f>IF(S391,"",INDEX(XMLLINK[BemerkungWerk],MATCH(Q392&amp;"_"&amp;D391,XMLLINK[EID_WID],0)))</f>
        <v/>
      </c>
      <c r="J391" s="18" t="str">
        <f>IF(S391,"",INDEX(XMLLINK[Pflicht],MATCH(Q392&amp;"_"&amp;D391,XMLLINK[EID_WID],0)))</f>
        <v/>
      </c>
      <c r="Q391" s="21">
        <f t="shared" si="72"/>
        <v>19</v>
      </c>
      <c r="R391" s="22">
        <v>7</v>
      </c>
      <c r="S391" s="18" t="b">
        <f>ISERROR(INDEX(XMLLINK[NamePerson],MATCH(Q393&amp;"_"&amp;D391,XMLLINK[EID_WID],0)))</f>
        <v>1</v>
      </c>
      <c r="V391" s="15" t="str">
        <f t="shared" si="75"/>
        <v/>
      </c>
      <c r="W391" s="15" t="str">
        <f t="shared" si="74"/>
        <v/>
      </c>
    </row>
    <row r="392" spans="1:25" x14ac:dyDescent="0.25">
      <c r="A392" s="24"/>
      <c r="D392" s="21">
        <v>8</v>
      </c>
      <c r="E392" s="18" t="str">
        <f>IF(S392,"",INDEX(XMLLINK[Titel],MATCH(Q393&amp;"_"&amp;D392,XMLLINK[EID_WID],0)))</f>
        <v/>
      </c>
      <c r="F392" s="18" t="str">
        <f>IF(S392,"",INDEX(XMLLINK[Komponist],MATCH(Q393&amp;"_"&amp;D392,XMLLINK[EID_WID],0)))</f>
        <v/>
      </c>
      <c r="G392" s="18" t="str">
        <f>IF(S392,"",INDEX(XMLLINK[Satz],MATCH(Q393&amp;"_"&amp;D392,XMLLINK[EID_WID],0)))</f>
        <v/>
      </c>
      <c r="H392" s="18" t="str">
        <f>IF(S392,"",INDEX(XMLLINK[Dauer],MATCH(Q393&amp;"_"&amp;D392,XMLLINK[EID_WID],0)))</f>
        <v/>
      </c>
      <c r="I392" s="18" t="str">
        <f>IF(S392,"",INDEX(XMLLINK[BemerkungWerk],MATCH(Q393&amp;"_"&amp;D392,XMLLINK[EID_WID],0)))</f>
        <v/>
      </c>
      <c r="J392" s="18" t="str">
        <f>IF(S392,"",INDEX(XMLLINK[Pflicht],MATCH(Q393&amp;"_"&amp;D392,XMLLINK[EID_WID],0)))</f>
        <v/>
      </c>
      <c r="Q392" s="21"/>
      <c r="R392" s="22">
        <v>8</v>
      </c>
      <c r="S392" s="18" t="b">
        <f>ISERROR(INDEX(XMLLINK[NamePerson],MATCH(A393&amp;"_"&amp;D392,XMLLINK[EID_WID],0)))</f>
        <v>1</v>
      </c>
      <c r="V392" s="15" t="str">
        <f t="shared" si="75"/>
        <v/>
      </c>
      <c r="W392" s="15" t="str">
        <f t="shared" si="74"/>
        <v/>
      </c>
    </row>
    <row r="394" spans="1:25" x14ac:dyDescent="0.25">
      <c r="A394" s="23" t="s">
        <v>96</v>
      </c>
      <c r="B394" s="23">
        <f>(ROW()+6)/20</f>
        <v>20</v>
      </c>
      <c r="C394" s="24"/>
      <c r="D394" s="24"/>
      <c r="E394" s="24"/>
      <c r="F394" s="24"/>
      <c r="G394" s="24"/>
      <c r="H394" s="24"/>
      <c r="I394" s="24"/>
      <c r="J394" s="24"/>
      <c r="K394" s="24"/>
      <c r="L394" s="24"/>
      <c r="M394" s="24"/>
      <c r="N394" s="24"/>
      <c r="O394" s="24"/>
    </row>
    <row r="395" spans="1:25" x14ac:dyDescent="0.25">
      <c r="A395" s="24"/>
      <c r="B395" s="17" t="s">
        <v>78</v>
      </c>
      <c r="C395" s="18" t="str">
        <f>IF(ISERROR(S395),"",INDEX(XMLLINK[Name],MATCH(Q396,XMLLINK[EnsembleNr],0)))</f>
        <v/>
      </c>
      <c r="D395" s="17" t="s">
        <v>89</v>
      </c>
      <c r="E395" s="19" t="s">
        <v>11</v>
      </c>
      <c r="F395" s="15" t="s">
        <v>90</v>
      </c>
      <c r="G395" s="15" t="s">
        <v>91</v>
      </c>
      <c r="H395" s="15" t="s">
        <v>24</v>
      </c>
      <c r="I395" s="15" t="s">
        <v>25</v>
      </c>
      <c r="J395" s="15" t="s">
        <v>26</v>
      </c>
      <c r="K395" s="15" t="s">
        <v>27</v>
      </c>
      <c r="L395" s="15" t="s">
        <v>18</v>
      </c>
      <c r="M395" s="15" t="s">
        <v>92</v>
      </c>
      <c r="N395" s="15" t="s">
        <v>93</v>
      </c>
      <c r="O395" s="15" t="s">
        <v>20</v>
      </c>
      <c r="Q395" s="21" t="s">
        <v>103</v>
      </c>
      <c r="R395" s="17" t="s">
        <v>97</v>
      </c>
      <c r="S395" s="20" t="e">
        <f>VLOOKUP(Q397,XMLLINK[EnsembleNr],1,0)</f>
        <v>#N/A</v>
      </c>
      <c r="T395" s="15" t="s">
        <v>100</v>
      </c>
      <c r="W395" s="29" t="str">
        <f>CONCATENATE(W396,W397,W398,W399,W400,W401,W402,W403)</f>
        <v/>
      </c>
      <c r="X395" s="31">
        <f>8-COUNTIF(W396:W403,"")</f>
        <v>0</v>
      </c>
      <c r="Y395" s="29" t="str">
        <f>CONCATENATE(Y396,Y397,Y398,Y399,Y400,Y401,Y402,Y403)</f>
        <v/>
      </c>
    </row>
    <row r="396" spans="1:25" x14ac:dyDescent="0.25">
      <c r="A396" s="24"/>
      <c r="B396" s="17" t="s">
        <v>79</v>
      </c>
      <c r="C396" s="18" t="str">
        <f>IF(ISERROR(S395),"",INDEX(XMLLINK[Leiter],MATCH(Q396,XMLLINK[EnsembleNr],0)))</f>
        <v/>
      </c>
      <c r="D396" s="21">
        <v>1</v>
      </c>
      <c r="E396" s="18" t="str">
        <f>IF(S396,"",INDEX(XMLLINK[NamePerson],MATCH(Q397&amp;"_"&amp;D396,XMLLINK[EID_MID],0)))</f>
        <v/>
      </c>
      <c r="F396" s="18" t="str">
        <f>IF(S396,"",INDEX(XMLLINK[GebDat],MATCH(Q397&amp;"_"&amp;D396,XMLLINK[EID_MID],0)))</f>
        <v/>
      </c>
      <c r="G396" s="18" t="str">
        <f>IF(S396,"",INDEX(XMLLINK[Geschlecht],MATCH(Q397&amp;"_"&amp;D396,XMLLINK[EID_MID],0)))</f>
        <v/>
      </c>
      <c r="H396" s="18" t="str">
        <f>IF(S396,"",INDEX(XMLLINK[Adresse],MATCH(Q397&amp;"_"&amp;D396,XMLLINK[EID_MID],0)))</f>
        <v/>
      </c>
      <c r="I396" s="18" t="str">
        <f>IF(S396,"",INDEX(XMLLINK[Email],MATCH(Q397&amp;"_"&amp;D396,XMLLINK[EID_MID],0)))</f>
        <v/>
      </c>
      <c r="J396" s="18" t="str">
        <f>IF(S396,"",INDEX(XMLLINK[Telefon],MATCH(Q397&amp;"_"&amp;D396,XMLLINK[EID_MID],0)))</f>
        <v/>
      </c>
      <c r="K396" s="18" t="str">
        <f>IF(S396,"",INDEX(XMLLINK[Instrument],MATCH(Q397&amp;"_"&amp;D396,XMLLINK[EID_MID],0)))</f>
        <v/>
      </c>
      <c r="L396" s="18" t="str">
        <f>IF(S396,"",INDEX(XMLLINK[BereichIDPerson],MATCH(Q397&amp;"_"&amp;D396,XMLLINK[EID_MID],0)))</f>
        <v/>
      </c>
      <c r="M396" s="18" t="str">
        <f>IF(S396,"",INDEX(XMLLINK[BereichNamePerson],MATCH(Q397&amp;"_"&amp;D396,XMLLINK[EID_MID],0)))</f>
        <v/>
      </c>
      <c r="N396" s="18" t="str">
        <f>IF(S396,"",INDEX(XMLLINK[AuswahlPerson],MATCH(Q397&amp;"_"&amp;D396,XMLLINK[EID_MID],0)))</f>
        <v/>
      </c>
      <c r="O396" s="18" t="str">
        <f>IF(S396,"",INDEX(XMLLINK[BemerkungPerson],MATCH(Q397&amp;"_"&amp;D396,XMLLINK[EID_MID],0)))</f>
        <v/>
      </c>
      <c r="Q396" s="21">
        <f>B394</f>
        <v>20</v>
      </c>
      <c r="R396" s="22" t="s">
        <v>101</v>
      </c>
      <c r="S396" s="18" t="b">
        <f>ISERROR(INDEX(XMLLINK[NamePerson],MATCH(Q397&amp;"_"&amp;D396,XMLLINK[EID_MID],0)))</f>
        <v>1</v>
      </c>
      <c r="U396" s="15" t="str">
        <f ca="1">IF(ISNUMBER(DATEVALUE(F396)),TODAY()-DATEVALUE(F396),"")</f>
        <v/>
      </c>
      <c r="W396" s="15" t="str">
        <f>M396</f>
        <v/>
      </c>
      <c r="X396" s="29" t="str">
        <f>IF(E396="","",IF(E397="",E396,IF(E398="",E396&amp;", "&amp;E397,IF(E399="",E396&amp;", "&amp;E397&amp;", "&amp;E398,IF(E400="",E396&amp;", "&amp;E397&amp;", "&amp;E398&amp;", "&amp;E399,IF(E401="",E396&amp;", "&amp;E397&amp;", "&amp;E398&amp;", "&amp;E399&amp;", "&amp;E400,IF(E402="",E396&amp;", "&amp;E397&amp;", "&amp;E398&amp;", "&amp;E399&amp;", "&amp;E400&amp;", "&amp;E401,IF(E403="",E396&amp;", "&amp;E397&amp;", "&amp;E398&amp;", "&amp;E399&amp;", "&amp;E400&amp;", "&amp;E401&amp;", "&amp;E402,E396&amp;", "&amp;E397&amp;", "&amp;E398&amp;", "&amp;E399&amp;", "&amp;E400&amp;", "&amp;E401&amp;", "&amp;E402&amp;", "&amp;E403))))))))</f>
        <v/>
      </c>
      <c r="Y396" s="15" t="str">
        <f>K396</f>
        <v/>
      </c>
    </row>
    <row r="397" spans="1:25" x14ac:dyDescent="0.25">
      <c r="A397" s="24"/>
      <c r="B397" s="17" t="s">
        <v>80</v>
      </c>
      <c r="C397" s="18" t="str">
        <f>IF(ISERROR(S395),"",INDEX(XMLLINK[LeiterEmail],MATCH(Q397,XMLLINK[EnsembleNr],0)))</f>
        <v/>
      </c>
      <c r="D397" s="21">
        <v>2</v>
      </c>
      <c r="E397" s="18" t="str">
        <f>IF(S397,"",INDEX(XMLLINK[NamePerson],MATCH(Q398&amp;"_"&amp;D397,XMLLINK[EID_MID],0)))</f>
        <v/>
      </c>
      <c r="F397" s="18" t="str">
        <f>IF(S397,"",INDEX(XMLLINK[GebDat],MATCH(Q398&amp;"_"&amp;D397,XMLLINK[EID_MID],0)))</f>
        <v/>
      </c>
      <c r="G397" s="18" t="str">
        <f>IF(S397,"",INDEX(XMLLINK[Geschlecht],MATCH(Q398&amp;"_"&amp;D397,XMLLINK[EID_MID],0)))</f>
        <v/>
      </c>
      <c r="H397" s="18" t="str">
        <f>IF(S397,"",INDEX(XMLLINK[Adresse],MATCH(Q398&amp;"_"&amp;D397,XMLLINK[EID_MID],0)))</f>
        <v/>
      </c>
      <c r="I397" s="18" t="str">
        <f>IF(S397,"",INDEX(XMLLINK[Email],MATCH(Q398&amp;"_"&amp;D397,XMLLINK[EID_MID],0)))</f>
        <v/>
      </c>
      <c r="J397" s="18" t="str">
        <f>IF(S397,"",INDEX(XMLLINK[Telefon],MATCH(Q398&amp;"_"&amp;D397,XMLLINK[EID_MID],0)))</f>
        <v/>
      </c>
      <c r="K397" s="18" t="str">
        <f>IF(S397,"",INDEX(XMLLINK[Instrument],MATCH(Q398&amp;"_"&amp;D397,XMLLINK[EID_MID],0)))</f>
        <v/>
      </c>
      <c r="L397" s="18" t="str">
        <f>IF(S397,"",INDEX(XMLLINK[BereichIDPerson],MATCH(Q398&amp;"_"&amp;D397,XMLLINK[EID_MID],0)))</f>
        <v/>
      </c>
      <c r="M397" s="18" t="str">
        <f>IF(S397,"",INDEX(XMLLINK[BereichNamePerson],MATCH(Q398&amp;"_"&amp;D397,XMLLINK[EID_MID],0)))</f>
        <v/>
      </c>
      <c r="N397" s="18" t="str">
        <f>IF(S397,"",INDEX(XMLLINK[AuswahlPerson],MATCH(Q398&amp;"_"&amp;D397,XMLLINK[EID_MID],0)))</f>
        <v/>
      </c>
      <c r="O397" s="18" t="str">
        <f>IF(S397,"",INDEX(XMLLINK[BemerkungPerson],MATCH(Q398&amp;"_"&amp;D397,XMLLINK[EID_MID],0)))</f>
        <v/>
      </c>
      <c r="Q397" s="21">
        <f t="shared" ref="Q397:Q411" si="76">Q396</f>
        <v>20</v>
      </c>
      <c r="R397" s="15">
        <v>2</v>
      </c>
      <c r="S397" s="18" t="b">
        <f>ISERROR(INDEX(XMLLINK[NamePerson],MATCH(Q397&amp;"_"&amp;D397,XMLLINK[EID_MID],0)))</f>
        <v>1</v>
      </c>
      <c r="U397" s="15" t="str">
        <f t="shared" ref="U397:U403" ca="1" si="77">IF(ISNUMBER(DATEVALUE(F397)),TODAY()-DATEVALUE(F397),"")</f>
        <v/>
      </c>
      <c r="W397" s="15" t="str">
        <f>IF(AND(M397&lt;&gt;"",M397&lt;&gt;M396),", "&amp;M397,"")</f>
        <v/>
      </c>
      <c r="Y397" s="15" t="str">
        <f>IF(AND(K397&lt;&gt;"",K397&lt;&gt;K396),", "&amp;K397,"")</f>
        <v/>
      </c>
    </row>
    <row r="398" spans="1:25" x14ac:dyDescent="0.25">
      <c r="A398" s="24"/>
      <c r="B398" s="17" t="s">
        <v>81</v>
      </c>
      <c r="C398" s="18" t="str">
        <f>IF(ISERROR(S395),"",INDEX(XMLLINK[LeiterTelefon],MATCH(Q398,XMLLINK[EnsembleNr],0)))</f>
        <v/>
      </c>
      <c r="D398" s="21">
        <v>3</v>
      </c>
      <c r="E398" s="18" t="str">
        <f>IF(S398,"",INDEX(XMLLINK[NamePerson],MATCH(Q399&amp;"_"&amp;D398,XMLLINK[EID_MID],0)))</f>
        <v/>
      </c>
      <c r="F398" s="18" t="str">
        <f>IF(S398,"",INDEX(XMLLINK[GebDat],MATCH(Q399&amp;"_"&amp;D398,XMLLINK[EID_MID],0)))</f>
        <v/>
      </c>
      <c r="G398" s="18" t="str">
        <f>IF(S398,"",INDEX(XMLLINK[Geschlecht],MATCH(Q399&amp;"_"&amp;D398,XMLLINK[EID_MID],0)))</f>
        <v/>
      </c>
      <c r="H398" s="18" t="str">
        <f>IF(S398,"",INDEX(XMLLINK[Adresse],MATCH(Q399&amp;"_"&amp;D398,XMLLINK[EID_MID],0)))</f>
        <v/>
      </c>
      <c r="I398" s="18" t="str">
        <f>IF(S398,"",INDEX(XMLLINK[Email],MATCH(Q399&amp;"_"&amp;D398,XMLLINK[EID_MID],0)))</f>
        <v/>
      </c>
      <c r="J398" s="18" t="str">
        <f>IF(S398,"",INDEX(XMLLINK[Telefon],MATCH(Q399&amp;"_"&amp;D398,XMLLINK[EID_MID],0)))</f>
        <v/>
      </c>
      <c r="K398" s="18" t="str">
        <f>IF(S398,"",INDEX(XMLLINK[Instrument],MATCH(Q399&amp;"_"&amp;D398,XMLLINK[EID_MID],0)))</f>
        <v/>
      </c>
      <c r="L398" s="18" t="str">
        <f>IF(S398,"",INDEX(XMLLINK[BereichIDPerson],MATCH(Q399&amp;"_"&amp;D398,XMLLINK[EID_MID],0)))</f>
        <v/>
      </c>
      <c r="M398" s="18" t="str">
        <f>IF(S398,"",INDEX(XMLLINK[BereichNamePerson],MATCH(Q399&amp;"_"&amp;D398,XMLLINK[EID_MID],0)))</f>
        <v/>
      </c>
      <c r="N398" s="18" t="str">
        <f>IF(S398,"",INDEX(XMLLINK[AuswahlPerson],MATCH(Q399&amp;"_"&amp;D398,XMLLINK[EID_MID],0)))</f>
        <v/>
      </c>
      <c r="O398" s="18" t="str">
        <f>IF(S398,"",INDEX(XMLLINK[BemerkungPerson],MATCH(Q399&amp;"_"&amp;D398,XMLLINK[EID_MID],0)))</f>
        <v/>
      </c>
      <c r="Q398" s="21">
        <f t="shared" si="76"/>
        <v>20</v>
      </c>
      <c r="R398" s="15">
        <v>3</v>
      </c>
      <c r="S398" s="18" t="b">
        <f>ISERROR(INDEX(XMLLINK[NamePerson],MATCH(Q397&amp;"_"&amp;D398,XMLLINK[EID_MID],0)))</f>
        <v>1</v>
      </c>
      <c r="U398" s="15" t="str">
        <f t="shared" ca="1" si="77"/>
        <v/>
      </c>
      <c r="W398" s="15" t="str">
        <f>IF(OR(M398="",COUNTIF(M396:M397,M398)&gt;0),"",", "&amp;M398)</f>
        <v/>
      </c>
      <c r="Y398" s="15" t="str">
        <f>IF(OR(K398="",COUNTIF(K396:K397,K398)&gt;0),"",", "&amp;K398)</f>
        <v/>
      </c>
    </row>
    <row r="399" spans="1:25" x14ac:dyDescent="0.25">
      <c r="A399" s="24"/>
      <c r="B399" s="17" t="s">
        <v>82</v>
      </c>
      <c r="C399" s="18" t="str">
        <f>IF(ISERROR(S395),"",INDEX(XMLLINK[Art],MATCH(Q399,XMLLINK[EnsembleNr],0)))</f>
        <v/>
      </c>
      <c r="D399" s="21">
        <v>4</v>
      </c>
      <c r="E399" s="18" t="str">
        <f>IF(S399,"",INDEX(XMLLINK[NamePerson],MATCH(Q400&amp;"_"&amp;D399,XMLLINK[EID_MID],0)))</f>
        <v/>
      </c>
      <c r="F399" s="18" t="str">
        <f>IF(S399,"",INDEX(XMLLINK[GebDat],MATCH(Q400&amp;"_"&amp;D399,XMLLINK[EID_MID],0)))</f>
        <v/>
      </c>
      <c r="G399" s="18" t="str">
        <f>IF(S399,"",INDEX(XMLLINK[Geschlecht],MATCH(Q400&amp;"_"&amp;D399,XMLLINK[EID_MID],0)))</f>
        <v/>
      </c>
      <c r="H399" s="18" t="str">
        <f>IF(S399,"",INDEX(XMLLINK[Adresse],MATCH(Q400&amp;"_"&amp;D399,XMLLINK[EID_MID],0)))</f>
        <v/>
      </c>
      <c r="I399" s="18" t="str">
        <f>IF(S399,"",INDEX(XMLLINK[Email],MATCH(Q400&amp;"_"&amp;D399,XMLLINK[EID_MID],0)))</f>
        <v/>
      </c>
      <c r="J399" s="18" t="str">
        <f>IF(S399,"",INDEX(XMLLINK[Telefon],MATCH(Q400&amp;"_"&amp;D399,XMLLINK[EID_MID],0)))</f>
        <v/>
      </c>
      <c r="K399" s="18" t="str">
        <f>IF(S399,"",INDEX(XMLLINK[Instrument],MATCH(Q400&amp;"_"&amp;D399,XMLLINK[EID_MID],0)))</f>
        <v/>
      </c>
      <c r="L399" s="18" t="str">
        <f>IF(S399,"",INDEX(XMLLINK[BereichIDPerson],MATCH(Q400&amp;"_"&amp;D399,XMLLINK[EID_MID],0)))</f>
        <v/>
      </c>
      <c r="M399" s="18" t="str">
        <f>IF(S399,"",INDEX(XMLLINK[BereichNamePerson],MATCH(Q400&amp;"_"&amp;D399,XMLLINK[EID_MID],0)))</f>
        <v/>
      </c>
      <c r="N399" s="18" t="str">
        <f>IF(S399,"",INDEX(XMLLINK[AuswahlPerson],MATCH(Q400&amp;"_"&amp;D399,XMLLINK[EID_MID],0)))</f>
        <v/>
      </c>
      <c r="O399" s="18" t="str">
        <f>IF(S399,"",INDEX(XMLLINK[BemerkungPerson],MATCH(Q400&amp;"_"&amp;D399,XMLLINK[EID_MID],0)))</f>
        <v/>
      </c>
      <c r="Q399" s="21">
        <f t="shared" si="76"/>
        <v>20</v>
      </c>
      <c r="R399" s="15">
        <v>4</v>
      </c>
      <c r="S399" s="18" t="b">
        <f>ISERROR(INDEX(XMLLINK[NamePerson],MATCH(Q397&amp;"_"&amp;D399,XMLLINK[EID_MID],0)))</f>
        <v>1</v>
      </c>
      <c r="U399" s="15" t="str">
        <f t="shared" ca="1" si="77"/>
        <v/>
      </c>
      <c r="W399" s="15" t="str">
        <f>IF(OR(M399="",COUNTIF(M396:M398,M399)&gt;0),"",", "&amp;M399)</f>
        <v/>
      </c>
      <c r="Y399" s="15" t="str">
        <f>IF(OR(K399="",COUNTIF(K396:K398,K399)&gt;0),"",", "&amp;K399)</f>
        <v/>
      </c>
    </row>
    <row r="400" spans="1:25" x14ac:dyDescent="0.25">
      <c r="A400" s="24"/>
      <c r="B400" s="17" t="s">
        <v>83</v>
      </c>
      <c r="C400" s="18" t="str">
        <f>IF(ISERROR(S395),"",INDEX(XMLLINK[Stufe],MATCH(Q400,XMLLINK[EnsembleNr],0)))</f>
        <v/>
      </c>
      <c r="D400" s="21">
        <v>5</v>
      </c>
      <c r="E400" s="18" t="str">
        <f>IF(S400,"",INDEX(XMLLINK[NamePerson],MATCH(Q401&amp;"_"&amp;D400,XMLLINK[EID_MID],0)))</f>
        <v/>
      </c>
      <c r="F400" s="18" t="str">
        <f>IF(S400,"",INDEX(XMLLINK[GebDat],MATCH(Q401&amp;"_"&amp;D400,XMLLINK[EID_MID],0)))</f>
        <v/>
      </c>
      <c r="G400" s="18" t="str">
        <f>IF(S400,"",INDEX(XMLLINK[Geschlecht],MATCH(Q401&amp;"_"&amp;D400,XMLLINK[EID_MID],0)))</f>
        <v/>
      </c>
      <c r="H400" s="18" t="str">
        <f>IF(S400,"",INDEX(XMLLINK[Adresse],MATCH(Q401&amp;"_"&amp;D400,XMLLINK[EID_MID],0)))</f>
        <v/>
      </c>
      <c r="I400" s="18" t="str">
        <f>IF(S400,"",INDEX(XMLLINK[Email],MATCH(Q401&amp;"_"&amp;D400,XMLLINK[EID_MID],0)))</f>
        <v/>
      </c>
      <c r="J400" s="18" t="str">
        <f>IF(S400,"",INDEX(XMLLINK[Telefon],MATCH(Q401&amp;"_"&amp;D400,XMLLINK[EID_MID],0)))</f>
        <v/>
      </c>
      <c r="K400" s="18" t="str">
        <f>IF(S400,"",INDEX(XMLLINK[Instrument],MATCH(Q401&amp;"_"&amp;D400,XMLLINK[EID_MID],0)))</f>
        <v/>
      </c>
      <c r="L400" s="18" t="str">
        <f>IF(S400,"",INDEX(XMLLINK[BereichIDPerson],MATCH(Q401&amp;"_"&amp;D400,XMLLINK[EID_MID],0)))</f>
        <v/>
      </c>
      <c r="M400" s="18" t="str">
        <f>IF(S400,"",INDEX(XMLLINK[BereichNamePerson],MATCH(Q401&amp;"_"&amp;D400,XMLLINK[EID_MID],0)))</f>
        <v/>
      </c>
      <c r="N400" s="18" t="str">
        <f>IF(S400,"",INDEX(XMLLINK[AuswahlPerson],MATCH(Q401&amp;"_"&amp;D400,XMLLINK[EID_MID],0)))</f>
        <v/>
      </c>
      <c r="O400" s="18" t="str">
        <f>IF(S400,"",INDEX(XMLLINK[BemerkungPerson],MATCH(Q401&amp;"_"&amp;D400,XMLLINK[EID_MID],0)))</f>
        <v/>
      </c>
      <c r="Q400" s="21">
        <f t="shared" si="76"/>
        <v>20</v>
      </c>
      <c r="R400" s="15">
        <v>5</v>
      </c>
      <c r="S400" s="18" t="b">
        <f>ISERROR(INDEX(XMLLINK[NamePerson],MATCH(Q397&amp;"_"&amp;D400,XMLLINK[EID_MID],0)))</f>
        <v>1</v>
      </c>
      <c r="U400" s="15" t="str">
        <f t="shared" ca="1" si="77"/>
        <v/>
      </c>
      <c r="W400" s="15" t="str">
        <f>IF(OR(M400="",COUNTIF(M396:M399,M400)&gt;0),"",", "&amp;M400)</f>
        <v/>
      </c>
      <c r="Y400" s="15" t="str">
        <f>IF(OR(K400="",COUNTIF(K397:K399,K400)&gt;0),"",", "&amp;K400)</f>
        <v/>
      </c>
    </row>
    <row r="401" spans="1:25" x14ac:dyDescent="0.25">
      <c r="A401" s="24"/>
      <c r="B401" s="17" t="s">
        <v>84</v>
      </c>
      <c r="C401" s="18" t="str">
        <f>IF(ISERROR(S395),"",INDEX(XMLLINK[Artikel],MATCH(Q401,XMLLINK[EnsembleNr],0)))</f>
        <v/>
      </c>
      <c r="D401" s="21">
        <v>6</v>
      </c>
      <c r="E401" s="18" t="str">
        <f>IF(S401,"",INDEX(XMLLINK[NamePerson],MATCH(Q402&amp;"_"&amp;D401,XMLLINK[EID_MID],0)))</f>
        <v/>
      </c>
      <c r="F401" s="18" t="str">
        <f>IF(S401,"",INDEX(XMLLINK[GebDat],MATCH(Q402&amp;"_"&amp;D401,XMLLINK[EID_MID],0)))</f>
        <v/>
      </c>
      <c r="G401" s="18" t="str">
        <f>IF(S401,"",INDEX(XMLLINK[Geschlecht],MATCH(Q402&amp;"_"&amp;D401,XMLLINK[EID_MID],0)))</f>
        <v/>
      </c>
      <c r="H401" s="18" t="str">
        <f>IF(S401,"",INDEX(XMLLINK[Adresse],MATCH(Q402&amp;"_"&amp;D401,XMLLINK[EID_MID],0)))</f>
        <v/>
      </c>
      <c r="I401" s="18" t="str">
        <f>IF(S401,"",INDEX(XMLLINK[Email],MATCH(Q402&amp;"_"&amp;D401,XMLLINK[EID_MID],0)))</f>
        <v/>
      </c>
      <c r="J401" s="18" t="str">
        <f>IF(S401,"",INDEX(XMLLINK[Telefon],MATCH(Q402&amp;"_"&amp;D401,XMLLINK[EID_MID],0)))</f>
        <v/>
      </c>
      <c r="K401" s="18" t="str">
        <f>IF(S401,"",INDEX(XMLLINK[Instrument],MATCH(Q402&amp;"_"&amp;D401,XMLLINK[EID_MID],0)))</f>
        <v/>
      </c>
      <c r="L401" s="18" t="str">
        <f>IF(S401,"",INDEX(XMLLINK[BereichIDPerson],MATCH(Q402&amp;"_"&amp;D401,XMLLINK[EID_MID],0)))</f>
        <v/>
      </c>
      <c r="M401" s="18" t="str">
        <f>IF(S401,"",INDEX(XMLLINK[BereichNamePerson],MATCH(Q402&amp;"_"&amp;D401,XMLLINK[EID_MID],0)))</f>
        <v/>
      </c>
      <c r="N401" s="18" t="str">
        <f>IF(S401,"",INDEX(XMLLINK[AuswahlPerson],MATCH(Q402&amp;"_"&amp;D401,XMLLINK[EID_MID],0)))</f>
        <v/>
      </c>
      <c r="O401" s="18" t="str">
        <f>IF(S401,"",INDEX(XMLLINK[BemerkungPerson],MATCH(Q402&amp;"_"&amp;D401,XMLLINK[EID_MID],0)))</f>
        <v/>
      </c>
      <c r="Q401" s="21">
        <f t="shared" si="76"/>
        <v>20</v>
      </c>
      <c r="R401" s="15">
        <v>6</v>
      </c>
      <c r="S401" s="18" t="b">
        <f>ISERROR(INDEX(XMLLINK[NamePerson],MATCH(Q397&amp;"_"&amp;D401,XMLLINK[EID_MID],0)))</f>
        <v>1</v>
      </c>
      <c r="U401" s="15" t="str">
        <f t="shared" ca="1" si="77"/>
        <v/>
      </c>
      <c r="W401" s="15" t="str">
        <f>IF(OR(M401="",COUNTIF(M396:M400,M401)&gt;0),"",", "&amp;M401)</f>
        <v/>
      </c>
      <c r="Y401" s="15" t="str">
        <f>IF(OR(K401="",COUNTIF(K398:K400,K401)&gt;0),"",", "&amp;K401)</f>
        <v/>
      </c>
    </row>
    <row r="402" spans="1:25" x14ac:dyDescent="0.25">
      <c r="A402" s="24"/>
      <c r="B402" s="17" t="s">
        <v>85</v>
      </c>
      <c r="C402" s="18" t="str">
        <f>IF(ISERROR(S395),"",INDEX(XMLLINK[BereichID],MATCH(Q402,XMLLINK[EnsembleNr],0)))</f>
        <v/>
      </c>
      <c r="D402" s="21">
        <v>7</v>
      </c>
      <c r="E402" s="18" t="str">
        <f>IF(S402,"",INDEX(XMLLINK[NamePerson],MATCH(Q403&amp;"_"&amp;D402,XMLLINK[EID_MID],0)))</f>
        <v/>
      </c>
      <c r="F402" s="18" t="str">
        <f>IF(S402,"",INDEX(XMLLINK[GebDat],MATCH(Q403&amp;"_"&amp;D402,XMLLINK[EID_MID],0)))</f>
        <v/>
      </c>
      <c r="G402" s="18" t="str">
        <f>IF(S402,"",INDEX(XMLLINK[Geschlecht],MATCH(Q403&amp;"_"&amp;D402,XMLLINK[EID_MID],0)))</f>
        <v/>
      </c>
      <c r="H402" s="18" t="str">
        <f>IF(S402,"",INDEX(XMLLINK[Adresse],MATCH(Q403&amp;"_"&amp;D402,XMLLINK[EID_MID],0)))</f>
        <v/>
      </c>
      <c r="I402" s="18" t="str">
        <f>IF(S402,"",INDEX(XMLLINK[Email],MATCH(Q403&amp;"_"&amp;D402,XMLLINK[EID_MID],0)))</f>
        <v/>
      </c>
      <c r="J402" s="18" t="str">
        <f>IF(S402,"",INDEX(XMLLINK[Telefon],MATCH(Q403&amp;"_"&amp;D402,XMLLINK[EID_MID],0)))</f>
        <v/>
      </c>
      <c r="K402" s="18" t="str">
        <f>IF(S402,"",INDEX(XMLLINK[Instrument],MATCH(Q403&amp;"_"&amp;D402,XMLLINK[EID_MID],0)))</f>
        <v/>
      </c>
      <c r="L402" s="18" t="str">
        <f>IF(S402,"",INDEX(XMLLINK[BereichIDPerson],MATCH(Q403&amp;"_"&amp;D402,XMLLINK[EID_MID],0)))</f>
        <v/>
      </c>
      <c r="M402" s="18" t="str">
        <f>IF(S402,"",INDEX(XMLLINK[BereichNamePerson],MATCH(Q403&amp;"_"&amp;D402,XMLLINK[EID_MID],0)))</f>
        <v/>
      </c>
      <c r="N402" s="18" t="str">
        <f>IF(S402,"",INDEX(XMLLINK[AuswahlPerson],MATCH(Q403&amp;"_"&amp;D402,XMLLINK[EID_MID],0)))</f>
        <v/>
      </c>
      <c r="O402" s="18" t="str">
        <f>IF(S402,"",INDEX(XMLLINK[BemerkungPerson],MATCH(Q403&amp;"_"&amp;D402,XMLLINK[EID_MID],0)))</f>
        <v/>
      </c>
      <c r="Q402" s="21">
        <f t="shared" si="76"/>
        <v>20</v>
      </c>
      <c r="R402" s="15">
        <v>7</v>
      </c>
      <c r="S402" s="18" t="b">
        <f>ISERROR(INDEX(XMLLINK[NamePerson],MATCH(Q397&amp;"_"&amp;D402,XMLLINK[EID_MID],0)))</f>
        <v>1</v>
      </c>
      <c r="U402" s="15" t="str">
        <f t="shared" ca="1" si="77"/>
        <v/>
      </c>
      <c r="W402" s="15" t="str">
        <f>IF(OR(M402="",COUNTIF(M396:M401,M402)&gt;0),"",", "&amp;M402)</f>
        <v/>
      </c>
      <c r="Y402" s="15" t="str">
        <f>IF(OR(K402="",COUNTIF(K399:K401,K402)&gt;0),"",", "&amp;K402)</f>
        <v/>
      </c>
    </row>
    <row r="403" spans="1:25" x14ac:dyDescent="0.25">
      <c r="A403" s="24"/>
      <c r="B403" s="17" t="s">
        <v>86</v>
      </c>
      <c r="C403" s="18" t="str">
        <f>IF(ISERROR(S395),"",INDEX(XMLLINK[BereichName],MATCH(Q403,XMLLINK[EnsembleNr],0)))</f>
        <v/>
      </c>
      <c r="D403" s="21">
        <v>8</v>
      </c>
      <c r="E403" s="18" t="str">
        <f>IF(S403,"",INDEX(XMLLINK[NamePerson],MATCH(Q404&amp;"_"&amp;D403,XMLLINK[EID_MID],0)))</f>
        <v/>
      </c>
      <c r="F403" s="18" t="str">
        <f>IF(S403,"",INDEX(XMLLINK[GebDat],MATCH(Q404&amp;"_"&amp;D403,XMLLINK[EID_MID],0)))</f>
        <v/>
      </c>
      <c r="G403" s="18" t="str">
        <f>IF(S403,"",INDEX(XMLLINK[Geschlecht],MATCH(Q404&amp;"_"&amp;D403,XMLLINK[EID_MID],0)))</f>
        <v/>
      </c>
      <c r="H403" s="18" t="str">
        <f>IF(S403,"",INDEX(XMLLINK[Adresse],MATCH(Q404&amp;"_"&amp;D403,XMLLINK[EID_MID],0)))</f>
        <v/>
      </c>
      <c r="I403" s="18" t="str">
        <f>IF(S403,"",INDEX(XMLLINK[Email],MATCH(Q404&amp;"_"&amp;D403,XMLLINK[EID_MID],0)))</f>
        <v/>
      </c>
      <c r="J403" s="18" t="str">
        <f>IF(S403,"",INDEX(XMLLINK[Telefon],MATCH(Q404&amp;"_"&amp;D403,XMLLINK[EID_MID],0)))</f>
        <v/>
      </c>
      <c r="K403" s="18" t="str">
        <f>IF(S403,"",INDEX(XMLLINK[Instrument],MATCH(Q404&amp;"_"&amp;D403,XMLLINK[EID_MID],0)))</f>
        <v/>
      </c>
      <c r="L403" s="18" t="str">
        <f>IF(S403,"",INDEX(XMLLINK[BereichIDPerson],MATCH(Q404&amp;"_"&amp;D403,XMLLINK[EID_MID],0)))</f>
        <v/>
      </c>
      <c r="M403" s="18" t="str">
        <f>IF(S403,"",INDEX(XMLLINK[BereichNamePerson],MATCH(Q404&amp;"_"&amp;D403,XMLLINK[EID_MID],0)))</f>
        <v/>
      </c>
      <c r="N403" s="18" t="str">
        <f>IF(S403,"",INDEX(XMLLINK[AuswahlPerson],MATCH(Q404&amp;"_"&amp;D403,XMLLINK[EID_MID],0)))</f>
        <v/>
      </c>
      <c r="O403" s="18" t="str">
        <f>IF(S403,"",INDEX(XMLLINK[BemerkungPerson],MATCH(Q404&amp;"_"&amp;D403,XMLLINK[EID_MID],0)))</f>
        <v/>
      </c>
      <c r="Q403" s="21">
        <f t="shared" si="76"/>
        <v>20</v>
      </c>
      <c r="R403" s="15">
        <v>8</v>
      </c>
      <c r="S403" s="18" t="b">
        <f>ISERROR(INDEX(XMLLINK[NamePerson],MATCH(Q397&amp;"_"&amp;D403,XMLLINK[EID_MID],0)))</f>
        <v>1</v>
      </c>
      <c r="U403" s="15" t="str">
        <f t="shared" ca="1" si="77"/>
        <v/>
      </c>
      <c r="W403" s="15" t="str">
        <f>IF(OR(M403="",COUNTIF(M396:M402,M403)&gt;0),"",", "&amp;M403)</f>
        <v/>
      </c>
      <c r="Y403" s="15" t="str">
        <f>IF(OR(K403="",COUNTIF(K400:K402,K403)&gt;0),"",", "&amp;K403)</f>
        <v/>
      </c>
    </row>
    <row r="404" spans="1:25" x14ac:dyDescent="0.25">
      <c r="A404" s="24"/>
      <c r="B404" s="17" t="s">
        <v>87</v>
      </c>
      <c r="C404" s="18" t="str">
        <f>IF(ISERROR(S395),"",INDEX(XMLLINK[Auftrittzeit],MATCH(Q404,XMLLINK[EnsembleNr],0)))</f>
        <v/>
      </c>
      <c r="D404" s="17" t="s">
        <v>94</v>
      </c>
      <c r="E404" s="15" t="s">
        <v>29</v>
      </c>
      <c r="F404" s="15" t="s">
        <v>30</v>
      </c>
      <c r="G404" s="15" t="s">
        <v>95</v>
      </c>
      <c r="H404" s="15" t="s">
        <v>32</v>
      </c>
      <c r="I404" s="15" t="s">
        <v>20</v>
      </c>
      <c r="J404" s="15" t="s">
        <v>39</v>
      </c>
      <c r="Q404" s="21">
        <f t="shared" si="76"/>
        <v>20</v>
      </c>
      <c r="U404" s="15">
        <f ca="1">COUNT(U396:U403)</f>
        <v>0</v>
      </c>
      <c r="W404" s="29" t="str">
        <f>CONCATENATE(W405,V406,W406,V407,W407,V408,W408,V409,W409,V410,W410,V411,W411)</f>
        <v/>
      </c>
    </row>
    <row r="405" spans="1:25" x14ac:dyDescent="0.25">
      <c r="A405" s="24"/>
      <c r="B405" s="17" t="s">
        <v>88</v>
      </c>
      <c r="C405" s="18" t="str">
        <f>IF(ISERROR(S395),"",INDEX(XMLLINK[Bemerkung],MATCH(Q405,XMLLINK[EnsembleNr],0)))</f>
        <v/>
      </c>
      <c r="D405" s="21">
        <v>1</v>
      </c>
      <c r="E405" s="18" t="str">
        <f>IF(S405,"",INDEX(XMLLINK[Titel],MATCH(Q406&amp;"_"&amp;D405,XMLLINK[EID_WID],0)))</f>
        <v/>
      </c>
      <c r="F405" s="18" t="str">
        <f>IF(S405,"",INDEX(XMLLINK[Komponist],MATCH(Q406&amp;"_"&amp;D405,XMLLINK[EID_WID],0)))</f>
        <v/>
      </c>
      <c r="G405" s="18" t="str">
        <f>IF(S405,"",INDEX(XMLLINK[Satz],MATCH(Q406&amp;"_"&amp;D405,XMLLINK[EID_WID],0)))</f>
        <v/>
      </c>
      <c r="H405" s="18" t="str">
        <f>IF(S405,"",INDEX(XMLLINK[Dauer],MATCH(Q406&amp;"_"&amp;D405,XMLLINK[EID_WID],0)))</f>
        <v/>
      </c>
      <c r="I405" s="18" t="str">
        <f>IF(S405,"",INDEX(XMLLINK[BemerkungWerk],MATCH(Q406&amp;"_"&amp;D405,XMLLINK[EID_WID],0)))</f>
        <v/>
      </c>
      <c r="J405" s="18" t="str">
        <f>IF(S405,"",INDEX(XMLLINK[Pflicht],MATCH(Q406&amp;"_"&amp;D405,XMLLINK[EID_WID],0)))</f>
        <v/>
      </c>
      <c r="Q405" s="21">
        <f t="shared" si="76"/>
        <v>20</v>
      </c>
      <c r="R405" s="22" t="s">
        <v>102</v>
      </c>
      <c r="S405" s="18" t="b">
        <f>ISERROR(INDEX(XMLLINK[NamePerson],MATCH(Q407&amp;"_"&amp;D405,XMLLINK[EID_WID],0)))</f>
        <v>1</v>
      </c>
      <c r="W405" s="15" t="str">
        <f t="shared" ref="W405:W412" si="78">IF(AND(F405="",G405=""),E405,IF(AND(F405&lt;&gt;"",G405&lt;&gt;""),F405&amp;", "&amp;E405&amp;", "&amp;G405,IF(F405="",E405&amp;", "&amp;G405,F405&amp;", "&amp;E405)))</f>
        <v/>
      </c>
    </row>
    <row r="406" spans="1:25" x14ac:dyDescent="0.25">
      <c r="A406" s="24"/>
      <c r="B406" s="17" t="s">
        <v>108</v>
      </c>
      <c r="C406" s="28" t="str">
        <f ca="1">IF(U404=0,"",SUM(U396:U403)/U404/365.25)</f>
        <v/>
      </c>
      <c r="D406" s="21">
        <v>2</v>
      </c>
      <c r="E406" s="18" t="str">
        <f>IF(S406,"",INDEX(XMLLINK[Titel],MATCH(Q407&amp;"_"&amp;D406,XMLLINK[EID_WID],0)))</f>
        <v/>
      </c>
      <c r="F406" s="18" t="str">
        <f>IF(S406,"",INDEX(XMLLINK[Komponist],MATCH(Q407&amp;"_"&amp;D406,XMLLINK[EID_WID],0)))</f>
        <v/>
      </c>
      <c r="G406" s="18" t="str">
        <f>IF(S406,"",INDEX(XMLLINK[Satz],MATCH(Q407&amp;"_"&amp;D406,XMLLINK[EID_WID],0)))</f>
        <v/>
      </c>
      <c r="H406" s="18" t="str">
        <f>IF(S406,"",INDEX(XMLLINK[Dauer],MATCH(Q407&amp;"_"&amp;D406,XMLLINK[EID_WID],0)))</f>
        <v/>
      </c>
      <c r="I406" s="18" t="str">
        <f>IF(S406,"",INDEX(XMLLINK[BemerkungWerk],MATCH(Q407&amp;"_"&amp;D406,XMLLINK[EID_WID],0)))</f>
        <v/>
      </c>
      <c r="J406" s="18" t="str">
        <f>IF(S406,"",INDEX(XMLLINK[Pflicht],MATCH(Q407&amp;"_"&amp;D406,XMLLINK[EID_WID],0)))</f>
        <v/>
      </c>
      <c r="Q406" s="21">
        <f t="shared" si="76"/>
        <v>20</v>
      </c>
      <c r="R406" s="22">
        <v>2</v>
      </c>
      <c r="S406" s="18" t="b">
        <f>ISERROR(INDEX(XMLLINK[NamePerson],MATCH(Q408&amp;"_"&amp;D406,XMLLINK[EID_WID],0)))</f>
        <v>1</v>
      </c>
      <c r="V406" s="15" t="str">
        <f>IF(W406="","","; ")</f>
        <v/>
      </c>
      <c r="W406" s="15" t="str">
        <f t="shared" si="78"/>
        <v/>
      </c>
    </row>
    <row r="407" spans="1:25" x14ac:dyDescent="0.25">
      <c r="A407" s="24"/>
      <c r="D407" s="21">
        <v>3</v>
      </c>
      <c r="E407" s="18" t="str">
        <f>IF(S407,"",INDEX(XMLLINK[Titel],MATCH(Q408&amp;"_"&amp;D407,XMLLINK[EID_WID],0)))</f>
        <v/>
      </c>
      <c r="F407" s="18" t="str">
        <f>IF(S407,"",INDEX(XMLLINK[Komponist],MATCH(Q408&amp;"_"&amp;D407,XMLLINK[EID_WID],0)))</f>
        <v/>
      </c>
      <c r="G407" s="18" t="str">
        <f>IF(S407,"",INDEX(XMLLINK[Satz],MATCH(Q408&amp;"_"&amp;D407,XMLLINK[EID_WID],0)))</f>
        <v/>
      </c>
      <c r="H407" s="18" t="str">
        <f>IF(S407,"",INDEX(XMLLINK[Dauer],MATCH(Q408&amp;"_"&amp;D407,XMLLINK[EID_WID],0)))</f>
        <v/>
      </c>
      <c r="I407" s="18" t="str">
        <f>IF(S407,"",INDEX(XMLLINK[BemerkungWerk],MATCH(Q408&amp;"_"&amp;D407,XMLLINK[EID_WID],0)))</f>
        <v/>
      </c>
      <c r="J407" s="18" t="str">
        <f>IF(S407,"",INDEX(XMLLINK[Pflicht],MATCH(Q408&amp;"_"&amp;D407,XMLLINK[EID_WID],0)))</f>
        <v/>
      </c>
      <c r="Q407" s="21">
        <f t="shared" si="76"/>
        <v>20</v>
      </c>
      <c r="R407" s="22">
        <v>3</v>
      </c>
      <c r="S407" s="18" t="b">
        <f>ISERROR(INDEX(XMLLINK[NamePerson],MATCH(Q409&amp;"_"&amp;D407,XMLLINK[EID_WID],0)))</f>
        <v>1</v>
      </c>
      <c r="V407" s="15" t="str">
        <f t="shared" ref="V407:V412" si="79">IF(W407="","","; ")</f>
        <v/>
      </c>
      <c r="W407" s="15" t="str">
        <f t="shared" si="78"/>
        <v/>
      </c>
    </row>
    <row r="408" spans="1:25" x14ac:dyDescent="0.25">
      <c r="A408" s="24"/>
      <c r="D408" s="21">
        <v>4</v>
      </c>
      <c r="E408" s="18" t="str">
        <f>IF(S408,"",INDEX(XMLLINK[Titel],MATCH(Q409&amp;"_"&amp;D408,XMLLINK[EID_WID],0)))</f>
        <v/>
      </c>
      <c r="F408" s="18" t="str">
        <f>IF(S408,"",INDEX(XMLLINK[Komponist],MATCH(Q409&amp;"_"&amp;D408,XMLLINK[EID_WID],0)))</f>
        <v/>
      </c>
      <c r="G408" s="18" t="str">
        <f>IF(S408,"",INDEX(XMLLINK[Satz],MATCH(Q409&amp;"_"&amp;D408,XMLLINK[EID_WID],0)))</f>
        <v/>
      </c>
      <c r="H408" s="18" t="str">
        <f>IF(S408,"",INDEX(XMLLINK[Dauer],MATCH(Q409&amp;"_"&amp;D408,XMLLINK[EID_WID],0)))</f>
        <v/>
      </c>
      <c r="I408" s="18" t="str">
        <f>IF(S408,"",INDEX(XMLLINK[BemerkungWerk],MATCH(Q409&amp;"_"&amp;D408,XMLLINK[EID_WID],0)))</f>
        <v/>
      </c>
      <c r="J408" s="18" t="str">
        <f>IF(S408,"",INDEX(XMLLINK[Pflicht],MATCH(Q409&amp;"_"&amp;D408,XMLLINK[EID_WID],0)))</f>
        <v/>
      </c>
      <c r="Q408" s="21">
        <f t="shared" si="76"/>
        <v>20</v>
      </c>
      <c r="R408" s="22">
        <v>4</v>
      </c>
      <c r="S408" s="18" t="b">
        <f>ISERROR(INDEX(XMLLINK[NamePerson],MATCH(Q410&amp;"_"&amp;D408,XMLLINK[EID_WID],0)))</f>
        <v>1</v>
      </c>
      <c r="V408" s="15" t="str">
        <f t="shared" si="79"/>
        <v/>
      </c>
      <c r="W408" s="15" t="str">
        <f t="shared" si="78"/>
        <v/>
      </c>
    </row>
    <row r="409" spans="1:25" x14ac:dyDescent="0.25">
      <c r="A409" s="24"/>
      <c r="D409" s="21">
        <v>5</v>
      </c>
      <c r="E409" s="18" t="str">
        <f>IF(S409,"",INDEX(XMLLINK[Titel],MATCH(Q410&amp;"_"&amp;D409,XMLLINK[EID_WID],0)))</f>
        <v/>
      </c>
      <c r="F409" s="18" t="str">
        <f>IF(S409,"",INDEX(XMLLINK[Komponist],MATCH(Q410&amp;"_"&amp;D409,XMLLINK[EID_WID],0)))</f>
        <v/>
      </c>
      <c r="G409" s="18" t="str">
        <f>IF(S409,"",INDEX(XMLLINK[Satz],MATCH(Q410&amp;"_"&amp;D409,XMLLINK[EID_WID],0)))</f>
        <v/>
      </c>
      <c r="H409" s="18" t="str">
        <f>IF(S409,"",INDEX(XMLLINK[Dauer],MATCH(Q410&amp;"_"&amp;D409,XMLLINK[EID_WID],0)))</f>
        <v/>
      </c>
      <c r="I409" s="18" t="str">
        <f>IF(S409,"",INDEX(XMLLINK[BemerkungWerk],MATCH(Q410&amp;"_"&amp;D409,XMLLINK[EID_WID],0)))</f>
        <v/>
      </c>
      <c r="J409" s="18" t="str">
        <f>IF(S409,"",INDEX(XMLLINK[Pflicht],MATCH(Q410&amp;"_"&amp;D409,XMLLINK[EID_WID],0)))</f>
        <v/>
      </c>
      <c r="Q409" s="21">
        <f t="shared" si="76"/>
        <v>20</v>
      </c>
      <c r="R409" s="22">
        <v>5</v>
      </c>
      <c r="S409" s="18" t="b">
        <f>ISERROR(INDEX(XMLLINK[NamePerson],MATCH(Q411&amp;"_"&amp;D409,XMLLINK[EID_WID],0)))</f>
        <v>1</v>
      </c>
      <c r="V409" s="15" t="str">
        <f t="shared" si="79"/>
        <v/>
      </c>
      <c r="W409" s="15" t="str">
        <f t="shared" si="78"/>
        <v/>
      </c>
    </row>
    <row r="410" spans="1:25" x14ac:dyDescent="0.25">
      <c r="A410" s="24"/>
      <c r="D410" s="21">
        <v>6</v>
      </c>
      <c r="E410" s="18" t="str">
        <f>IF(S410,"",INDEX(XMLLINK[Titel],MATCH(Q411&amp;"_"&amp;D410,XMLLINK[EID_WID],0)))</f>
        <v/>
      </c>
      <c r="F410" s="18" t="str">
        <f>IF(S410,"",INDEX(XMLLINK[Komponist],MATCH(Q411&amp;"_"&amp;D410,XMLLINK[EID_WID],0)))</f>
        <v/>
      </c>
      <c r="G410" s="18" t="str">
        <f>IF(S410,"",INDEX(XMLLINK[Satz],MATCH(Q411&amp;"_"&amp;D410,XMLLINK[EID_WID],0)))</f>
        <v/>
      </c>
      <c r="H410" s="18" t="str">
        <f>IF(S410,"",INDEX(XMLLINK[Dauer],MATCH(Q411&amp;"_"&amp;D410,XMLLINK[EID_WID],0)))</f>
        <v/>
      </c>
      <c r="I410" s="18" t="str">
        <f>IF(S410,"",INDEX(XMLLINK[BemerkungWerk],MATCH(Q411&amp;"_"&amp;D410,XMLLINK[EID_WID],0)))</f>
        <v/>
      </c>
      <c r="J410" s="18" t="str">
        <f>IF(S410,"",INDEX(XMLLINK[Pflicht],MATCH(Q411&amp;"_"&amp;D410,XMLLINK[EID_WID],0)))</f>
        <v/>
      </c>
      <c r="Q410" s="21">
        <f t="shared" si="76"/>
        <v>20</v>
      </c>
      <c r="R410" s="22">
        <v>6</v>
      </c>
      <c r="S410" s="18" t="b">
        <f>ISERROR(INDEX(XMLLINK[NamePerson],MATCH(Q412&amp;"_"&amp;D410,XMLLINK[EID_WID],0)))</f>
        <v>1</v>
      </c>
      <c r="V410" s="15" t="str">
        <f t="shared" si="79"/>
        <v/>
      </c>
      <c r="W410" s="15" t="str">
        <f t="shared" si="78"/>
        <v/>
      </c>
    </row>
    <row r="411" spans="1:25" x14ac:dyDescent="0.25">
      <c r="A411" s="24"/>
      <c r="D411" s="21">
        <v>7</v>
      </c>
      <c r="E411" s="18" t="str">
        <f>IF(S411,"",INDEX(XMLLINK[Titel],MATCH(Q412&amp;"_"&amp;D411,XMLLINK[EID_WID],0)))</f>
        <v/>
      </c>
      <c r="F411" s="18" t="str">
        <f>IF(S411,"",INDEX(XMLLINK[Komponist],MATCH(Q412&amp;"_"&amp;D411,XMLLINK[EID_WID],0)))</f>
        <v/>
      </c>
      <c r="G411" s="18" t="str">
        <f>IF(S411,"",INDEX(XMLLINK[Satz],MATCH(Q412&amp;"_"&amp;D411,XMLLINK[EID_WID],0)))</f>
        <v/>
      </c>
      <c r="H411" s="18" t="str">
        <f>IF(S411,"",INDEX(XMLLINK[Dauer],MATCH(Q412&amp;"_"&amp;D411,XMLLINK[EID_WID],0)))</f>
        <v/>
      </c>
      <c r="I411" s="18" t="str">
        <f>IF(S411,"",INDEX(XMLLINK[BemerkungWerk],MATCH(Q412&amp;"_"&amp;D411,XMLLINK[EID_WID],0)))</f>
        <v/>
      </c>
      <c r="J411" s="18" t="str">
        <f>IF(S411,"",INDEX(XMLLINK[Pflicht],MATCH(Q412&amp;"_"&amp;D411,XMLLINK[EID_WID],0)))</f>
        <v/>
      </c>
      <c r="Q411" s="21">
        <f t="shared" si="76"/>
        <v>20</v>
      </c>
      <c r="R411" s="22">
        <v>7</v>
      </c>
      <c r="S411" s="18" t="b">
        <f>ISERROR(INDEX(XMLLINK[NamePerson],MATCH(Q413&amp;"_"&amp;D411,XMLLINK[EID_WID],0)))</f>
        <v>1</v>
      </c>
      <c r="V411" s="15" t="str">
        <f t="shared" si="79"/>
        <v/>
      </c>
      <c r="W411" s="15" t="str">
        <f t="shared" si="78"/>
        <v/>
      </c>
    </row>
    <row r="412" spans="1:25" x14ac:dyDescent="0.25">
      <c r="A412" s="24"/>
      <c r="D412" s="21">
        <v>8</v>
      </c>
      <c r="E412" s="18" t="str">
        <f>IF(S412,"",INDEX(XMLLINK[Titel],MATCH(Q413&amp;"_"&amp;D412,XMLLINK[EID_WID],0)))</f>
        <v/>
      </c>
      <c r="F412" s="18" t="str">
        <f>IF(S412,"",INDEX(XMLLINK[Komponist],MATCH(Q413&amp;"_"&amp;D412,XMLLINK[EID_WID],0)))</f>
        <v/>
      </c>
      <c r="G412" s="18" t="str">
        <f>IF(S412,"",INDEX(XMLLINK[Satz],MATCH(Q413&amp;"_"&amp;D412,XMLLINK[EID_WID],0)))</f>
        <v/>
      </c>
      <c r="H412" s="18" t="str">
        <f>IF(S412,"",INDEX(XMLLINK[Dauer],MATCH(Q413&amp;"_"&amp;D412,XMLLINK[EID_WID],0)))</f>
        <v/>
      </c>
      <c r="I412" s="18" t="str">
        <f>IF(S412,"",INDEX(XMLLINK[BemerkungWerk],MATCH(Q413&amp;"_"&amp;D412,XMLLINK[EID_WID],0)))</f>
        <v/>
      </c>
      <c r="J412" s="18" t="str">
        <f>IF(S412,"",INDEX(XMLLINK[Pflicht],MATCH(Q413&amp;"_"&amp;D412,XMLLINK[EID_WID],0)))</f>
        <v/>
      </c>
      <c r="Q412" s="21"/>
      <c r="R412" s="22">
        <v>8</v>
      </c>
      <c r="S412" s="18" t="b">
        <f>ISERROR(INDEX(XMLLINK[NamePerson],MATCH(A413&amp;"_"&amp;D412,XMLLINK[EID_WID],0)))</f>
        <v>1</v>
      </c>
      <c r="V412" s="15" t="str">
        <f t="shared" si="79"/>
        <v/>
      </c>
      <c r="W412" s="15" t="str">
        <f t="shared" si="78"/>
        <v/>
      </c>
    </row>
    <row r="414" spans="1:25" x14ac:dyDescent="0.25">
      <c r="A414" s="23" t="s">
        <v>96</v>
      </c>
      <c r="B414" s="23">
        <f>(ROW()+6)/20</f>
        <v>21</v>
      </c>
      <c r="C414" s="24"/>
      <c r="D414" s="24"/>
      <c r="E414" s="24"/>
      <c r="F414" s="24"/>
      <c r="G414" s="24"/>
      <c r="H414" s="24"/>
      <c r="I414" s="24"/>
      <c r="J414" s="24"/>
      <c r="K414" s="24"/>
      <c r="L414" s="24"/>
      <c r="M414" s="24"/>
      <c r="N414" s="24"/>
      <c r="O414" s="24"/>
    </row>
    <row r="415" spans="1:25" x14ac:dyDescent="0.25">
      <c r="A415" s="24"/>
      <c r="B415" s="17" t="s">
        <v>78</v>
      </c>
      <c r="C415" s="18" t="str">
        <f>IF(ISERROR(S415),"",INDEX(XMLLINK[Name],MATCH(Q416,XMLLINK[EnsembleNr],0)))</f>
        <v/>
      </c>
      <c r="D415" s="17" t="s">
        <v>89</v>
      </c>
      <c r="E415" s="19" t="s">
        <v>11</v>
      </c>
      <c r="F415" s="15" t="s">
        <v>90</v>
      </c>
      <c r="G415" s="15" t="s">
        <v>91</v>
      </c>
      <c r="H415" s="15" t="s">
        <v>24</v>
      </c>
      <c r="I415" s="15" t="s">
        <v>25</v>
      </c>
      <c r="J415" s="15" t="s">
        <v>26</v>
      </c>
      <c r="K415" s="15" t="s">
        <v>27</v>
      </c>
      <c r="L415" s="15" t="s">
        <v>18</v>
      </c>
      <c r="M415" s="15" t="s">
        <v>92</v>
      </c>
      <c r="N415" s="15" t="s">
        <v>93</v>
      </c>
      <c r="O415" s="15" t="s">
        <v>20</v>
      </c>
      <c r="Q415" s="21" t="s">
        <v>103</v>
      </c>
      <c r="R415" s="17" t="s">
        <v>97</v>
      </c>
      <c r="S415" s="20" t="e">
        <f>VLOOKUP(Q417,XMLLINK[EnsembleNr],1,0)</f>
        <v>#N/A</v>
      </c>
      <c r="T415" s="15" t="s">
        <v>100</v>
      </c>
      <c r="W415" s="29" t="str">
        <f>CONCATENATE(W416,W417,W418,W419,W420,W421,W422,W423)</f>
        <v/>
      </c>
      <c r="X415" s="31">
        <f>8-COUNTIF(W416:W423,"")</f>
        <v>0</v>
      </c>
      <c r="Y415" s="29" t="str">
        <f>CONCATENATE(Y416,Y417,Y418,Y419,Y420,Y421,Y422,Y423)</f>
        <v/>
      </c>
    </row>
    <row r="416" spans="1:25" x14ac:dyDescent="0.25">
      <c r="A416" s="24"/>
      <c r="B416" s="17" t="s">
        <v>79</v>
      </c>
      <c r="C416" s="18" t="str">
        <f>IF(ISERROR(S415),"",INDEX(XMLLINK[Leiter],MATCH(Q416,XMLLINK[EnsembleNr],0)))</f>
        <v/>
      </c>
      <c r="D416" s="21">
        <v>1</v>
      </c>
      <c r="E416" s="18" t="str">
        <f>IF(S416,"",INDEX(XMLLINK[NamePerson],MATCH(Q417&amp;"_"&amp;D416,XMLLINK[EID_MID],0)))</f>
        <v/>
      </c>
      <c r="F416" s="18" t="str">
        <f>IF(S416,"",INDEX(XMLLINK[GebDat],MATCH(Q417&amp;"_"&amp;D416,XMLLINK[EID_MID],0)))</f>
        <v/>
      </c>
      <c r="G416" s="18" t="str">
        <f>IF(S416,"",INDEX(XMLLINK[Geschlecht],MATCH(Q417&amp;"_"&amp;D416,XMLLINK[EID_MID],0)))</f>
        <v/>
      </c>
      <c r="H416" s="18" t="str">
        <f>IF(S416,"",INDEX(XMLLINK[Adresse],MATCH(Q417&amp;"_"&amp;D416,XMLLINK[EID_MID],0)))</f>
        <v/>
      </c>
      <c r="I416" s="18" t="str">
        <f>IF(S416,"",INDEX(XMLLINK[Email],MATCH(Q417&amp;"_"&amp;D416,XMLLINK[EID_MID],0)))</f>
        <v/>
      </c>
      <c r="J416" s="18" t="str">
        <f>IF(S416,"",INDEX(XMLLINK[Telefon],MATCH(Q417&amp;"_"&amp;D416,XMLLINK[EID_MID],0)))</f>
        <v/>
      </c>
      <c r="K416" s="18" t="str">
        <f>IF(S416,"",INDEX(XMLLINK[Instrument],MATCH(Q417&amp;"_"&amp;D416,XMLLINK[EID_MID],0)))</f>
        <v/>
      </c>
      <c r="L416" s="18" t="str">
        <f>IF(S416,"",INDEX(XMLLINK[BereichIDPerson],MATCH(Q417&amp;"_"&amp;D416,XMLLINK[EID_MID],0)))</f>
        <v/>
      </c>
      <c r="M416" s="18" t="str">
        <f>IF(S416,"",INDEX(XMLLINK[BereichNamePerson],MATCH(Q417&amp;"_"&amp;D416,XMLLINK[EID_MID],0)))</f>
        <v/>
      </c>
      <c r="N416" s="18" t="str">
        <f>IF(S416,"",INDEX(XMLLINK[AuswahlPerson],MATCH(Q417&amp;"_"&amp;D416,XMLLINK[EID_MID],0)))</f>
        <v/>
      </c>
      <c r="O416" s="18" t="str">
        <f>IF(S416,"",INDEX(XMLLINK[BemerkungPerson],MATCH(Q417&amp;"_"&amp;D416,XMLLINK[EID_MID],0)))</f>
        <v/>
      </c>
      <c r="Q416" s="21">
        <f>B414</f>
        <v>21</v>
      </c>
      <c r="R416" s="22" t="s">
        <v>101</v>
      </c>
      <c r="S416" s="18" t="b">
        <f>ISERROR(INDEX(XMLLINK[NamePerson],MATCH(Q417&amp;"_"&amp;D416,XMLLINK[EID_MID],0)))</f>
        <v>1</v>
      </c>
      <c r="U416" s="15" t="str">
        <f ca="1">IF(ISNUMBER(DATEVALUE(F416)),TODAY()-DATEVALUE(F416),"")</f>
        <v/>
      </c>
      <c r="W416" s="15" t="str">
        <f>M416</f>
        <v/>
      </c>
      <c r="X416" s="29" t="str">
        <f>IF(E416="","",IF(E417="",E416,IF(E418="",E416&amp;", "&amp;E417,IF(E419="",E416&amp;", "&amp;E417&amp;", "&amp;E418,IF(E420="",E416&amp;", "&amp;E417&amp;", "&amp;E418&amp;", "&amp;E419,IF(E421="",E416&amp;", "&amp;E417&amp;", "&amp;E418&amp;", "&amp;E419&amp;", "&amp;E420,IF(E422="",E416&amp;", "&amp;E417&amp;", "&amp;E418&amp;", "&amp;E419&amp;", "&amp;E420&amp;", "&amp;E421,IF(E423="",E416&amp;", "&amp;E417&amp;", "&amp;E418&amp;", "&amp;E419&amp;", "&amp;E420&amp;", "&amp;E421&amp;", "&amp;E422,E416&amp;", "&amp;E417&amp;", "&amp;E418&amp;", "&amp;E419&amp;", "&amp;E420&amp;", "&amp;E421&amp;", "&amp;E422&amp;", "&amp;E423))))))))</f>
        <v/>
      </c>
      <c r="Y416" s="15" t="str">
        <f>K416</f>
        <v/>
      </c>
    </row>
    <row r="417" spans="1:25" x14ac:dyDescent="0.25">
      <c r="A417" s="24"/>
      <c r="B417" s="17" t="s">
        <v>80</v>
      </c>
      <c r="C417" s="18" t="str">
        <f>IF(ISERROR(S415),"",INDEX(XMLLINK[LeiterEmail],MATCH(Q417,XMLLINK[EnsembleNr],0)))</f>
        <v/>
      </c>
      <c r="D417" s="21">
        <v>2</v>
      </c>
      <c r="E417" s="18" t="str">
        <f>IF(S417,"",INDEX(XMLLINK[NamePerson],MATCH(Q418&amp;"_"&amp;D417,XMLLINK[EID_MID],0)))</f>
        <v/>
      </c>
      <c r="F417" s="18" t="str">
        <f>IF(S417,"",INDEX(XMLLINK[GebDat],MATCH(Q418&amp;"_"&amp;D417,XMLLINK[EID_MID],0)))</f>
        <v/>
      </c>
      <c r="G417" s="18" t="str">
        <f>IF(S417,"",INDEX(XMLLINK[Geschlecht],MATCH(Q418&amp;"_"&amp;D417,XMLLINK[EID_MID],0)))</f>
        <v/>
      </c>
      <c r="H417" s="18" t="str">
        <f>IF(S417,"",INDEX(XMLLINK[Adresse],MATCH(Q418&amp;"_"&amp;D417,XMLLINK[EID_MID],0)))</f>
        <v/>
      </c>
      <c r="I417" s="18" t="str">
        <f>IF(S417,"",INDEX(XMLLINK[Email],MATCH(Q418&amp;"_"&amp;D417,XMLLINK[EID_MID],0)))</f>
        <v/>
      </c>
      <c r="J417" s="18" t="str">
        <f>IF(S417,"",INDEX(XMLLINK[Telefon],MATCH(Q418&amp;"_"&amp;D417,XMLLINK[EID_MID],0)))</f>
        <v/>
      </c>
      <c r="K417" s="18" t="str">
        <f>IF(S417,"",INDEX(XMLLINK[Instrument],MATCH(Q418&amp;"_"&amp;D417,XMLLINK[EID_MID],0)))</f>
        <v/>
      </c>
      <c r="L417" s="18" t="str">
        <f>IF(S417,"",INDEX(XMLLINK[BereichIDPerson],MATCH(Q418&amp;"_"&amp;D417,XMLLINK[EID_MID],0)))</f>
        <v/>
      </c>
      <c r="M417" s="18" t="str">
        <f>IF(S417,"",INDEX(XMLLINK[BereichNamePerson],MATCH(Q418&amp;"_"&amp;D417,XMLLINK[EID_MID],0)))</f>
        <v/>
      </c>
      <c r="N417" s="18" t="str">
        <f>IF(S417,"",INDEX(XMLLINK[AuswahlPerson],MATCH(Q418&amp;"_"&amp;D417,XMLLINK[EID_MID],0)))</f>
        <v/>
      </c>
      <c r="O417" s="18" t="str">
        <f>IF(S417,"",INDEX(XMLLINK[BemerkungPerson],MATCH(Q418&amp;"_"&amp;D417,XMLLINK[EID_MID],0)))</f>
        <v/>
      </c>
      <c r="Q417" s="21">
        <f t="shared" ref="Q417:Q431" si="80">Q416</f>
        <v>21</v>
      </c>
      <c r="R417" s="15">
        <v>2</v>
      </c>
      <c r="S417" s="18" t="b">
        <f>ISERROR(INDEX(XMLLINK[NamePerson],MATCH(Q417&amp;"_"&amp;D417,XMLLINK[EID_MID],0)))</f>
        <v>1</v>
      </c>
      <c r="U417" s="15" t="str">
        <f t="shared" ref="U417:U423" ca="1" si="81">IF(ISNUMBER(DATEVALUE(F417)),TODAY()-DATEVALUE(F417),"")</f>
        <v/>
      </c>
      <c r="W417" s="15" t="str">
        <f>IF(AND(M417&lt;&gt;"",M417&lt;&gt;M416),", "&amp;M417,"")</f>
        <v/>
      </c>
      <c r="Y417" s="15" t="str">
        <f>IF(AND(K417&lt;&gt;"",K417&lt;&gt;K416),", "&amp;K417,"")</f>
        <v/>
      </c>
    </row>
    <row r="418" spans="1:25" x14ac:dyDescent="0.25">
      <c r="A418" s="24"/>
      <c r="B418" s="17" t="s">
        <v>81</v>
      </c>
      <c r="C418" s="18" t="str">
        <f>IF(ISERROR(S415),"",INDEX(XMLLINK[LeiterTelefon],MATCH(Q418,XMLLINK[EnsembleNr],0)))</f>
        <v/>
      </c>
      <c r="D418" s="21">
        <v>3</v>
      </c>
      <c r="E418" s="18" t="str">
        <f>IF(S418,"",INDEX(XMLLINK[NamePerson],MATCH(Q419&amp;"_"&amp;D418,XMLLINK[EID_MID],0)))</f>
        <v/>
      </c>
      <c r="F418" s="18" t="str">
        <f>IF(S418,"",INDEX(XMLLINK[GebDat],MATCH(Q419&amp;"_"&amp;D418,XMLLINK[EID_MID],0)))</f>
        <v/>
      </c>
      <c r="G418" s="18" t="str">
        <f>IF(S418,"",INDEX(XMLLINK[Geschlecht],MATCH(Q419&amp;"_"&amp;D418,XMLLINK[EID_MID],0)))</f>
        <v/>
      </c>
      <c r="H418" s="18" t="str">
        <f>IF(S418,"",INDEX(XMLLINK[Adresse],MATCH(Q419&amp;"_"&amp;D418,XMLLINK[EID_MID],0)))</f>
        <v/>
      </c>
      <c r="I418" s="18" t="str">
        <f>IF(S418,"",INDEX(XMLLINK[Email],MATCH(Q419&amp;"_"&amp;D418,XMLLINK[EID_MID],0)))</f>
        <v/>
      </c>
      <c r="J418" s="18" t="str">
        <f>IF(S418,"",INDEX(XMLLINK[Telefon],MATCH(Q419&amp;"_"&amp;D418,XMLLINK[EID_MID],0)))</f>
        <v/>
      </c>
      <c r="K418" s="18" t="str">
        <f>IF(S418,"",INDEX(XMLLINK[Instrument],MATCH(Q419&amp;"_"&amp;D418,XMLLINK[EID_MID],0)))</f>
        <v/>
      </c>
      <c r="L418" s="18" t="str">
        <f>IF(S418,"",INDEX(XMLLINK[BereichIDPerson],MATCH(Q419&amp;"_"&amp;D418,XMLLINK[EID_MID],0)))</f>
        <v/>
      </c>
      <c r="M418" s="18" t="str">
        <f>IF(S418,"",INDEX(XMLLINK[BereichNamePerson],MATCH(Q419&amp;"_"&amp;D418,XMLLINK[EID_MID],0)))</f>
        <v/>
      </c>
      <c r="N418" s="18" t="str">
        <f>IF(S418,"",INDEX(XMLLINK[AuswahlPerson],MATCH(Q419&amp;"_"&amp;D418,XMLLINK[EID_MID],0)))</f>
        <v/>
      </c>
      <c r="O418" s="18" t="str">
        <f>IF(S418,"",INDEX(XMLLINK[BemerkungPerson],MATCH(Q419&amp;"_"&amp;D418,XMLLINK[EID_MID],0)))</f>
        <v/>
      </c>
      <c r="Q418" s="21">
        <f t="shared" si="80"/>
        <v>21</v>
      </c>
      <c r="R418" s="15">
        <v>3</v>
      </c>
      <c r="S418" s="18" t="b">
        <f>ISERROR(INDEX(XMLLINK[NamePerson],MATCH(Q417&amp;"_"&amp;D418,XMLLINK[EID_MID],0)))</f>
        <v>1</v>
      </c>
      <c r="U418" s="15" t="str">
        <f t="shared" ca="1" si="81"/>
        <v/>
      </c>
      <c r="W418" s="15" t="str">
        <f>IF(OR(M418="",COUNTIF(M416:M417,M418)&gt;0),"",", "&amp;M418)</f>
        <v/>
      </c>
      <c r="Y418" s="15" t="str">
        <f>IF(OR(K418="",COUNTIF(K416:K417,K418)&gt;0),"",", "&amp;K418)</f>
        <v/>
      </c>
    </row>
    <row r="419" spans="1:25" x14ac:dyDescent="0.25">
      <c r="A419" s="24"/>
      <c r="B419" s="17" t="s">
        <v>82</v>
      </c>
      <c r="C419" s="18" t="str">
        <f>IF(ISERROR(S415),"",INDEX(XMLLINK[Art],MATCH(Q419,XMLLINK[EnsembleNr],0)))</f>
        <v/>
      </c>
      <c r="D419" s="21">
        <v>4</v>
      </c>
      <c r="E419" s="18" t="str">
        <f>IF(S419,"",INDEX(XMLLINK[NamePerson],MATCH(Q420&amp;"_"&amp;D419,XMLLINK[EID_MID],0)))</f>
        <v/>
      </c>
      <c r="F419" s="18" t="str">
        <f>IF(S419,"",INDEX(XMLLINK[GebDat],MATCH(Q420&amp;"_"&amp;D419,XMLLINK[EID_MID],0)))</f>
        <v/>
      </c>
      <c r="G419" s="18" t="str">
        <f>IF(S419,"",INDEX(XMLLINK[Geschlecht],MATCH(Q420&amp;"_"&amp;D419,XMLLINK[EID_MID],0)))</f>
        <v/>
      </c>
      <c r="H419" s="18" t="str">
        <f>IF(S419,"",INDEX(XMLLINK[Adresse],MATCH(Q420&amp;"_"&amp;D419,XMLLINK[EID_MID],0)))</f>
        <v/>
      </c>
      <c r="I419" s="18" t="str">
        <f>IF(S419,"",INDEX(XMLLINK[Email],MATCH(Q420&amp;"_"&amp;D419,XMLLINK[EID_MID],0)))</f>
        <v/>
      </c>
      <c r="J419" s="18" t="str">
        <f>IF(S419,"",INDEX(XMLLINK[Telefon],MATCH(Q420&amp;"_"&amp;D419,XMLLINK[EID_MID],0)))</f>
        <v/>
      </c>
      <c r="K419" s="18" t="str">
        <f>IF(S419,"",INDEX(XMLLINK[Instrument],MATCH(Q420&amp;"_"&amp;D419,XMLLINK[EID_MID],0)))</f>
        <v/>
      </c>
      <c r="L419" s="18" t="str">
        <f>IF(S419,"",INDEX(XMLLINK[BereichIDPerson],MATCH(Q420&amp;"_"&amp;D419,XMLLINK[EID_MID],0)))</f>
        <v/>
      </c>
      <c r="M419" s="18" t="str">
        <f>IF(S419,"",INDEX(XMLLINK[BereichNamePerson],MATCH(Q420&amp;"_"&amp;D419,XMLLINK[EID_MID],0)))</f>
        <v/>
      </c>
      <c r="N419" s="18" t="str">
        <f>IF(S419,"",INDEX(XMLLINK[AuswahlPerson],MATCH(Q420&amp;"_"&amp;D419,XMLLINK[EID_MID],0)))</f>
        <v/>
      </c>
      <c r="O419" s="18" t="str">
        <f>IF(S419,"",INDEX(XMLLINK[BemerkungPerson],MATCH(Q420&amp;"_"&amp;D419,XMLLINK[EID_MID],0)))</f>
        <v/>
      </c>
      <c r="Q419" s="21">
        <f t="shared" si="80"/>
        <v>21</v>
      </c>
      <c r="R419" s="15">
        <v>4</v>
      </c>
      <c r="S419" s="18" t="b">
        <f>ISERROR(INDEX(XMLLINK[NamePerson],MATCH(Q417&amp;"_"&amp;D419,XMLLINK[EID_MID],0)))</f>
        <v>1</v>
      </c>
      <c r="U419" s="15" t="str">
        <f t="shared" ca="1" si="81"/>
        <v/>
      </c>
      <c r="W419" s="15" t="str">
        <f>IF(OR(M419="",COUNTIF(M416:M418,M419)&gt;0),"",", "&amp;M419)</f>
        <v/>
      </c>
      <c r="Y419" s="15" t="str">
        <f>IF(OR(K419="",COUNTIF(K416:K418,K419)&gt;0),"",", "&amp;K419)</f>
        <v/>
      </c>
    </row>
    <row r="420" spans="1:25" x14ac:dyDescent="0.25">
      <c r="A420" s="24"/>
      <c r="B420" s="17" t="s">
        <v>83</v>
      </c>
      <c r="C420" s="18" t="str">
        <f>IF(ISERROR(S415),"",INDEX(XMLLINK[Stufe],MATCH(Q420,XMLLINK[EnsembleNr],0)))</f>
        <v/>
      </c>
      <c r="D420" s="21">
        <v>5</v>
      </c>
      <c r="E420" s="18" t="str">
        <f>IF(S420,"",INDEX(XMLLINK[NamePerson],MATCH(Q421&amp;"_"&amp;D420,XMLLINK[EID_MID],0)))</f>
        <v/>
      </c>
      <c r="F420" s="18" t="str">
        <f>IF(S420,"",INDEX(XMLLINK[GebDat],MATCH(Q421&amp;"_"&amp;D420,XMLLINK[EID_MID],0)))</f>
        <v/>
      </c>
      <c r="G420" s="18" t="str">
        <f>IF(S420,"",INDEX(XMLLINK[Geschlecht],MATCH(Q421&amp;"_"&amp;D420,XMLLINK[EID_MID],0)))</f>
        <v/>
      </c>
      <c r="H420" s="18" t="str">
        <f>IF(S420,"",INDEX(XMLLINK[Adresse],MATCH(Q421&amp;"_"&amp;D420,XMLLINK[EID_MID],0)))</f>
        <v/>
      </c>
      <c r="I420" s="18" t="str">
        <f>IF(S420,"",INDEX(XMLLINK[Email],MATCH(Q421&amp;"_"&amp;D420,XMLLINK[EID_MID],0)))</f>
        <v/>
      </c>
      <c r="J420" s="18" t="str">
        <f>IF(S420,"",INDEX(XMLLINK[Telefon],MATCH(Q421&amp;"_"&amp;D420,XMLLINK[EID_MID],0)))</f>
        <v/>
      </c>
      <c r="K420" s="18" t="str">
        <f>IF(S420,"",INDEX(XMLLINK[Instrument],MATCH(Q421&amp;"_"&amp;D420,XMLLINK[EID_MID],0)))</f>
        <v/>
      </c>
      <c r="L420" s="18" t="str">
        <f>IF(S420,"",INDEX(XMLLINK[BereichIDPerson],MATCH(Q421&amp;"_"&amp;D420,XMLLINK[EID_MID],0)))</f>
        <v/>
      </c>
      <c r="M420" s="18" t="str">
        <f>IF(S420,"",INDEX(XMLLINK[BereichNamePerson],MATCH(Q421&amp;"_"&amp;D420,XMLLINK[EID_MID],0)))</f>
        <v/>
      </c>
      <c r="N420" s="18" t="str">
        <f>IF(S420,"",INDEX(XMLLINK[AuswahlPerson],MATCH(Q421&amp;"_"&amp;D420,XMLLINK[EID_MID],0)))</f>
        <v/>
      </c>
      <c r="O420" s="18" t="str">
        <f>IF(S420,"",INDEX(XMLLINK[BemerkungPerson],MATCH(Q421&amp;"_"&amp;D420,XMLLINK[EID_MID],0)))</f>
        <v/>
      </c>
      <c r="Q420" s="21">
        <f t="shared" si="80"/>
        <v>21</v>
      </c>
      <c r="R420" s="15">
        <v>5</v>
      </c>
      <c r="S420" s="18" t="b">
        <f>ISERROR(INDEX(XMLLINK[NamePerson],MATCH(Q417&amp;"_"&amp;D420,XMLLINK[EID_MID],0)))</f>
        <v>1</v>
      </c>
      <c r="U420" s="15" t="str">
        <f t="shared" ca="1" si="81"/>
        <v/>
      </c>
      <c r="W420" s="15" t="str">
        <f>IF(OR(M420="",COUNTIF(M416:M419,M420)&gt;0),"",", "&amp;M420)</f>
        <v/>
      </c>
      <c r="Y420" s="15" t="str">
        <f>IF(OR(K420="",COUNTIF(K417:K419,K420)&gt;0),"",", "&amp;K420)</f>
        <v/>
      </c>
    </row>
    <row r="421" spans="1:25" x14ac:dyDescent="0.25">
      <c r="A421" s="24"/>
      <c r="B421" s="17" t="s">
        <v>84</v>
      </c>
      <c r="C421" s="18" t="str">
        <f>IF(ISERROR(S415),"",INDEX(XMLLINK[Artikel],MATCH(Q421,XMLLINK[EnsembleNr],0)))</f>
        <v/>
      </c>
      <c r="D421" s="21">
        <v>6</v>
      </c>
      <c r="E421" s="18" t="str">
        <f>IF(S421,"",INDEX(XMLLINK[NamePerson],MATCH(Q422&amp;"_"&amp;D421,XMLLINK[EID_MID],0)))</f>
        <v/>
      </c>
      <c r="F421" s="18" t="str">
        <f>IF(S421,"",INDEX(XMLLINK[GebDat],MATCH(Q422&amp;"_"&amp;D421,XMLLINK[EID_MID],0)))</f>
        <v/>
      </c>
      <c r="G421" s="18" t="str">
        <f>IF(S421,"",INDEX(XMLLINK[Geschlecht],MATCH(Q422&amp;"_"&amp;D421,XMLLINK[EID_MID],0)))</f>
        <v/>
      </c>
      <c r="H421" s="18" t="str">
        <f>IF(S421,"",INDEX(XMLLINK[Adresse],MATCH(Q422&amp;"_"&amp;D421,XMLLINK[EID_MID],0)))</f>
        <v/>
      </c>
      <c r="I421" s="18" t="str">
        <f>IF(S421,"",INDEX(XMLLINK[Email],MATCH(Q422&amp;"_"&amp;D421,XMLLINK[EID_MID],0)))</f>
        <v/>
      </c>
      <c r="J421" s="18" t="str">
        <f>IF(S421,"",INDEX(XMLLINK[Telefon],MATCH(Q422&amp;"_"&amp;D421,XMLLINK[EID_MID],0)))</f>
        <v/>
      </c>
      <c r="K421" s="18" t="str">
        <f>IF(S421,"",INDEX(XMLLINK[Instrument],MATCH(Q422&amp;"_"&amp;D421,XMLLINK[EID_MID],0)))</f>
        <v/>
      </c>
      <c r="L421" s="18" t="str">
        <f>IF(S421,"",INDEX(XMLLINK[BereichIDPerson],MATCH(Q422&amp;"_"&amp;D421,XMLLINK[EID_MID],0)))</f>
        <v/>
      </c>
      <c r="M421" s="18" t="str">
        <f>IF(S421,"",INDEX(XMLLINK[BereichNamePerson],MATCH(Q422&amp;"_"&amp;D421,XMLLINK[EID_MID],0)))</f>
        <v/>
      </c>
      <c r="N421" s="18" t="str">
        <f>IF(S421,"",INDEX(XMLLINK[AuswahlPerson],MATCH(Q422&amp;"_"&amp;D421,XMLLINK[EID_MID],0)))</f>
        <v/>
      </c>
      <c r="O421" s="18" t="str">
        <f>IF(S421,"",INDEX(XMLLINK[BemerkungPerson],MATCH(Q422&amp;"_"&amp;D421,XMLLINK[EID_MID],0)))</f>
        <v/>
      </c>
      <c r="Q421" s="21">
        <f t="shared" si="80"/>
        <v>21</v>
      </c>
      <c r="R421" s="15">
        <v>6</v>
      </c>
      <c r="S421" s="18" t="b">
        <f>ISERROR(INDEX(XMLLINK[NamePerson],MATCH(Q417&amp;"_"&amp;D421,XMLLINK[EID_MID],0)))</f>
        <v>1</v>
      </c>
      <c r="U421" s="15" t="str">
        <f t="shared" ca="1" si="81"/>
        <v/>
      </c>
      <c r="W421" s="15" t="str">
        <f>IF(OR(M421="",COUNTIF(M416:M420,M421)&gt;0),"",", "&amp;M421)</f>
        <v/>
      </c>
      <c r="Y421" s="15" t="str">
        <f>IF(OR(K421="",COUNTIF(K418:K420,K421)&gt;0),"",", "&amp;K421)</f>
        <v/>
      </c>
    </row>
    <row r="422" spans="1:25" x14ac:dyDescent="0.25">
      <c r="A422" s="24"/>
      <c r="B422" s="17" t="s">
        <v>85</v>
      </c>
      <c r="C422" s="18" t="str">
        <f>IF(ISERROR(S415),"",INDEX(XMLLINK[BereichID],MATCH(Q422,XMLLINK[EnsembleNr],0)))</f>
        <v/>
      </c>
      <c r="D422" s="21">
        <v>7</v>
      </c>
      <c r="E422" s="18" t="str">
        <f>IF(S422,"",INDEX(XMLLINK[NamePerson],MATCH(Q423&amp;"_"&amp;D422,XMLLINK[EID_MID],0)))</f>
        <v/>
      </c>
      <c r="F422" s="18" t="str">
        <f>IF(S422,"",INDEX(XMLLINK[GebDat],MATCH(Q423&amp;"_"&amp;D422,XMLLINK[EID_MID],0)))</f>
        <v/>
      </c>
      <c r="G422" s="18" t="str">
        <f>IF(S422,"",INDEX(XMLLINK[Geschlecht],MATCH(Q423&amp;"_"&amp;D422,XMLLINK[EID_MID],0)))</f>
        <v/>
      </c>
      <c r="H422" s="18" t="str">
        <f>IF(S422,"",INDEX(XMLLINK[Adresse],MATCH(Q423&amp;"_"&amp;D422,XMLLINK[EID_MID],0)))</f>
        <v/>
      </c>
      <c r="I422" s="18" t="str">
        <f>IF(S422,"",INDEX(XMLLINK[Email],MATCH(Q423&amp;"_"&amp;D422,XMLLINK[EID_MID],0)))</f>
        <v/>
      </c>
      <c r="J422" s="18" t="str">
        <f>IF(S422,"",INDEX(XMLLINK[Telefon],MATCH(Q423&amp;"_"&amp;D422,XMLLINK[EID_MID],0)))</f>
        <v/>
      </c>
      <c r="K422" s="18" t="str">
        <f>IF(S422,"",INDEX(XMLLINK[Instrument],MATCH(Q423&amp;"_"&amp;D422,XMLLINK[EID_MID],0)))</f>
        <v/>
      </c>
      <c r="L422" s="18" t="str">
        <f>IF(S422,"",INDEX(XMLLINK[BereichIDPerson],MATCH(Q423&amp;"_"&amp;D422,XMLLINK[EID_MID],0)))</f>
        <v/>
      </c>
      <c r="M422" s="18" t="str">
        <f>IF(S422,"",INDEX(XMLLINK[BereichNamePerson],MATCH(Q423&amp;"_"&amp;D422,XMLLINK[EID_MID],0)))</f>
        <v/>
      </c>
      <c r="N422" s="18" t="str">
        <f>IF(S422,"",INDEX(XMLLINK[AuswahlPerson],MATCH(Q423&amp;"_"&amp;D422,XMLLINK[EID_MID],0)))</f>
        <v/>
      </c>
      <c r="O422" s="18" t="str">
        <f>IF(S422,"",INDEX(XMLLINK[BemerkungPerson],MATCH(Q423&amp;"_"&amp;D422,XMLLINK[EID_MID],0)))</f>
        <v/>
      </c>
      <c r="Q422" s="21">
        <f t="shared" si="80"/>
        <v>21</v>
      </c>
      <c r="R422" s="15">
        <v>7</v>
      </c>
      <c r="S422" s="18" t="b">
        <f>ISERROR(INDEX(XMLLINK[NamePerson],MATCH(Q417&amp;"_"&amp;D422,XMLLINK[EID_MID],0)))</f>
        <v>1</v>
      </c>
      <c r="U422" s="15" t="str">
        <f t="shared" ca="1" si="81"/>
        <v/>
      </c>
      <c r="W422" s="15" t="str">
        <f>IF(OR(M422="",COUNTIF(M416:M421,M422)&gt;0),"",", "&amp;M422)</f>
        <v/>
      </c>
      <c r="Y422" s="15" t="str">
        <f>IF(OR(K422="",COUNTIF(K419:K421,K422)&gt;0),"",", "&amp;K422)</f>
        <v/>
      </c>
    </row>
    <row r="423" spans="1:25" x14ac:dyDescent="0.25">
      <c r="A423" s="24"/>
      <c r="B423" s="17" t="s">
        <v>86</v>
      </c>
      <c r="C423" s="18" t="str">
        <f>IF(ISERROR(S415),"",INDEX(XMLLINK[BereichName],MATCH(Q423,XMLLINK[EnsembleNr],0)))</f>
        <v/>
      </c>
      <c r="D423" s="21">
        <v>8</v>
      </c>
      <c r="E423" s="18" t="str">
        <f>IF(S423,"",INDEX(XMLLINK[NamePerson],MATCH(Q424&amp;"_"&amp;D423,XMLLINK[EID_MID],0)))</f>
        <v/>
      </c>
      <c r="F423" s="18" t="str">
        <f>IF(S423,"",INDEX(XMLLINK[GebDat],MATCH(Q424&amp;"_"&amp;D423,XMLLINK[EID_MID],0)))</f>
        <v/>
      </c>
      <c r="G423" s="18" t="str">
        <f>IF(S423,"",INDEX(XMLLINK[Geschlecht],MATCH(Q424&amp;"_"&amp;D423,XMLLINK[EID_MID],0)))</f>
        <v/>
      </c>
      <c r="H423" s="18" t="str">
        <f>IF(S423,"",INDEX(XMLLINK[Adresse],MATCH(Q424&amp;"_"&amp;D423,XMLLINK[EID_MID],0)))</f>
        <v/>
      </c>
      <c r="I423" s="18" t="str">
        <f>IF(S423,"",INDEX(XMLLINK[Email],MATCH(Q424&amp;"_"&amp;D423,XMLLINK[EID_MID],0)))</f>
        <v/>
      </c>
      <c r="J423" s="18" t="str">
        <f>IF(S423,"",INDEX(XMLLINK[Telefon],MATCH(Q424&amp;"_"&amp;D423,XMLLINK[EID_MID],0)))</f>
        <v/>
      </c>
      <c r="K423" s="18" t="str">
        <f>IF(S423,"",INDEX(XMLLINK[Instrument],MATCH(Q424&amp;"_"&amp;D423,XMLLINK[EID_MID],0)))</f>
        <v/>
      </c>
      <c r="L423" s="18" t="str">
        <f>IF(S423,"",INDEX(XMLLINK[BereichIDPerson],MATCH(Q424&amp;"_"&amp;D423,XMLLINK[EID_MID],0)))</f>
        <v/>
      </c>
      <c r="M423" s="18" t="str">
        <f>IF(S423,"",INDEX(XMLLINK[BereichNamePerson],MATCH(Q424&amp;"_"&amp;D423,XMLLINK[EID_MID],0)))</f>
        <v/>
      </c>
      <c r="N423" s="18" t="str">
        <f>IF(S423,"",INDEX(XMLLINK[AuswahlPerson],MATCH(Q424&amp;"_"&amp;D423,XMLLINK[EID_MID],0)))</f>
        <v/>
      </c>
      <c r="O423" s="18" t="str">
        <f>IF(S423,"",INDEX(XMLLINK[BemerkungPerson],MATCH(Q424&amp;"_"&amp;D423,XMLLINK[EID_MID],0)))</f>
        <v/>
      </c>
      <c r="Q423" s="21">
        <f t="shared" si="80"/>
        <v>21</v>
      </c>
      <c r="R423" s="15">
        <v>8</v>
      </c>
      <c r="S423" s="18" t="b">
        <f>ISERROR(INDEX(XMLLINK[NamePerson],MATCH(Q417&amp;"_"&amp;D423,XMLLINK[EID_MID],0)))</f>
        <v>1</v>
      </c>
      <c r="U423" s="15" t="str">
        <f t="shared" ca="1" si="81"/>
        <v/>
      </c>
      <c r="W423" s="15" t="str">
        <f>IF(OR(M423="",COUNTIF(M416:M422,M423)&gt;0),"",", "&amp;M423)</f>
        <v/>
      </c>
      <c r="Y423" s="15" t="str">
        <f>IF(OR(K423="",COUNTIF(K420:K422,K423)&gt;0),"",", "&amp;K423)</f>
        <v/>
      </c>
    </row>
    <row r="424" spans="1:25" x14ac:dyDescent="0.25">
      <c r="A424" s="24"/>
      <c r="B424" s="17" t="s">
        <v>87</v>
      </c>
      <c r="C424" s="18" t="str">
        <f>IF(ISERROR(S415),"",INDEX(XMLLINK[Auftrittzeit],MATCH(Q424,XMLLINK[EnsembleNr],0)))</f>
        <v/>
      </c>
      <c r="D424" s="17" t="s">
        <v>94</v>
      </c>
      <c r="E424" s="15" t="s">
        <v>29</v>
      </c>
      <c r="F424" s="15" t="s">
        <v>30</v>
      </c>
      <c r="G424" s="15" t="s">
        <v>95</v>
      </c>
      <c r="H424" s="15" t="s">
        <v>32</v>
      </c>
      <c r="I424" s="15" t="s">
        <v>20</v>
      </c>
      <c r="J424" s="15" t="s">
        <v>39</v>
      </c>
      <c r="Q424" s="21">
        <f t="shared" si="80"/>
        <v>21</v>
      </c>
      <c r="U424" s="15">
        <f ca="1">COUNT(U416:U423)</f>
        <v>0</v>
      </c>
      <c r="W424" s="29" t="str">
        <f>CONCATENATE(W425,V426,W426,V427,W427,V428,W428,V429,W429,V430,W430,V431,W431)</f>
        <v/>
      </c>
    </row>
    <row r="425" spans="1:25" x14ac:dyDescent="0.25">
      <c r="A425" s="24"/>
      <c r="B425" s="17" t="s">
        <v>88</v>
      </c>
      <c r="C425" s="18" t="str">
        <f>IF(ISERROR(S415),"",INDEX(XMLLINK[Bemerkung],MATCH(Q425,XMLLINK[EnsembleNr],0)))</f>
        <v/>
      </c>
      <c r="D425" s="21">
        <v>1</v>
      </c>
      <c r="E425" s="18" t="str">
        <f>IF(S425,"",INDEX(XMLLINK[Titel],MATCH(Q426&amp;"_"&amp;D425,XMLLINK[EID_WID],0)))</f>
        <v/>
      </c>
      <c r="F425" s="18" t="str">
        <f>IF(S425,"",INDEX(XMLLINK[Komponist],MATCH(Q426&amp;"_"&amp;D425,XMLLINK[EID_WID],0)))</f>
        <v/>
      </c>
      <c r="G425" s="18" t="str">
        <f>IF(S425,"",INDEX(XMLLINK[Satz],MATCH(Q426&amp;"_"&amp;D425,XMLLINK[EID_WID],0)))</f>
        <v/>
      </c>
      <c r="H425" s="18" t="str">
        <f>IF(S425,"",INDEX(XMLLINK[Dauer],MATCH(Q426&amp;"_"&amp;D425,XMLLINK[EID_WID],0)))</f>
        <v/>
      </c>
      <c r="I425" s="18" t="str">
        <f>IF(S425,"",INDEX(XMLLINK[BemerkungWerk],MATCH(Q426&amp;"_"&amp;D425,XMLLINK[EID_WID],0)))</f>
        <v/>
      </c>
      <c r="J425" s="18" t="str">
        <f>IF(S425,"",INDEX(XMLLINK[Pflicht],MATCH(Q426&amp;"_"&amp;D425,XMLLINK[EID_WID],0)))</f>
        <v/>
      </c>
      <c r="Q425" s="21">
        <f t="shared" si="80"/>
        <v>21</v>
      </c>
      <c r="R425" s="22" t="s">
        <v>102</v>
      </c>
      <c r="S425" s="18" t="b">
        <f>ISERROR(INDEX(XMLLINK[NamePerson],MATCH(Q427&amp;"_"&amp;D425,XMLLINK[EID_WID],0)))</f>
        <v>1</v>
      </c>
      <c r="W425" s="15" t="str">
        <f t="shared" ref="W425:W432" si="82">IF(AND(F425="",G425=""),E425,IF(AND(F425&lt;&gt;"",G425&lt;&gt;""),F425&amp;", "&amp;E425&amp;", "&amp;G425,IF(F425="",E425&amp;", "&amp;G425,F425&amp;", "&amp;E425)))</f>
        <v/>
      </c>
    </row>
    <row r="426" spans="1:25" x14ac:dyDescent="0.25">
      <c r="A426" s="24"/>
      <c r="B426" s="17" t="s">
        <v>108</v>
      </c>
      <c r="C426" s="28" t="str">
        <f ca="1">IF(U424=0,"",SUM(U416:U423)/U424/365.25)</f>
        <v/>
      </c>
      <c r="D426" s="21">
        <v>2</v>
      </c>
      <c r="E426" s="18" t="str">
        <f>IF(S426,"",INDEX(XMLLINK[Titel],MATCH(Q427&amp;"_"&amp;D426,XMLLINK[EID_WID],0)))</f>
        <v/>
      </c>
      <c r="F426" s="18" t="str">
        <f>IF(S426,"",INDEX(XMLLINK[Komponist],MATCH(Q427&amp;"_"&amp;D426,XMLLINK[EID_WID],0)))</f>
        <v/>
      </c>
      <c r="G426" s="18" t="str">
        <f>IF(S426,"",INDEX(XMLLINK[Satz],MATCH(Q427&amp;"_"&amp;D426,XMLLINK[EID_WID],0)))</f>
        <v/>
      </c>
      <c r="H426" s="18" t="str">
        <f>IF(S426,"",INDEX(XMLLINK[Dauer],MATCH(Q427&amp;"_"&amp;D426,XMLLINK[EID_WID],0)))</f>
        <v/>
      </c>
      <c r="I426" s="18" t="str">
        <f>IF(S426,"",INDEX(XMLLINK[BemerkungWerk],MATCH(Q427&amp;"_"&amp;D426,XMLLINK[EID_WID],0)))</f>
        <v/>
      </c>
      <c r="J426" s="18" t="str">
        <f>IF(S426,"",INDEX(XMLLINK[Pflicht],MATCH(Q427&amp;"_"&amp;D426,XMLLINK[EID_WID],0)))</f>
        <v/>
      </c>
      <c r="Q426" s="21">
        <f t="shared" si="80"/>
        <v>21</v>
      </c>
      <c r="R426" s="22">
        <v>2</v>
      </c>
      <c r="S426" s="18" t="b">
        <f>ISERROR(INDEX(XMLLINK[NamePerson],MATCH(Q428&amp;"_"&amp;D426,XMLLINK[EID_WID],0)))</f>
        <v>1</v>
      </c>
      <c r="V426" s="15" t="str">
        <f>IF(W426="","","; ")</f>
        <v/>
      </c>
      <c r="W426" s="15" t="str">
        <f t="shared" si="82"/>
        <v/>
      </c>
    </row>
    <row r="427" spans="1:25" x14ac:dyDescent="0.25">
      <c r="A427" s="24"/>
      <c r="D427" s="21">
        <v>3</v>
      </c>
      <c r="E427" s="18" t="str">
        <f>IF(S427,"",INDEX(XMLLINK[Titel],MATCH(Q428&amp;"_"&amp;D427,XMLLINK[EID_WID],0)))</f>
        <v/>
      </c>
      <c r="F427" s="18" t="str">
        <f>IF(S427,"",INDEX(XMLLINK[Komponist],MATCH(Q428&amp;"_"&amp;D427,XMLLINK[EID_WID],0)))</f>
        <v/>
      </c>
      <c r="G427" s="18" t="str">
        <f>IF(S427,"",INDEX(XMLLINK[Satz],MATCH(Q428&amp;"_"&amp;D427,XMLLINK[EID_WID],0)))</f>
        <v/>
      </c>
      <c r="H427" s="18" t="str">
        <f>IF(S427,"",INDEX(XMLLINK[Dauer],MATCH(Q428&amp;"_"&amp;D427,XMLLINK[EID_WID],0)))</f>
        <v/>
      </c>
      <c r="I427" s="18" t="str">
        <f>IF(S427,"",INDEX(XMLLINK[BemerkungWerk],MATCH(Q428&amp;"_"&amp;D427,XMLLINK[EID_WID],0)))</f>
        <v/>
      </c>
      <c r="J427" s="18" t="str">
        <f>IF(S427,"",INDEX(XMLLINK[Pflicht],MATCH(Q428&amp;"_"&amp;D427,XMLLINK[EID_WID],0)))</f>
        <v/>
      </c>
      <c r="Q427" s="21">
        <f t="shared" si="80"/>
        <v>21</v>
      </c>
      <c r="R427" s="22">
        <v>3</v>
      </c>
      <c r="S427" s="18" t="b">
        <f>ISERROR(INDEX(XMLLINK[NamePerson],MATCH(Q429&amp;"_"&amp;D427,XMLLINK[EID_WID],0)))</f>
        <v>1</v>
      </c>
      <c r="V427" s="15" t="str">
        <f t="shared" ref="V427:V432" si="83">IF(W427="","","; ")</f>
        <v/>
      </c>
      <c r="W427" s="15" t="str">
        <f t="shared" si="82"/>
        <v/>
      </c>
    </row>
    <row r="428" spans="1:25" x14ac:dyDescent="0.25">
      <c r="A428" s="24"/>
      <c r="D428" s="21">
        <v>4</v>
      </c>
      <c r="E428" s="18" t="str">
        <f>IF(S428,"",INDEX(XMLLINK[Titel],MATCH(Q429&amp;"_"&amp;D428,XMLLINK[EID_WID],0)))</f>
        <v/>
      </c>
      <c r="F428" s="18" t="str">
        <f>IF(S428,"",INDEX(XMLLINK[Komponist],MATCH(Q429&amp;"_"&amp;D428,XMLLINK[EID_WID],0)))</f>
        <v/>
      </c>
      <c r="G428" s="18" t="str">
        <f>IF(S428,"",INDEX(XMLLINK[Satz],MATCH(Q429&amp;"_"&amp;D428,XMLLINK[EID_WID],0)))</f>
        <v/>
      </c>
      <c r="H428" s="18" t="str">
        <f>IF(S428,"",INDEX(XMLLINK[Dauer],MATCH(Q429&amp;"_"&amp;D428,XMLLINK[EID_WID],0)))</f>
        <v/>
      </c>
      <c r="I428" s="18" t="str">
        <f>IF(S428,"",INDEX(XMLLINK[BemerkungWerk],MATCH(Q429&amp;"_"&amp;D428,XMLLINK[EID_WID],0)))</f>
        <v/>
      </c>
      <c r="J428" s="18" t="str">
        <f>IF(S428,"",INDEX(XMLLINK[Pflicht],MATCH(Q429&amp;"_"&amp;D428,XMLLINK[EID_WID],0)))</f>
        <v/>
      </c>
      <c r="Q428" s="21">
        <f t="shared" si="80"/>
        <v>21</v>
      </c>
      <c r="R428" s="22">
        <v>4</v>
      </c>
      <c r="S428" s="18" t="b">
        <f>ISERROR(INDEX(XMLLINK[NamePerson],MATCH(Q430&amp;"_"&amp;D428,XMLLINK[EID_WID],0)))</f>
        <v>1</v>
      </c>
      <c r="V428" s="15" t="str">
        <f t="shared" si="83"/>
        <v/>
      </c>
      <c r="W428" s="15" t="str">
        <f t="shared" si="82"/>
        <v/>
      </c>
    </row>
    <row r="429" spans="1:25" x14ac:dyDescent="0.25">
      <c r="A429" s="24"/>
      <c r="D429" s="21">
        <v>5</v>
      </c>
      <c r="E429" s="18" t="str">
        <f>IF(S429,"",INDEX(XMLLINK[Titel],MATCH(Q430&amp;"_"&amp;D429,XMLLINK[EID_WID],0)))</f>
        <v/>
      </c>
      <c r="F429" s="18" t="str">
        <f>IF(S429,"",INDEX(XMLLINK[Komponist],MATCH(Q430&amp;"_"&amp;D429,XMLLINK[EID_WID],0)))</f>
        <v/>
      </c>
      <c r="G429" s="18" t="str">
        <f>IF(S429,"",INDEX(XMLLINK[Satz],MATCH(Q430&amp;"_"&amp;D429,XMLLINK[EID_WID],0)))</f>
        <v/>
      </c>
      <c r="H429" s="18" t="str">
        <f>IF(S429,"",INDEX(XMLLINK[Dauer],MATCH(Q430&amp;"_"&amp;D429,XMLLINK[EID_WID],0)))</f>
        <v/>
      </c>
      <c r="I429" s="18" t="str">
        <f>IF(S429,"",INDEX(XMLLINK[BemerkungWerk],MATCH(Q430&amp;"_"&amp;D429,XMLLINK[EID_WID],0)))</f>
        <v/>
      </c>
      <c r="J429" s="18" t="str">
        <f>IF(S429,"",INDEX(XMLLINK[Pflicht],MATCH(Q430&amp;"_"&amp;D429,XMLLINK[EID_WID],0)))</f>
        <v/>
      </c>
      <c r="Q429" s="21">
        <f t="shared" si="80"/>
        <v>21</v>
      </c>
      <c r="R429" s="22">
        <v>5</v>
      </c>
      <c r="S429" s="18" t="b">
        <f>ISERROR(INDEX(XMLLINK[NamePerson],MATCH(Q431&amp;"_"&amp;D429,XMLLINK[EID_WID],0)))</f>
        <v>1</v>
      </c>
      <c r="V429" s="15" t="str">
        <f t="shared" si="83"/>
        <v/>
      </c>
      <c r="W429" s="15" t="str">
        <f t="shared" si="82"/>
        <v/>
      </c>
    </row>
    <row r="430" spans="1:25" x14ac:dyDescent="0.25">
      <c r="A430" s="24"/>
      <c r="D430" s="21">
        <v>6</v>
      </c>
      <c r="E430" s="18" t="str">
        <f>IF(S430,"",INDEX(XMLLINK[Titel],MATCH(Q431&amp;"_"&amp;D430,XMLLINK[EID_WID],0)))</f>
        <v/>
      </c>
      <c r="F430" s="18" t="str">
        <f>IF(S430,"",INDEX(XMLLINK[Komponist],MATCH(Q431&amp;"_"&amp;D430,XMLLINK[EID_WID],0)))</f>
        <v/>
      </c>
      <c r="G430" s="18" t="str">
        <f>IF(S430,"",INDEX(XMLLINK[Satz],MATCH(Q431&amp;"_"&amp;D430,XMLLINK[EID_WID],0)))</f>
        <v/>
      </c>
      <c r="H430" s="18" t="str">
        <f>IF(S430,"",INDEX(XMLLINK[Dauer],MATCH(Q431&amp;"_"&amp;D430,XMLLINK[EID_WID],0)))</f>
        <v/>
      </c>
      <c r="I430" s="18" t="str">
        <f>IF(S430,"",INDEX(XMLLINK[BemerkungWerk],MATCH(Q431&amp;"_"&amp;D430,XMLLINK[EID_WID],0)))</f>
        <v/>
      </c>
      <c r="J430" s="18" t="str">
        <f>IF(S430,"",INDEX(XMLLINK[Pflicht],MATCH(Q431&amp;"_"&amp;D430,XMLLINK[EID_WID],0)))</f>
        <v/>
      </c>
      <c r="Q430" s="21">
        <f t="shared" si="80"/>
        <v>21</v>
      </c>
      <c r="R430" s="22">
        <v>6</v>
      </c>
      <c r="S430" s="18" t="b">
        <f>ISERROR(INDEX(XMLLINK[NamePerson],MATCH(Q432&amp;"_"&amp;D430,XMLLINK[EID_WID],0)))</f>
        <v>1</v>
      </c>
      <c r="V430" s="15" t="str">
        <f t="shared" si="83"/>
        <v/>
      </c>
      <c r="W430" s="15" t="str">
        <f t="shared" si="82"/>
        <v/>
      </c>
    </row>
    <row r="431" spans="1:25" x14ac:dyDescent="0.25">
      <c r="A431" s="24"/>
      <c r="D431" s="21">
        <v>7</v>
      </c>
      <c r="E431" s="18" t="str">
        <f>IF(S431,"",INDEX(XMLLINK[Titel],MATCH(Q432&amp;"_"&amp;D431,XMLLINK[EID_WID],0)))</f>
        <v/>
      </c>
      <c r="F431" s="18" t="str">
        <f>IF(S431,"",INDEX(XMLLINK[Komponist],MATCH(Q432&amp;"_"&amp;D431,XMLLINK[EID_WID],0)))</f>
        <v/>
      </c>
      <c r="G431" s="18" t="str">
        <f>IF(S431,"",INDEX(XMLLINK[Satz],MATCH(Q432&amp;"_"&amp;D431,XMLLINK[EID_WID],0)))</f>
        <v/>
      </c>
      <c r="H431" s="18" t="str">
        <f>IF(S431,"",INDEX(XMLLINK[Dauer],MATCH(Q432&amp;"_"&amp;D431,XMLLINK[EID_WID],0)))</f>
        <v/>
      </c>
      <c r="I431" s="18" t="str">
        <f>IF(S431,"",INDEX(XMLLINK[BemerkungWerk],MATCH(Q432&amp;"_"&amp;D431,XMLLINK[EID_WID],0)))</f>
        <v/>
      </c>
      <c r="J431" s="18" t="str">
        <f>IF(S431,"",INDEX(XMLLINK[Pflicht],MATCH(Q432&amp;"_"&amp;D431,XMLLINK[EID_WID],0)))</f>
        <v/>
      </c>
      <c r="Q431" s="21">
        <f t="shared" si="80"/>
        <v>21</v>
      </c>
      <c r="R431" s="22">
        <v>7</v>
      </c>
      <c r="S431" s="18" t="b">
        <f>ISERROR(INDEX(XMLLINK[NamePerson],MATCH(Q433&amp;"_"&amp;D431,XMLLINK[EID_WID],0)))</f>
        <v>1</v>
      </c>
      <c r="V431" s="15" t="str">
        <f t="shared" si="83"/>
        <v/>
      </c>
      <c r="W431" s="15" t="str">
        <f t="shared" si="82"/>
        <v/>
      </c>
    </row>
    <row r="432" spans="1:25" x14ac:dyDescent="0.25">
      <c r="A432" s="24"/>
      <c r="D432" s="21">
        <v>8</v>
      </c>
      <c r="E432" s="18" t="str">
        <f>IF(S432,"",INDEX(XMLLINK[Titel],MATCH(Q433&amp;"_"&amp;D432,XMLLINK[EID_WID],0)))</f>
        <v/>
      </c>
      <c r="F432" s="18" t="str">
        <f>IF(S432,"",INDEX(XMLLINK[Komponist],MATCH(Q433&amp;"_"&amp;D432,XMLLINK[EID_WID],0)))</f>
        <v/>
      </c>
      <c r="G432" s="18" t="str">
        <f>IF(S432,"",INDEX(XMLLINK[Satz],MATCH(Q433&amp;"_"&amp;D432,XMLLINK[EID_WID],0)))</f>
        <v/>
      </c>
      <c r="H432" s="18" t="str">
        <f>IF(S432,"",INDEX(XMLLINK[Dauer],MATCH(Q433&amp;"_"&amp;D432,XMLLINK[EID_WID],0)))</f>
        <v/>
      </c>
      <c r="I432" s="18" t="str">
        <f>IF(S432,"",INDEX(XMLLINK[BemerkungWerk],MATCH(Q433&amp;"_"&amp;D432,XMLLINK[EID_WID],0)))</f>
        <v/>
      </c>
      <c r="J432" s="18" t="str">
        <f>IF(S432,"",INDEX(XMLLINK[Pflicht],MATCH(Q433&amp;"_"&amp;D432,XMLLINK[EID_WID],0)))</f>
        <v/>
      </c>
      <c r="Q432" s="21"/>
      <c r="R432" s="22">
        <v>8</v>
      </c>
      <c r="S432" s="18" t="b">
        <f>ISERROR(INDEX(XMLLINK[NamePerson],MATCH(A433&amp;"_"&amp;D432,XMLLINK[EID_WID],0)))</f>
        <v>1</v>
      </c>
      <c r="V432" s="15" t="str">
        <f t="shared" si="83"/>
        <v/>
      </c>
      <c r="W432" s="15" t="str">
        <f t="shared" si="82"/>
        <v/>
      </c>
    </row>
    <row r="434" spans="1:25" x14ac:dyDescent="0.25">
      <c r="A434" s="23" t="s">
        <v>96</v>
      </c>
      <c r="B434" s="23">
        <f>(ROW()+6)/20</f>
        <v>22</v>
      </c>
      <c r="C434" s="24"/>
      <c r="D434" s="24"/>
      <c r="E434" s="24"/>
      <c r="F434" s="24"/>
      <c r="G434" s="24"/>
      <c r="H434" s="24"/>
      <c r="I434" s="24"/>
      <c r="J434" s="24"/>
      <c r="K434" s="24"/>
      <c r="L434" s="24"/>
      <c r="M434" s="24"/>
      <c r="N434" s="24"/>
      <c r="O434" s="24"/>
    </row>
    <row r="435" spans="1:25" x14ac:dyDescent="0.25">
      <c r="A435" s="24"/>
      <c r="B435" s="17" t="s">
        <v>78</v>
      </c>
      <c r="C435" s="18" t="str">
        <f>IF(ISERROR(S435),"",INDEX(XMLLINK[Name],MATCH(Q436,XMLLINK[EnsembleNr],0)))</f>
        <v/>
      </c>
      <c r="D435" s="17" t="s">
        <v>89</v>
      </c>
      <c r="E435" s="19" t="s">
        <v>11</v>
      </c>
      <c r="F435" s="15" t="s">
        <v>90</v>
      </c>
      <c r="G435" s="15" t="s">
        <v>91</v>
      </c>
      <c r="H435" s="15" t="s">
        <v>24</v>
      </c>
      <c r="I435" s="15" t="s">
        <v>25</v>
      </c>
      <c r="J435" s="15" t="s">
        <v>26</v>
      </c>
      <c r="K435" s="15" t="s">
        <v>27</v>
      </c>
      <c r="L435" s="15" t="s">
        <v>18</v>
      </c>
      <c r="M435" s="15" t="s">
        <v>92</v>
      </c>
      <c r="N435" s="15" t="s">
        <v>93</v>
      </c>
      <c r="O435" s="15" t="s">
        <v>20</v>
      </c>
      <c r="Q435" s="21" t="s">
        <v>103</v>
      </c>
      <c r="R435" s="17" t="s">
        <v>97</v>
      </c>
      <c r="S435" s="20" t="e">
        <f>VLOOKUP(Q437,XMLLINK[EnsembleNr],1,0)</f>
        <v>#N/A</v>
      </c>
      <c r="T435" s="15" t="s">
        <v>100</v>
      </c>
      <c r="W435" s="29" t="str">
        <f>CONCATENATE(W436,W437,W438,W439,W440,W441,W442,W443)</f>
        <v/>
      </c>
      <c r="X435" s="31">
        <f>8-COUNTIF(W436:W443,"")</f>
        <v>0</v>
      </c>
      <c r="Y435" s="29" t="str">
        <f>CONCATENATE(Y436,Y437,Y438,Y439,Y440,Y441,Y442,Y443)</f>
        <v/>
      </c>
    </row>
    <row r="436" spans="1:25" x14ac:dyDescent="0.25">
      <c r="A436" s="24"/>
      <c r="B436" s="17" t="s">
        <v>79</v>
      </c>
      <c r="C436" s="18" t="str">
        <f>IF(ISERROR(S435),"",INDEX(XMLLINK[Leiter],MATCH(Q436,XMLLINK[EnsembleNr],0)))</f>
        <v/>
      </c>
      <c r="D436" s="21">
        <v>1</v>
      </c>
      <c r="E436" s="18" t="str">
        <f>IF(S436,"",INDEX(XMLLINK[NamePerson],MATCH(Q437&amp;"_"&amp;D436,XMLLINK[EID_MID],0)))</f>
        <v/>
      </c>
      <c r="F436" s="18" t="str">
        <f>IF(S436,"",INDEX(XMLLINK[GebDat],MATCH(Q437&amp;"_"&amp;D436,XMLLINK[EID_MID],0)))</f>
        <v/>
      </c>
      <c r="G436" s="18" t="str">
        <f>IF(S436,"",INDEX(XMLLINK[Geschlecht],MATCH(Q437&amp;"_"&amp;D436,XMLLINK[EID_MID],0)))</f>
        <v/>
      </c>
      <c r="H436" s="18" t="str">
        <f>IF(S436,"",INDEX(XMLLINK[Adresse],MATCH(Q437&amp;"_"&amp;D436,XMLLINK[EID_MID],0)))</f>
        <v/>
      </c>
      <c r="I436" s="18" t="str">
        <f>IF(S436,"",INDEX(XMLLINK[Email],MATCH(Q437&amp;"_"&amp;D436,XMLLINK[EID_MID],0)))</f>
        <v/>
      </c>
      <c r="J436" s="18" t="str">
        <f>IF(S436,"",INDEX(XMLLINK[Telefon],MATCH(Q437&amp;"_"&amp;D436,XMLLINK[EID_MID],0)))</f>
        <v/>
      </c>
      <c r="K436" s="18" t="str">
        <f>IF(S436,"",INDEX(XMLLINK[Instrument],MATCH(Q437&amp;"_"&amp;D436,XMLLINK[EID_MID],0)))</f>
        <v/>
      </c>
      <c r="L436" s="18" t="str">
        <f>IF(S436,"",INDEX(XMLLINK[BereichIDPerson],MATCH(Q437&amp;"_"&amp;D436,XMLLINK[EID_MID],0)))</f>
        <v/>
      </c>
      <c r="M436" s="18" t="str">
        <f>IF(S436,"",INDEX(XMLLINK[BereichNamePerson],MATCH(Q437&amp;"_"&amp;D436,XMLLINK[EID_MID],0)))</f>
        <v/>
      </c>
      <c r="N436" s="18" t="str">
        <f>IF(S436,"",INDEX(XMLLINK[AuswahlPerson],MATCH(Q437&amp;"_"&amp;D436,XMLLINK[EID_MID],0)))</f>
        <v/>
      </c>
      <c r="O436" s="18" t="str">
        <f>IF(S436,"",INDEX(XMLLINK[BemerkungPerson],MATCH(Q437&amp;"_"&amp;D436,XMLLINK[EID_MID],0)))</f>
        <v/>
      </c>
      <c r="Q436" s="21">
        <f>B434</f>
        <v>22</v>
      </c>
      <c r="R436" s="22" t="s">
        <v>101</v>
      </c>
      <c r="S436" s="18" t="b">
        <f>ISERROR(INDEX(XMLLINK[NamePerson],MATCH(Q437&amp;"_"&amp;D436,XMLLINK[EID_MID],0)))</f>
        <v>1</v>
      </c>
      <c r="U436" s="15" t="str">
        <f ca="1">IF(ISNUMBER(DATEVALUE(F436)),TODAY()-DATEVALUE(F436),"")</f>
        <v/>
      </c>
      <c r="W436" s="15" t="str">
        <f>M436</f>
        <v/>
      </c>
      <c r="X436" s="29" t="str">
        <f>IF(E436="","",IF(E437="",E436,IF(E438="",E436&amp;", "&amp;E437,IF(E439="",E436&amp;", "&amp;E437&amp;", "&amp;E438,IF(E440="",E436&amp;", "&amp;E437&amp;", "&amp;E438&amp;", "&amp;E439,IF(E441="",E436&amp;", "&amp;E437&amp;", "&amp;E438&amp;", "&amp;E439&amp;", "&amp;E440,IF(E442="",E436&amp;", "&amp;E437&amp;", "&amp;E438&amp;", "&amp;E439&amp;", "&amp;E440&amp;", "&amp;E441,IF(E443="",E436&amp;", "&amp;E437&amp;", "&amp;E438&amp;", "&amp;E439&amp;", "&amp;E440&amp;", "&amp;E441&amp;", "&amp;E442,E436&amp;", "&amp;E437&amp;", "&amp;E438&amp;", "&amp;E439&amp;", "&amp;E440&amp;", "&amp;E441&amp;", "&amp;E442&amp;", "&amp;E443))))))))</f>
        <v/>
      </c>
      <c r="Y436" s="15" t="str">
        <f>K436</f>
        <v/>
      </c>
    </row>
    <row r="437" spans="1:25" x14ac:dyDescent="0.25">
      <c r="A437" s="24"/>
      <c r="B437" s="17" t="s">
        <v>80</v>
      </c>
      <c r="C437" s="18" t="str">
        <f>IF(ISERROR(S435),"",INDEX(XMLLINK[LeiterEmail],MATCH(Q437,XMLLINK[EnsembleNr],0)))</f>
        <v/>
      </c>
      <c r="D437" s="21">
        <v>2</v>
      </c>
      <c r="E437" s="18" t="str">
        <f>IF(S437,"",INDEX(XMLLINK[NamePerson],MATCH(Q438&amp;"_"&amp;D437,XMLLINK[EID_MID],0)))</f>
        <v/>
      </c>
      <c r="F437" s="18" t="str">
        <f>IF(S437,"",INDEX(XMLLINK[GebDat],MATCH(Q438&amp;"_"&amp;D437,XMLLINK[EID_MID],0)))</f>
        <v/>
      </c>
      <c r="G437" s="18" t="str">
        <f>IF(S437,"",INDEX(XMLLINK[Geschlecht],MATCH(Q438&amp;"_"&amp;D437,XMLLINK[EID_MID],0)))</f>
        <v/>
      </c>
      <c r="H437" s="18" t="str">
        <f>IF(S437,"",INDEX(XMLLINK[Adresse],MATCH(Q438&amp;"_"&amp;D437,XMLLINK[EID_MID],0)))</f>
        <v/>
      </c>
      <c r="I437" s="18" t="str">
        <f>IF(S437,"",INDEX(XMLLINK[Email],MATCH(Q438&amp;"_"&amp;D437,XMLLINK[EID_MID],0)))</f>
        <v/>
      </c>
      <c r="J437" s="18" t="str">
        <f>IF(S437,"",INDEX(XMLLINK[Telefon],MATCH(Q438&amp;"_"&amp;D437,XMLLINK[EID_MID],0)))</f>
        <v/>
      </c>
      <c r="K437" s="18" t="str">
        <f>IF(S437,"",INDEX(XMLLINK[Instrument],MATCH(Q438&amp;"_"&amp;D437,XMLLINK[EID_MID],0)))</f>
        <v/>
      </c>
      <c r="L437" s="18" t="str">
        <f>IF(S437,"",INDEX(XMLLINK[BereichIDPerson],MATCH(Q438&amp;"_"&amp;D437,XMLLINK[EID_MID],0)))</f>
        <v/>
      </c>
      <c r="M437" s="18" t="str">
        <f>IF(S437,"",INDEX(XMLLINK[BereichNamePerson],MATCH(Q438&amp;"_"&amp;D437,XMLLINK[EID_MID],0)))</f>
        <v/>
      </c>
      <c r="N437" s="18" t="str">
        <f>IF(S437,"",INDEX(XMLLINK[AuswahlPerson],MATCH(Q438&amp;"_"&amp;D437,XMLLINK[EID_MID],0)))</f>
        <v/>
      </c>
      <c r="O437" s="18" t="str">
        <f>IF(S437,"",INDEX(XMLLINK[BemerkungPerson],MATCH(Q438&amp;"_"&amp;D437,XMLLINK[EID_MID],0)))</f>
        <v/>
      </c>
      <c r="Q437" s="21">
        <f t="shared" ref="Q437:Q451" si="84">Q436</f>
        <v>22</v>
      </c>
      <c r="R437" s="15">
        <v>2</v>
      </c>
      <c r="S437" s="18" t="b">
        <f>ISERROR(INDEX(XMLLINK[NamePerson],MATCH(Q437&amp;"_"&amp;D437,XMLLINK[EID_MID],0)))</f>
        <v>1</v>
      </c>
      <c r="U437" s="15" t="str">
        <f t="shared" ref="U437:U443" ca="1" si="85">IF(ISNUMBER(DATEVALUE(F437)),TODAY()-DATEVALUE(F437),"")</f>
        <v/>
      </c>
      <c r="W437" s="15" t="str">
        <f>IF(AND(M437&lt;&gt;"",M437&lt;&gt;M436),", "&amp;M437,"")</f>
        <v/>
      </c>
      <c r="Y437" s="15" t="str">
        <f>IF(AND(K437&lt;&gt;"",K437&lt;&gt;K436),", "&amp;K437,"")</f>
        <v/>
      </c>
    </row>
    <row r="438" spans="1:25" x14ac:dyDescent="0.25">
      <c r="A438" s="24"/>
      <c r="B438" s="17" t="s">
        <v>81</v>
      </c>
      <c r="C438" s="18" t="str">
        <f>IF(ISERROR(S435),"",INDEX(XMLLINK[LeiterTelefon],MATCH(Q438,XMLLINK[EnsembleNr],0)))</f>
        <v/>
      </c>
      <c r="D438" s="21">
        <v>3</v>
      </c>
      <c r="E438" s="18" t="str">
        <f>IF(S438,"",INDEX(XMLLINK[NamePerson],MATCH(Q439&amp;"_"&amp;D438,XMLLINK[EID_MID],0)))</f>
        <v/>
      </c>
      <c r="F438" s="18" t="str">
        <f>IF(S438,"",INDEX(XMLLINK[GebDat],MATCH(Q439&amp;"_"&amp;D438,XMLLINK[EID_MID],0)))</f>
        <v/>
      </c>
      <c r="G438" s="18" t="str">
        <f>IF(S438,"",INDEX(XMLLINK[Geschlecht],MATCH(Q439&amp;"_"&amp;D438,XMLLINK[EID_MID],0)))</f>
        <v/>
      </c>
      <c r="H438" s="18" t="str">
        <f>IF(S438,"",INDEX(XMLLINK[Adresse],MATCH(Q439&amp;"_"&amp;D438,XMLLINK[EID_MID],0)))</f>
        <v/>
      </c>
      <c r="I438" s="18" t="str">
        <f>IF(S438,"",INDEX(XMLLINK[Email],MATCH(Q439&amp;"_"&amp;D438,XMLLINK[EID_MID],0)))</f>
        <v/>
      </c>
      <c r="J438" s="18" t="str">
        <f>IF(S438,"",INDEX(XMLLINK[Telefon],MATCH(Q439&amp;"_"&amp;D438,XMLLINK[EID_MID],0)))</f>
        <v/>
      </c>
      <c r="K438" s="18" t="str">
        <f>IF(S438,"",INDEX(XMLLINK[Instrument],MATCH(Q439&amp;"_"&amp;D438,XMLLINK[EID_MID],0)))</f>
        <v/>
      </c>
      <c r="L438" s="18" t="str">
        <f>IF(S438,"",INDEX(XMLLINK[BereichIDPerson],MATCH(Q439&amp;"_"&amp;D438,XMLLINK[EID_MID],0)))</f>
        <v/>
      </c>
      <c r="M438" s="18" t="str">
        <f>IF(S438,"",INDEX(XMLLINK[BereichNamePerson],MATCH(Q439&amp;"_"&amp;D438,XMLLINK[EID_MID],0)))</f>
        <v/>
      </c>
      <c r="N438" s="18" t="str">
        <f>IF(S438,"",INDEX(XMLLINK[AuswahlPerson],MATCH(Q439&amp;"_"&amp;D438,XMLLINK[EID_MID],0)))</f>
        <v/>
      </c>
      <c r="O438" s="18" t="str">
        <f>IF(S438,"",INDEX(XMLLINK[BemerkungPerson],MATCH(Q439&amp;"_"&amp;D438,XMLLINK[EID_MID],0)))</f>
        <v/>
      </c>
      <c r="Q438" s="21">
        <f t="shared" si="84"/>
        <v>22</v>
      </c>
      <c r="R438" s="15">
        <v>3</v>
      </c>
      <c r="S438" s="18" t="b">
        <f>ISERROR(INDEX(XMLLINK[NamePerson],MATCH(Q437&amp;"_"&amp;D438,XMLLINK[EID_MID],0)))</f>
        <v>1</v>
      </c>
      <c r="U438" s="15" t="str">
        <f t="shared" ca="1" si="85"/>
        <v/>
      </c>
      <c r="W438" s="15" t="str">
        <f>IF(OR(M438="",COUNTIF(M436:M437,M438)&gt;0),"",", "&amp;M438)</f>
        <v/>
      </c>
      <c r="Y438" s="15" t="str">
        <f>IF(OR(K438="",COUNTIF(K436:K437,K438)&gt;0),"",", "&amp;K438)</f>
        <v/>
      </c>
    </row>
    <row r="439" spans="1:25" x14ac:dyDescent="0.25">
      <c r="A439" s="24"/>
      <c r="B439" s="17" t="s">
        <v>82</v>
      </c>
      <c r="C439" s="18" t="str">
        <f>IF(ISERROR(S435),"",INDEX(XMLLINK[Art],MATCH(Q439,XMLLINK[EnsembleNr],0)))</f>
        <v/>
      </c>
      <c r="D439" s="21">
        <v>4</v>
      </c>
      <c r="E439" s="18" t="str">
        <f>IF(S439,"",INDEX(XMLLINK[NamePerson],MATCH(Q440&amp;"_"&amp;D439,XMLLINK[EID_MID],0)))</f>
        <v/>
      </c>
      <c r="F439" s="18" t="str">
        <f>IF(S439,"",INDEX(XMLLINK[GebDat],MATCH(Q440&amp;"_"&amp;D439,XMLLINK[EID_MID],0)))</f>
        <v/>
      </c>
      <c r="G439" s="18" t="str">
        <f>IF(S439,"",INDEX(XMLLINK[Geschlecht],MATCH(Q440&amp;"_"&amp;D439,XMLLINK[EID_MID],0)))</f>
        <v/>
      </c>
      <c r="H439" s="18" t="str">
        <f>IF(S439,"",INDEX(XMLLINK[Adresse],MATCH(Q440&amp;"_"&amp;D439,XMLLINK[EID_MID],0)))</f>
        <v/>
      </c>
      <c r="I439" s="18" t="str">
        <f>IF(S439,"",INDEX(XMLLINK[Email],MATCH(Q440&amp;"_"&amp;D439,XMLLINK[EID_MID],0)))</f>
        <v/>
      </c>
      <c r="J439" s="18" t="str">
        <f>IF(S439,"",INDEX(XMLLINK[Telefon],MATCH(Q440&amp;"_"&amp;D439,XMLLINK[EID_MID],0)))</f>
        <v/>
      </c>
      <c r="K439" s="18" t="str">
        <f>IF(S439,"",INDEX(XMLLINK[Instrument],MATCH(Q440&amp;"_"&amp;D439,XMLLINK[EID_MID],0)))</f>
        <v/>
      </c>
      <c r="L439" s="18" t="str">
        <f>IF(S439,"",INDEX(XMLLINK[BereichIDPerson],MATCH(Q440&amp;"_"&amp;D439,XMLLINK[EID_MID],0)))</f>
        <v/>
      </c>
      <c r="M439" s="18" t="str">
        <f>IF(S439,"",INDEX(XMLLINK[BereichNamePerson],MATCH(Q440&amp;"_"&amp;D439,XMLLINK[EID_MID],0)))</f>
        <v/>
      </c>
      <c r="N439" s="18" t="str">
        <f>IF(S439,"",INDEX(XMLLINK[AuswahlPerson],MATCH(Q440&amp;"_"&amp;D439,XMLLINK[EID_MID],0)))</f>
        <v/>
      </c>
      <c r="O439" s="18" t="str">
        <f>IF(S439,"",INDEX(XMLLINK[BemerkungPerson],MATCH(Q440&amp;"_"&amp;D439,XMLLINK[EID_MID],0)))</f>
        <v/>
      </c>
      <c r="Q439" s="21">
        <f t="shared" si="84"/>
        <v>22</v>
      </c>
      <c r="R439" s="15">
        <v>4</v>
      </c>
      <c r="S439" s="18" t="b">
        <f>ISERROR(INDEX(XMLLINK[NamePerson],MATCH(Q437&amp;"_"&amp;D439,XMLLINK[EID_MID],0)))</f>
        <v>1</v>
      </c>
      <c r="U439" s="15" t="str">
        <f t="shared" ca="1" si="85"/>
        <v/>
      </c>
      <c r="W439" s="15" t="str">
        <f>IF(OR(M439="",COUNTIF(M436:M438,M439)&gt;0),"",", "&amp;M439)</f>
        <v/>
      </c>
      <c r="Y439" s="15" t="str">
        <f>IF(OR(K439="",COUNTIF(K436:K438,K439)&gt;0),"",", "&amp;K439)</f>
        <v/>
      </c>
    </row>
    <row r="440" spans="1:25" x14ac:dyDescent="0.25">
      <c r="A440" s="24"/>
      <c r="B440" s="17" t="s">
        <v>83</v>
      </c>
      <c r="C440" s="18" t="str">
        <f>IF(ISERROR(S435),"",INDEX(XMLLINK[Stufe],MATCH(Q440,XMLLINK[EnsembleNr],0)))</f>
        <v/>
      </c>
      <c r="D440" s="21">
        <v>5</v>
      </c>
      <c r="E440" s="18" t="str">
        <f>IF(S440,"",INDEX(XMLLINK[NamePerson],MATCH(Q441&amp;"_"&amp;D440,XMLLINK[EID_MID],0)))</f>
        <v/>
      </c>
      <c r="F440" s="18" t="str">
        <f>IF(S440,"",INDEX(XMLLINK[GebDat],MATCH(Q441&amp;"_"&amp;D440,XMLLINK[EID_MID],0)))</f>
        <v/>
      </c>
      <c r="G440" s="18" t="str">
        <f>IF(S440,"",INDEX(XMLLINK[Geschlecht],MATCH(Q441&amp;"_"&amp;D440,XMLLINK[EID_MID],0)))</f>
        <v/>
      </c>
      <c r="H440" s="18" t="str">
        <f>IF(S440,"",INDEX(XMLLINK[Adresse],MATCH(Q441&amp;"_"&amp;D440,XMLLINK[EID_MID],0)))</f>
        <v/>
      </c>
      <c r="I440" s="18" t="str">
        <f>IF(S440,"",INDEX(XMLLINK[Email],MATCH(Q441&amp;"_"&amp;D440,XMLLINK[EID_MID],0)))</f>
        <v/>
      </c>
      <c r="J440" s="18" t="str">
        <f>IF(S440,"",INDEX(XMLLINK[Telefon],MATCH(Q441&amp;"_"&amp;D440,XMLLINK[EID_MID],0)))</f>
        <v/>
      </c>
      <c r="K440" s="18" t="str">
        <f>IF(S440,"",INDEX(XMLLINK[Instrument],MATCH(Q441&amp;"_"&amp;D440,XMLLINK[EID_MID],0)))</f>
        <v/>
      </c>
      <c r="L440" s="18" t="str">
        <f>IF(S440,"",INDEX(XMLLINK[BereichIDPerson],MATCH(Q441&amp;"_"&amp;D440,XMLLINK[EID_MID],0)))</f>
        <v/>
      </c>
      <c r="M440" s="18" t="str">
        <f>IF(S440,"",INDEX(XMLLINK[BereichNamePerson],MATCH(Q441&amp;"_"&amp;D440,XMLLINK[EID_MID],0)))</f>
        <v/>
      </c>
      <c r="N440" s="18" t="str">
        <f>IF(S440,"",INDEX(XMLLINK[AuswahlPerson],MATCH(Q441&amp;"_"&amp;D440,XMLLINK[EID_MID],0)))</f>
        <v/>
      </c>
      <c r="O440" s="18" t="str">
        <f>IF(S440,"",INDEX(XMLLINK[BemerkungPerson],MATCH(Q441&amp;"_"&amp;D440,XMLLINK[EID_MID],0)))</f>
        <v/>
      </c>
      <c r="Q440" s="21">
        <f t="shared" si="84"/>
        <v>22</v>
      </c>
      <c r="R440" s="15">
        <v>5</v>
      </c>
      <c r="S440" s="18" t="b">
        <f>ISERROR(INDEX(XMLLINK[NamePerson],MATCH(Q437&amp;"_"&amp;D440,XMLLINK[EID_MID],0)))</f>
        <v>1</v>
      </c>
      <c r="U440" s="15" t="str">
        <f t="shared" ca="1" si="85"/>
        <v/>
      </c>
      <c r="W440" s="15" t="str">
        <f>IF(OR(M440="",COUNTIF(M436:M439,M440)&gt;0),"",", "&amp;M440)</f>
        <v/>
      </c>
      <c r="Y440" s="15" t="str">
        <f>IF(OR(K440="",COUNTIF(K437:K439,K440)&gt;0),"",", "&amp;K440)</f>
        <v/>
      </c>
    </row>
    <row r="441" spans="1:25" x14ac:dyDescent="0.25">
      <c r="A441" s="24"/>
      <c r="B441" s="17" t="s">
        <v>84</v>
      </c>
      <c r="C441" s="18" t="str">
        <f>IF(ISERROR(S435),"",INDEX(XMLLINK[Artikel],MATCH(Q441,XMLLINK[EnsembleNr],0)))</f>
        <v/>
      </c>
      <c r="D441" s="21">
        <v>6</v>
      </c>
      <c r="E441" s="18" t="str">
        <f>IF(S441,"",INDEX(XMLLINK[NamePerson],MATCH(Q442&amp;"_"&amp;D441,XMLLINK[EID_MID],0)))</f>
        <v/>
      </c>
      <c r="F441" s="18" t="str">
        <f>IF(S441,"",INDEX(XMLLINK[GebDat],MATCH(Q442&amp;"_"&amp;D441,XMLLINK[EID_MID],0)))</f>
        <v/>
      </c>
      <c r="G441" s="18" t="str">
        <f>IF(S441,"",INDEX(XMLLINK[Geschlecht],MATCH(Q442&amp;"_"&amp;D441,XMLLINK[EID_MID],0)))</f>
        <v/>
      </c>
      <c r="H441" s="18" t="str">
        <f>IF(S441,"",INDEX(XMLLINK[Adresse],MATCH(Q442&amp;"_"&amp;D441,XMLLINK[EID_MID],0)))</f>
        <v/>
      </c>
      <c r="I441" s="18" t="str">
        <f>IF(S441,"",INDEX(XMLLINK[Email],MATCH(Q442&amp;"_"&amp;D441,XMLLINK[EID_MID],0)))</f>
        <v/>
      </c>
      <c r="J441" s="18" t="str">
        <f>IF(S441,"",INDEX(XMLLINK[Telefon],MATCH(Q442&amp;"_"&amp;D441,XMLLINK[EID_MID],0)))</f>
        <v/>
      </c>
      <c r="K441" s="18" t="str">
        <f>IF(S441,"",INDEX(XMLLINK[Instrument],MATCH(Q442&amp;"_"&amp;D441,XMLLINK[EID_MID],0)))</f>
        <v/>
      </c>
      <c r="L441" s="18" t="str">
        <f>IF(S441,"",INDEX(XMLLINK[BereichIDPerson],MATCH(Q442&amp;"_"&amp;D441,XMLLINK[EID_MID],0)))</f>
        <v/>
      </c>
      <c r="M441" s="18" t="str">
        <f>IF(S441,"",INDEX(XMLLINK[BereichNamePerson],MATCH(Q442&amp;"_"&amp;D441,XMLLINK[EID_MID],0)))</f>
        <v/>
      </c>
      <c r="N441" s="18" t="str">
        <f>IF(S441,"",INDEX(XMLLINK[AuswahlPerson],MATCH(Q442&amp;"_"&amp;D441,XMLLINK[EID_MID],0)))</f>
        <v/>
      </c>
      <c r="O441" s="18" t="str">
        <f>IF(S441,"",INDEX(XMLLINK[BemerkungPerson],MATCH(Q442&amp;"_"&amp;D441,XMLLINK[EID_MID],0)))</f>
        <v/>
      </c>
      <c r="Q441" s="21">
        <f t="shared" si="84"/>
        <v>22</v>
      </c>
      <c r="R441" s="15">
        <v>6</v>
      </c>
      <c r="S441" s="18" t="b">
        <f>ISERROR(INDEX(XMLLINK[NamePerson],MATCH(Q437&amp;"_"&amp;D441,XMLLINK[EID_MID],0)))</f>
        <v>1</v>
      </c>
      <c r="U441" s="15" t="str">
        <f t="shared" ca="1" si="85"/>
        <v/>
      </c>
      <c r="W441" s="15" t="str">
        <f>IF(OR(M441="",COUNTIF(M436:M440,M441)&gt;0),"",", "&amp;M441)</f>
        <v/>
      </c>
      <c r="Y441" s="15" t="str">
        <f>IF(OR(K441="",COUNTIF(K438:K440,K441)&gt;0),"",", "&amp;K441)</f>
        <v/>
      </c>
    </row>
    <row r="442" spans="1:25" x14ac:dyDescent="0.25">
      <c r="A442" s="24"/>
      <c r="B442" s="17" t="s">
        <v>85</v>
      </c>
      <c r="C442" s="18" t="str">
        <f>IF(ISERROR(S435),"",INDEX(XMLLINK[BereichID],MATCH(Q442,XMLLINK[EnsembleNr],0)))</f>
        <v/>
      </c>
      <c r="D442" s="21">
        <v>7</v>
      </c>
      <c r="E442" s="18" t="str">
        <f>IF(S442,"",INDEX(XMLLINK[NamePerson],MATCH(Q443&amp;"_"&amp;D442,XMLLINK[EID_MID],0)))</f>
        <v/>
      </c>
      <c r="F442" s="18" t="str">
        <f>IF(S442,"",INDEX(XMLLINK[GebDat],MATCH(Q443&amp;"_"&amp;D442,XMLLINK[EID_MID],0)))</f>
        <v/>
      </c>
      <c r="G442" s="18" t="str">
        <f>IF(S442,"",INDEX(XMLLINK[Geschlecht],MATCH(Q443&amp;"_"&amp;D442,XMLLINK[EID_MID],0)))</f>
        <v/>
      </c>
      <c r="H442" s="18" t="str">
        <f>IF(S442,"",INDEX(XMLLINK[Adresse],MATCH(Q443&amp;"_"&amp;D442,XMLLINK[EID_MID],0)))</f>
        <v/>
      </c>
      <c r="I442" s="18" t="str">
        <f>IF(S442,"",INDEX(XMLLINK[Email],MATCH(Q443&amp;"_"&amp;D442,XMLLINK[EID_MID],0)))</f>
        <v/>
      </c>
      <c r="J442" s="18" t="str">
        <f>IF(S442,"",INDEX(XMLLINK[Telefon],MATCH(Q443&amp;"_"&amp;D442,XMLLINK[EID_MID],0)))</f>
        <v/>
      </c>
      <c r="K442" s="18" t="str">
        <f>IF(S442,"",INDEX(XMLLINK[Instrument],MATCH(Q443&amp;"_"&amp;D442,XMLLINK[EID_MID],0)))</f>
        <v/>
      </c>
      <c r="L442" s="18" t="str">
        <f>IF(S442,"",INDEX(XMLLINK[BereichIDPerson],MATCH(Q443&amp;"_"&amp;D442,XMLLINK[EID_MID],0)))</f>
        <v/>
      </c>
      <c r="M442" s="18" t="str">
        <f>IF(S442,"",INDEX(XMLLINK[BereichNamePerson],MATCH(Q443&amp;"_"&amp;D442,XMLLINK[EID_MID],0)))</f>
        <v/>
      </c>
      <c r="N442" s="18" t="str">
        <f>IF(S442,"",INDEX(XMLLINK[AuswahlPerson],MATCH(Q443&amp;"_"&amp;D442,XMLLINK[EID_MID],0)))</f>
        <v/>
      </c>
      <c r="O442" s="18" t="str">
        <f>IF(S442,"",INDEX(XMLLINK[BemerkungPerson],MATCH(Q443&amp;"_"&amp;D442,XMLLINK[EID_MID],0)))</f>
        <v/>
      </c>
      <c r="Q442" s="21">
        <f t="shared" si="84"/>
        <v>22</v>
      </c>
      <c r="R442" s="15">
        <v>7</v>
      </c>
      <c r="S442" s="18" t="b">
        <f>ISERROR(INDEX(XMLLINK[NamePerson],MATCH(Q437&amp;"_"&amp;D442,XMLLINK[EID_MID],0)))</f>
        <v>1</v>
      </c>
      <c r="U442" s="15" t="str">
        <f t="shared" ca="1" si="85"/>
        <v/>
      </c>
      <c r="W442" s="15" t="str">
        <f>IF(OR(M442="",COUNTIF(M436:M441,M442)&gt;0),"",", "&amp;M442)</f>
        <v/>
      </c>
      <c r="Y442" s="15" t="str">
        <f>IF(OR(K442="",COUNTIF(K439:K441,K442)&gt;0),"",", "&amp;K442)</f>
        <v/>
      </c>
    </row>
    <row r="443" spans="1:25" x14ac:dyDescent="0.25">
      <c r="A443" s="24"/>
      <c r="B443" s="17" t="s">
        <v>86</v>
      </c>
      <c r="C443" s="18" t="str">
        <f>IF(ISERROR(S435),"",INDEX(XMLLINK[BereichName],MATCH(Q443,XMLLINK[EnsembleNr],0)))</f>
        <v/>
      </c>
      <c r="D443" s="21">
        <v>8</v>
      </c>
      <c r="E443" s="18" t="str">
        <f>IF(S443,"",INDEX(XMLLINK[NamePerson],MATCH(Q444&amp;"_"&amp;D443,XMLLINK[EID_MID],0)))</f>
        <v/>
      </c>
      <c r="F443" s="18" t="str">
        <f>IF(S443,"",INDEX(XMLLINK[GebDat],MATCH(Q444&amp;"_"&amp;D443,XMLLINK[EID_MID],0)))</f>
        <v/>
      </c>
      <c r="G443" s="18" t="str">
        <f>IF(S443,"",INDEX(XMLLINK[Geschlecht],MATCH(Q444&amp;"_"&amp;D443,XMLLINK[EID_MID],0)))</f>
        <v/>
      </c>
      <c r="H443" s="18" t="str">
        <f>IF(S443,"",INDEX(XMLLINK[Adresse],MATCH(Q444&amp;"_"&amp;D443,XMLLINK[EID_MID],0)))</f>
        <v/>
      </c>
      <c r="I443" s="18" t="str">
        <f>IF(S443,"",INDEX(XMLLINK[Email],MATCH(Q444&amp;"_"&amp;D443,XMLLINK[EID_MID],0)))</f>
        <v/>
      </c>
      <c r="J443" s="18" t="str">
        <f>IF(S443,"",INDEX(XMLLINK[Telefon],MATCH(Q444&amp;"_"&amp;D443,XMLLINK[EID_MID],0)))</f>
        <v/>
      </c>
      <c r="K443" s="18" t="str">
        <f>IF(S443,"",INDEX(XMLLINK[Instrument],MATCH(Q444&amp;"_"&amp;D443,XMLLINK[EID_MID],0)))</f>
        <v/>
      </c>
      <c r="L443" s="18" t="str">
        <f>IF(S443,"",INDEX(XMLLINK[BereichIDPerson],MATCH(Q444&amp;"_"&amp;D443,XMLLINK[EID_MID],0)))</f>
        <v/>
      </c>
      <c r="M443" s="18" t="str">
        <f>IF(S443,"",INDEX(XMLLINK[BereichNamePerson],MATCH(Q444&amp;"_"&amp;D443,XMLLINK[EID_MID],0)))</f>
        <v/>
      </c>
      <c r="N443" s="18" t="str">
        <f>IF(S443,"",INDEX(XMLLINK[AuswahlPerson],MATCH(Q444&amp;"_"&amp;D443,XMLLINK[EID_MID],0)))</f>
        <v/>
      </c>
      <c r="O443" s="18" t="str">
        <f>IF(S443,"",INDEX(XMLLINK[BemerkungPerson],MATCH(Q444&amp;"_"&amp;D443,XMLLINK[EID_MID],0)))</f>
        <v/>
      </c>
      <c r="Q443" s="21">
        <f t="shared" si="84"/>
        <v>22</v>
      </c>
      <c r="R443" s="15">
        <v>8</v>
      </c>
      <c r="S443" s="18" t="b">
        <f>ISERROR(INDEX(XMLLINK[NamePerson],MATCH(Q437&amp;"_"&amp;D443,XMLLINK[EID_MID],0)))</f>
        <v>1</v>
      </c>
      <c r="U443" s="15" t="str">
        <f t="shared" ca="1" si="85"/>
        <v/>
      </c>
      <c r="W443" s="15" t="str">
        <f>IF(OR(M443="",COUNTIF(M436:M442,M443)&gt;0),"",", "&amp;M443)</f>
        <v/>
      </c>
      <c r="Y443" s="15" t="str">
        <f>IF(OR(K443="",COUNTIF(K440:K442,K443)&gt;0),"",", "&amp;K443)</f>
        <v/>
      </c>
    </row>
    <row r="444" spans="1:25" x14ac:dyDescent="0.25">
      <c r="A444" s="24"/>
      <c r="B444" s="17" t="s">
        <v>87</v>
      </c>
      <c r="C444" s="18" t="str">
        <f>IF(ISERROR(S435),"",INDEX(XMLLINK[Auftrittzeit],MATCH(Q444,XMLLINK[EnsembleNr],0)))</f>
        <v/>
      </c>
      <c r="D444" s="17" t="s">
        <v>94</v>
      </c>
      <c r="E444" s="15" t="s">
        <v>29</v>
      </c>
      <c r="F444" s="15" t="s">
        <v>30</v>
      </c>
      <c r="G444" s="15" t="s">
        <v>95</v>
      </c>
      <c r="H444" s="15" t="s">
        <v>32</v>
      </c>
      <c r="I444" s="15" t="s">
        <v>20</v>
      </c>
      <c r="J444" s="15" t="s">
        <v>39</v>
      </c>
      <c r="Q444" s="21">
        <f t="shared" si="84"/>
        <v>22</v>
      </c>
      <c r="U444" s="15">
        <f ca="1">COUNT(U436:U443)</f>
        <v>0</v>
      </c>
      <c r="W444" s="29" t="str">
        <f>CONCATENATE(W445,V446,W446,V447,W447,V448,W448,V449,W449,V450,W450,V451,W451)</f>
        <v/>
      </c>
    </row>
    <row r="445" spans="1:25" x14ac:dyDescent="0.25">
      <c r="A445" s="24"/>
      <c r="B445" s="17" t="s">
        <v>88</v>
      </c>
      <c r="C445" s="18" t="str">
        <f>IF(ISERROR(S435),"",INDEX(XMLLINK[Bemerkung],MATCH(Q445,XMLLINK[EnsembleNr],0)))</f>
        <v/>
      </c>
      <c r="D445" s="21">
        <v>1</v>
      </c>
      <c r="E445" s="18" t="str">
        <f>IF(S445,"",INDEX(XMLLINK[Titel],MATCH(Q446&amp;"_"&amp;D445,XMLLINK[EID_WID],0)))</f>
        <v/>
      </c>
      <c r="F445" s="18" t="str">
        <f>IF(S445,"",INDEX(XMLLINK[Komponist],MATCH(Q446&amp;"_"&amp;D445,XMLLINK[EID_WID],0)))</f>
        <v/>
      </c>
      <c r="G445" s="18" t="str">
        <f>IF(S445,"",INDEX(XMLLINK[Satz],MATCH(Q446&amp;"_"&amp;D445,XMLLINK[EID_WID],0)))</f>
        <v/>
      </c>
      <c r="H445" s="18" t="str">
        <f>IF(S445,"",INDEX(XMLLINK[Dauer],MATCH(Q446&amp;"_"&amp;D445,XMLLINK[EID_WID],0)))</f>
        <v/>
      </c>
      <c r="I445" s="18" t="str">
        <f>IF(S445,"",INDEX(XMLLINK[BemerkungWerk],MATCH(Q446&amp;"_"&amp;D445,XMLLINK[EID_WID],0)))</f>
        <v/>
      </c>
      <c r="J445" s="18" t="str">
        <f>IF(S445,"",INDEX(XMLLINK[Pflicht],MATCH(Q446&amp;"_"&amp;D445,XMLLINK[EID_WID],0)))</f>
        <v/>
      </c>
      <c r="Q445" s="21">
        <f t="shared" si="84"/>
        <v>22</v>
      </c>
      <c r="R445" s="22" t="s">
        <v>102</v>
      </c>
      <c r="S445" s="18" t="b">
        <f>ISERROR(INDEX(XMLLINK[NamePerson],MATCH(Q447&amp;"_"&amp;D445,XMLLINK[EID_WID],0)))</f>
        <v>1</v>
      </c>
      <c r="W445" s="15" t="str">
        <f t="shared" ref="W445:W452" si="86">IF(AND(F445="",G445=""),E445,IF(AND(F445&lt;&gt;"",G445&lt;&gt;""),F445&amp;", "&amp;E445&amp;", "&amp;G445,IF(F445="",E445&amp;", "&amp;G445,F445&amp;", "&amp;E445)))</f>
        <v/>
      </c>
    </row>
    <row r="446" spans="1:25" x14ac:dyDescent="0.25">
      <c r="A446" s="24"/>
      <c r="B446" s="17" t="s">
        <v>108</v>
      </c>
      <c r="C446" s="28" t="str">
        <f ca="1">IF(U444=0,"",SUM(U436:U443)/U444/365.25)</f>
        <v/>
      </c>
      <c r="D446" s="21">
        <v>2</v>
      </c>
      <c r="E446" s="18" t="str">
        <f>IF(S446,"",INDEX(XMLLINK[Titel],MATCH(Q447&amp;"_"&amp;D446,XMLLINK[EID_WID],0)))</f>
        <v/>
      </c>
      <c r="F446" s="18" t="str">
        <f>IF(S446,"",INDEX(XMLLINK[Komponist],MATCH(Q447&amp;"_"&amp;D446,XMLLINK[EID_WID],0)))</f>
        <v/>
      </c>
      <c r="G446" s="18" t="str">
        <f>IF(S446,"",INDEX(XMLLINK[Satz],MATCH(Q447&amp;"_"&amp;D446,XMLLINK[EID_WID],0)))</f>
        <v/>
      </c>
      <c r="H446" s="18" t="str">
        <f>IF(S446,"",INDEX(XMLLINK[Dauer],MATCH(Q447&amp;"_"&amp;D446,XMLLINK[EID_WID],0)))</f>
        <v/>
      </c>
      <c r="I446" s="18" t="str">
        <f>IF(S446,"",INDEX(XMLLINK[BemerkungWerk],MATCH(Q447&amp;"_"&amp;D446,XMLLINK[EID_WID],0)))</f>
        <v/>
      </c>
      <c r="J446" s="18" t="str">
        <f>IF(S446,"",INDEX(XMLLINK[Pflicht],MATCH(Q447&amp;"_"&amp;D446,XMLLINK[EID_WID],0)))</f>
        <v/>
      </c>
      <c r="Q446" s="21">
        <f t="shared" si="84"/>
        <v>22</v>
      </c>
      <c r="R446" s="22">
        <v>2</v>
      </c>
      <c r="S446" s="18" t="b">
        <f>ISERROR(INDEX(XMLLINK[NamePerson],MATCH(Q448&amp;"_"&amp;D446,XMLLINK[EID_WID],0)))</f>
        <v>1</v>
      </c>
      <c r="V446" s="15" t="str">
        <f>IF(W446="","","; ")</f>
        <v/>
      </c>
      <c r="W446" s="15" t="str">
        <f t="shared" si="86"/>
        <v/>
      </c>
    </row>
    <row r="447" spans="1:25" x14ac:dyDescent="0.25">
      <c r="A447" s="24"/>
      <c r="D447" s="21">
        <v>3</v>
      </c>
      <c r="E447" s="18" t="str">
        <f>IF(S447,"",INDEX(XMLLINK[Titel],MATCH(Q448&amp;"_"&amp;D447,XMLLINK[EID_WID],0)))</f>
        <v/>
      </c>
      <c r="F447" s="18" t="str">
        <f>IF(S447,"",INDEX(XMLLINK[Komponist],MATCH(Q448&amp;"_"&amp;D447,XMLLINK[EID_WID],0)))</f>
        <v/>
      </c>
      <c r="G447" s="18" t="str">
        <f>IF(S447,"",INDEX(XMLLINK[Satz],MATCH(Q448&amp;"_"&amp;D447,XMLLINK[EID_WID],0)))</f>
        <v/>
      </c>
      <c r="H447" s="18" t="str">
        <f>IF(S447,"",INDEX(XMLLINK[Dauer],MATCH(Q448&amp;"_"&amp;D447,XMLLINK[EID_WID],0)))</f>
        <v/>
      </c>
      <c r="I447" s="18" t="str">
        <f>IF(S447,"",INDEX(XMLLINK[BemerkungWerk],MATCH(Q448&amp;"_"&amp;D447,XMLLINK[EID_WID],0)))</f>
        <v/>
      </c>
      <c r="J447" s="18" t="str">
        <f>IF(S447,"",INDEX(XMLLINK[Pflicht],MATCH(Q448&amp;"_"&amp;D447,XMLLINK[EID_WID],0)))</f>
        <v/>
      </c>
      <c r="Q447" s="21">
        <f t="shared" si="84"/>
        <v>22</v>
      </c>
      <c r="R447" s="22">
        <v>3</v>
      </c>
      <c r="S447" s="18" t="b">
        <f>ISERROR(INDEX(XMLLINK[NamePerson],MATCH(Q449&amp;"_"&amp;D447,XMLLINK[EID_WID],0)))</f>
        <v>1</v>
      </c>
      <c r="V447" s="15" t="str">
        <f t="shared" ref="V447:V452" si="87">IF(W447="","","; ")</f>
        <v/>
      </c>
      <c r="W447" s="15" t="str">
        <f t="shared" si="86"/>
        <v/>
      </c>
    </row>
    <row r="448" spans="1:25" x14ac:dyDescent="0.25">
      <c r="A448" s="24"/>
      <c r="D448" s="21">
        <v>4</v>
      </c>
      <c r="E448" s="18" t="str">
        <f>IF(S448,"",INDEX(XMLLINK[Titel],MATCH(Q449&amp;"_"&amp;D448,XMLLINK[EID_WID],0)))</f>
        <v/>
      </c>
      <c r="F448" s="18" t="str">
        <f>IF(S448,"",INDEX(XMLLINK[Komponist],MATCH(Q449&amp;"_"&amp;D448,XMLLINK[EID_WID],0)))</f>
        <v/>
      </c>
      <c r="G448" s="18" t="str">
        <f>IF(S448,"",INDEX(XMLLINK[Satz],MATCH(Q449&amp;"_"&amp;D448,XMLLINK[EID_WID],0)))</f>
        <v/>
      </c>
      <c r="H448" s="18" t="str">
        <f>IF(S448,"",INDEX(XMLLINK[Dauer],MATCH(Q449&amp;"_"&amp;D448,XMLLINK[EID_WID],0)))</f>
        <v/>
      </c>
      <c r="I448" s="18" t="str">
        <f>IF(S448,"",INDEX(XMLLINK[BemerkungWerk],MATCH(Q449&amp;"_"&amp;D448,XMLLINK[EID_WID],0)))</f>
        <v/>
      </c>
      <c r="J448" s="18" t="str">
        <f>IF(S448,"",INDEX(XMLLINK[Pflicht],MATCH(Q449&amp;"_"&amp;D448,XMLLINK[EID_WID],0)))</f>
        <v/>
      </c>
      <c r="Q448" s="21">
        <f t="shared" si="84"/>
        <v>22</v>
      </c>
      <c r="R448" s="22">
        <v>4</v>
      </c>
      <c r="S448" s="18" t="b">
        <f>ISERROR(INDEX(XMLLINK[NamePerson],MATCH(Q450&amp;"_"&amp;D448,XMLLINK[EID_WID],0)))</f>
        <v>1</v>
      </c>
      <c r="V448" s="15" t="str">
        <f t="shared" si="87"/>
        <v/>
      </c>
      <c r="W448" s="15" t="str">
        <f t="shared" si="86"/>
        <v/>
      </c>
    </row>
    <row r="449" spans="1:25" x14ac:dyDescent="0.25">
      <c r="A449" s="24"/>
      <c r="D449" s="21">
        <v>5</v>
      </c>
      <c r="E449" s="18" t="str">
        <f>IF(S449,"",INDEX(XMLLINK[Titel],MATCH(Q450&amp;"_"&amp;D449,XMLLINK[EID_WID],0)))</f>
        <v/>
      </c>
      <c r="F449" s="18" t="str">
        <f>IF(S449,"",INDEX(XMLLINK[Komponist],MATCH(Q450&amp;"_"&amp;D449,XMLLINK[EID_WID],0)))</f>
        <v/>
      </c>
      <c r="G449" s="18" t="str">
        <f>IF(S449,"",INDEX(XMLLINK[Satz],MATCH(Q450&amp;"_"&amp;D449,XMLLINK[EID_WID],0)))</f>
        <v/>
      </c>
      <c r="H449" s="18" t="str">
        <f>IF(S449,"",INDEX(XMLLINK[Dauer],MATCH(Q450&amp;"_"&amp;D449,XMLLINK[EID_WID],0)))</f>
        <v/>
      </c>
      <c r="I449" s="18" t="str">
        <f>IF(S449,"",INDEX(XMLLINK[BemerkungWerk],MATCH(Q450&amp;"_"&amp;D449,XMLLINK[EID_WID],0)))</f>
        <v/>
      </c>
      <c r="J449" s="18" t="str">
        <f>IF(S449,"",INDEX(XMLLINK[Pflicht],MATCH(Q450&amp;"_"&amp;D449,XMLLINK[EID_WID],0)))</f>
        <v/>
      </c>
      <c r="Q449" s="21">
        <f t="shared" si="84"/>
        <v>22</v>
      </c>
      <c r="R449" s="22">
        <v>5</v>
      </c>
      <c r="S449" s="18" t="b">
        <f>ISERROR(INDEX(XMLLINK[NamePerson],MATCH(Q451&amp;"_"&amp;D449,XMLLINK[EID_WID],0)))</f>
        <v>1</v>
      </c>
      <c r="V449" s="15" t="str">
        <f t="shared" si="87"/>
        <v/>
      </c>
      <c r="W449" s="15" t="str">
        <f t="shared" si="86"/>
        <v/>
      </c>
    </row>
    <row r="450" spans="1:25" x14ac:dyDescent="0.25">
      <c r="A450" s="24"/>
      <c r="D450" s="21">
        <v>6</v>
      </c>
      <c r="E450" s="18" t="str">
        <f>IF(S450,"",INDEX(XMLLINK[Titel],MATCH(Q451&amp;"_"&amp;D450,XMLLINK[EID_WID],0)))</f>
        <v/>
      </c>
      <c r="F450" s="18" t="str">
        <f>IF(S450,"",INDEX(XMLLINK[Komponist],MATCH(Q451&amp;"_"&amp;D450,XMLLINK[EID_WID],0)))</f>
        <v/>
      </c>
      <c r="G450" s="18" t="str">
        <f>IF(S450,"",INDEX(XMLLINK[Satz],MATCH(Q451&amp;"_"&amp;D450,XMLLINK[EID_WID],0)))</f>
        <v/>
      </c>
      <c r="H450" s="18" t="str">
        <f>IF(S450,"",INDEX(XMLLINK[Dauer],MATCH(Q451&amp;"_"&amp;D450,XMLLINK[EID_WID],0)))</f>
        <v/>
      </c>
      <c r="I450" s="18" t="str">
        <f>IF(S450,"",INDEX(XMLLINK[BemerkungWerk],MATCH(Q451&amp;"_"&amp;D450,XMLLINK[EID_WID],0)))</f>
        <v/>
      </c>
      <c r="J450" s="18" t="str">
        <f>IF(S450,"",INDEX(XMLLINK[Pflicht],MATCH(Q451&amp;"_"&amp;D450,XMLLINK[EID_WID],0)))</f>
        <v/>
      </c>
      <c r="Q450" s="21">
        <f t="shared" si="84"/>
        <v>22</v>
      </c>
      <c r="R450" s="22">
        <v>6</v>
      </c>
      <c r="S450" s="18" t="b">
        <f>ISERROR(INDEX(XMLLINK[NamePerson],MATCH(Q452&amp;"_"&amp;D450,XMLLINK[EID_WID],0)))</f>
        <v>1</v>
      </c>
      <c r="V450" s="15" t="str">
        <f t="shared" si="87"/>
        <v/>
      </c>
      <c r="W450" s="15" t="str">
        <f t="shared" si="86"/>
        <v/>
      </c>
    </row>
    <row r="451" spans="1:25" x14ac:dyDescent="0.25">
      <c r="A451" s="24"/>
      <c r="D451" s="21">
        <v>7</v>
      </c>
      <c r="E451" s="18" t="str">
        <f>IF(S451,"",INDEX(XMLLINK[Titel],MATCH(Q452&amp;"_"&amp;D451,XMLLINK[EID_WID],0)))</f>
        <v/>
      </c>
      <c r="F451" s="18" t="str">
        <f>IF(S451,"",INDEX(XMLLINK[Komponist],MATCH(Q452&amp;"_"&amp;D451,XMLLINK[EID_WID],0)))</f>
        <v/>
      </c>
      <c r="G451" s="18" t="str">
        <f>IF(S451,"",INDEX(XMLLINK[Satz],MATCH(Q452&amp;"_"&amp;D451,XMLLINK[EID_WID],0)))</f>
        <v/>
      </c>
      <c r="H451" s="18" t="str">
        <f>IF(S451,"",INDEX(XMLLINK[Dauer],MATCH(Q452&amp;"_"&amp;D451,XMLLINK[EID_WID],0)))</f>
        <v/>
      </c>
      <c r="I451" s="18" t="str">
        <f>IF(S451,"",INDEX(XMLLINK[BemerkungWerk],MATCH(Q452&amp;"_"&amp;D451,XMLLINK[EID_WID],0)))</f>
        <v/>
      </c>
      <c r="J451" s="18" t="str">
        <f>IF(S451,"",INDEX(XMLLINK[Pflicht],MATCH(Q452&amp;"_"&amp;D451,XMLLINK[EID_WID],0)))</f>
        <v/>
      </c>
      <c r="Q451" s="21">
        <f t="shared" si="84"/>
        <v>22</v>
      </c>
      <c r="R451" s="22">
        <v>7</v>
      </c>
      <c r="S451" s="18" t="b">
        <f>ISERROR(INDEX(XMLLINK[NamePerson],MATCH(Q453&amp;"_"&amp;D451,XMLLINK[EID_WID],0)))</f>
        <v>1</v>
      </c>
      <c r="V451" s="15" t="str">
        <f t="shared" si="87"/>
        <v/>
      </c>
      <c r="W451" s="15" t="str">
        <f t="shared" si="86"/>
        <v/>
      </c>
    </row>
    <row r="452" spans="1:25" x14ac:dyDescent="0.25">
      <c r="A452" s="24"/>
      <c r="D452" s="21">
        <v>8</v>
      </c>
      <c r="E452" s="18" t="str">
        <f>IF(S452,"",INDEX(XMLLINK[Titel],MATCH(Q453&amp;"_"&amp;D452,XMLLINK[EID_WID],0)))</f>
        <v/>
      </c>
      <c r="F452" s="18" t="str">
        <f>IF(S452,"",INDEX(XMLLINK[Komponist],MATCH(Q453&amp;"_"&amp;D452,XMLLINK[EID_WID],0)))</f>
        <v/>
      </c>
      <c r="G452" s="18" t="str">
        <f>IF(S452,"",INDEX(XMLLINK[Satz],MATCH(Q453&amp;"_"&amp;D452,XMLLINK[EID_WID],0)))</f>
        <v/>
      </c>
      <c r="H452" s="18" t="str">
        <f>IF(S452,"",INDEX(XMLLINK[Dauer],MATCH(Q453&amp;"_"&amp;D452,XMLLINK[EID_WID],0)))</f>
        <v/>
      </c>
      <c r="I452" s="18" t="str">
        <f>IF(S452,"",INDEX(XMLLINK[BemerkungWerk],MATCH(Q453&amp;"_"&amp;D452,XMLLINK[EID_WID],0)))</f>
        <v/>
      </c>
      <c r="J452" s="18" t="str">
        <f>IF(S452,"",INDEX(XMLLINK[Pflicht],MATCH(Q453&amp;"_"&amp;D452,XMLLINK[EID_WID],0)))</f>
        <v/>
      </c>
      <c r="Q452" s="21"/>
      <c r="R452" s="22">
        <v>8</v>
      </c>
      <c r="S452" s="18" t="b">
        <f>ISERROR(INDEX(XMLLINK[NamePerson],MATCH(A453&amp;"_"&amp;D452,XMLLINK[EID_WID],0)))</f>
        <v>1</v>
      </c>
      <c r="V452" s="15" t="str">
        <f t="shared" si="87"/>
        <v/>
      </c>
      <c r="W452" s="15" t="str">
        <f t="shared" si="86"/>
        <v/>
      </c>
    </row>
    <row r="454" spans="1:25" x14ac:dyDescent="0.25">
      <c r="A454" s="23" t="s">
        <v>96</v>
      </c>
      <c r="B454" s="23">
        <f>(ROW()+6)/20</f>
        <v>23</v>
      </c>
      <c r="C454" s="24"/>
      <c r="D454" s="24"/>
      <c r="E454" s="24"/>
      <c r="F454" s="24"/>
      <c r="G454" s="24"/>
      <c r="H454" s="24"/>
      <c r="I454" s="24"/>
      <c r="J454" s="24"/>
      <c r="K454" s="24"/>
      <c r="L454" s="24"/>
      <c r="M454" s="24"/>
      <c r="N454" s="24"/>
      <c r="O454" s="24"/>
    </row>
    <row r="455" spans="1:25" x14ac:dyDescent="0.25">
      <c r="A455" s="24"/>
      <c r="B455" s="17" t="s">
        <v>78</v>
      </c>
      <c r="C455" s="18" t="str">
        <f>IF(ISERROR(S455),"",INDEX(XMLLINK[Name],MATCH(Q456,XMLLINK[EnsembleNr],0)))</f>
        <v/>
      </c>
      <c r="D455" s="17" t="s">
        <v>89</v>
      </c>
      <c r="E455" s="19" t="s">
        <v>11</v>
      </c>
      <c r="F455" s="15" t="s">
        <v>90</v>
      </c>
      <c r="G455" s="15" t="s">
        <v>91</v>
      </c>
      <c r="H455" s="15" t="s">
        <v>24</v>
      </c>
      <c r="I455" s="15" t="s">
        <v>25</v>
      </c>
      <c r="J455" s="15" t="s">
        <v>26</v>
      </c>
      <c r="K455" s="15" t="s">
        <v>27</v>
      </c>
      <c r="L455" s="15" t="s">
        <v>18</v>
      </c>
      <c r="M455" s="15" t="s">
        <v>92</v>
      </c>
      <c r="N455" s="15" t="s">
        <v>93</v>
      </c>
      <c r="O455" s="15" t="s">
        <v>20</v>
      </c>
      <c r="Q455" s="21" t="s">
        <v>103</v>
      </c>
      <c r="R455" s="17" t="s">
        <v>97</v>
      </c>
      <c r="S455" s="20" t="e">
        <f>VLOOKUP(Q457,XMLLINK[EnsembleNr],1,0)</f>
        <v>#N/A</v>
      </c>
      <c r="T455" s="15" t="s">
        <v>100</v>
      </c>
      <c r="W455" s="29" t="str">
        <f>CONCATENATE(W456,W457,W458,W459,W460,W461,W462,W463)</f>
        <v/>
      </c>
      <c r="X455" s="31">
        <f>8-COUNTIF(W456:W463,"")</f>
        <v>0</v>
      </c>
      <c r="Y455" s="29" t="str">
        <f>CONCATENATE(Y456,Y457,Y458,Y459,Y460,Y461,Y462,Y463)</f>
        <v/>
      </c>
    </row>
    <row r="456" spans="1:25" x14ac:dyDescent="0.25">
      <c r="A456" s="24"/>
      <c r="B456" s="17" t="s">
        <v>79</v>
      </c>
      <c r="C456" s="18" t="str">
        <f>IF(ISERROR(S455),"",INDEX(XMLLINK[Leiter],MATCH(Q456,XMLLINK[EnsembleNr],0)))</f>
        <v/>
      </c>
      <c r="D456" s="21">
        <v>1</v>
      </c>
      <c r="E456" s="18" t="str">
        <f>IF(S456,"",INDEX(XMLLINK[NamePerson],MATCH(Q457&amp;"_"&amp;D456,XMLLINK[EID_MID],0)))</f>
        <v/>
      </c>
      <c r="F456" s="18" t="str">
        <f>IF(S456,"",INDEX(XMLLINK[GebDat],MATCH(Q457&amp;"_"&amp;D456,XMLLINK[EID_MID],0)))</f>
        <v/>
      </c>
      <c r="G456" s="18" t="str">
        <f>IF(S456,"",INDEX(XMLLINK[Geschlecht],MATCH(Q457&amp;"_"&amp;D456,XMLLINK[EID_MID],0)))</f>
        <v/>
      </c>
      <c r="H456" s="18" t="str">
        <f>IF(S456,"",INDEX(XMLLINK[Adresse],MATCH(Q457&amp;"_"&amp;D456,XMLLINK[EID_MID],0)))</f>
        <v/>
      </c>
      <c r="I456" s="18" t="str">
        <f>IF(S456,"",INDEX(XMLLINK[Email],MATCH(Q457&amp;"_"&amp;D456,XMLLINK[EID_MID],0)))</f>
        <v/>
      </c>
      <c r="J456" s="18" t="str">
        <f>IF(S456,"",INDEX(XMLLINK[Telefon],MATCH(Q457&amp;"_"&amp;D456,XMLLINK[EID_MID],0)))</f>
        <v/>
      </c>
      <c r="K456" s="18" t="str">
        <f>IF(S456,"",INDEX(XMLLINK[Instrument],MATCH(Q457&amp;"_"&amp;D456,XMLLINK[EID_MID],0)))</f>
        <v/>
      </c>
      <c r="L456" s="18" t="str">
        <f>IF(S456,"",INDEX(XMLLINK[BereichIDPerson],MATCH(Q457&amp;"_"&amp;D456,XMLLINK[EID_MID],0)))</f>
        <v/>
      </c>
      <c r="M456" s="18" t="str">
        <f>IF(S456,"",INDEX(XMLLINK[BereichNamePerson],MATCH(Q457&amp;"_"&amp;D456,XMLLINK[EID_MID],0)))</f>
        <v/>
      </c>
      <c r="N456" s="18" t="str">
        <f>IF(S456,"",INDEX(XMLLINK[AuswahlPerson],MATCH(Q457&amp;"_"&amp;D456,XMLLINK[EID_MID],0)))</f>
        <v/>
      </c>
      <c r="O456" s="18" t="str">
        <f>IF(S456,"",INDEX(XMLLINK[BemerkungPerson],MATCH(Q457&amp;"_"&amp;D456,XMLLINK[EID_MID],0)))</f>
        <v/>
      </c>
      <c r="Q456" s="21">
        <f>B454</f>
        <v>23</v>
      </c>
      <c r="R456" s="22" t="s">
        <v>101</v>
      </c>
      <c r="S456" s="18" t="b">
        <f>ISERROR(INDEX(XMLLINK[NamePerson],MATCH(Q457&amp;"_"&amp;D456,XMLLINK[EID_MID],0)))</f>
        <v>1</v>
      </c>
      <c r="U456" s="15" t="str">
        <f ca="1">IF(ISNUMBER(DATEVALUE(F456)),TODAY()-DATEVALUE(F456),"")</f>
        <v/>
      </c>
      <c r="W456" s="15" t="str">
        <f>M456</f>
        <v/>
      </c>
      <c r="X456" s="29" t="str">
        <f>IF(E456="","",IF(E457="",E456,IF(E458="",E456&amp;", "&amp;E457,IF(E459="",E456&amp;", "&amp;E457&amp;", "&amp;E458,IF(E460="",E456&amp;", "&amp;E457&amp;", "&amp;E458&amp;", "&amp;E459,IF(E461="",E456&amp;", "&amp;E457&amp;", "&amp;E458&amp;", "&amp;E459&amp;", "&amp;E460,IF(E462="",E456&amp;", "&amp;E457&amp;", "&amp;E458&amp;", "&amp;E459&amp;", "&amp;E460&amp;", "&amp;E461,IF(E463="",E456&amp;", "&amp;E457&amp;", "&amp;E458&amp;", "&amp;E459&amp;", "&amp;E460&amp;", "&amp;E461&amp;", "&amp;E462,E456&amp;", "&amp;E457&amp;", "&amp;E458&amp;", "&amp;E459&amp;", "&amp;E460&amp;", "&amp;E461&amp;", "&amp;E462&amp;", "&amp;E463))))))))</f>
        <v/>
      </c>
      <c r="Y456" s="15" t="str">
        <f>K456</f>
        <v/>
      </c>
    </row>
    <row r="457" spans="1:25" x14ac:dyDescent="0.25">
      <c r="A457" s="24"/>
      <c r="B457" s="17" t="s">
        <v>80</v>
      </c>
      <c r="C457" s="18" t="str">
        <f>IF(ISERROR(S455),"",INDEX(XMLLINK[LeiterEmail],MATCH(Q457,XMLLINK[EnsembleNr],0)))</f>
        <v/>
      </c>
      <c r="D457" s="21">
        <v>2</v>
      </c>
      <c r="E457" s="18" t="str">
        <f>IF(S457,"",INDEX(XMLLINK[NamePerson],MATCH(Q458&amp;"_"&amp;D457,XMLLINK[EID_MID],0)))</f>
        <v/>
      </c>
      <c r="F457" s="18" t="str">
        <f>IF(S457,"",INDEX(XMLLINK[GebDat],MATCH(Q458&amp;"_"&amp;D457,XMLLINK[EID_MID],0)))</f>
        <v/>
      </c>
      <c r="G457" s="18" t="str">
        <f>IF(S457,"",INDEX(XMLLINK[Geschlecht],MATCH(Q458&amp;"_"&amp;D457,XMLLINK[EID_MID],0)))</f>
        <v/>
      </c>
      <c r="H457" s="18" t="str">
        <f>IF(S457,"",INDEX(XMLLINK[Adresse],MATCH(Q458&amp;"_"&amp;D457,XMLLINK[EID_MID],0)))</f>
        <v/>
      </c>
      <c r="I457" s="18" t="str">
        <f>IF(S457,"",INDEX(XMLLINK[Email],MATCH(Q458&amp;"_"&amp;D457,XMLLINK[EID_MID],0)))</f>
        <v/>
      </c>
      <c r="J457" s="18" t="str">
        <f>IF(S457,"",INDEX(XMLLINK[Telefon],MATCH(Q458&amp;"_"&amp;D457,XMLLINK[EID_MID],0)))</f>
        <v/>
      </c>
      <c r="K457" s="18" t="str">
        <f>IF(S457,"",INDEX(XMLLINK[Instrument],MATCH(Q458&amp;"_"&amp;D457,XMLLINK[EID_MID],0)))</f>
        <v/>
      </c>
      <c r="L457" s="18" t="str">
        <f>IF(S457,"",INDEX(XMLLINK[BereichIDPerson],MATCH(Q458&amp;"_"&amp;D457,XMLLINK[EID_MID],0)))</f>
        <v/>
      </c>
      <c r="M457" s="18" t="str">
        <f>IF(S457,"",INDEX(XMLLINK[BereichNamePerson],MATCH(Q458&amp;"_"&amp;D457,XMLLINK[EID_MID],0)))</f>
        <v/>
      </c>
      <c r="N457" s="18" t="str">
        <f>IF(S457,"",INDEX(XMLLINK[AuswahlPerson],MATCH(Q458&amp;"_"&amp;D457,XMLLINK[EID_MID],0)))</f>
        <v/>
      </c>
      <c r="O457" s="18" t="str">
        <f>IF(S457,"",INDEX(XMLLINK[BemerkungPerson],MATCH(Q458&amp;"_"&amp;D457,XMLLINK[EID_MID],0)))</f>
        <v/>
      </c>
      <c r="Q457" s="21">
        <f t="shared" ref="Q457:Q471" si="88">Q456</f>
        <v>23</v>
      </c>
      <c r="R457" s="15">
        <v>2</v>
      </c>
      <c r="S457" s="18" t="b">
        <f>ISERROR(INDEX(XMLLINK[NamePerson],MATCH(Q457&amp;"_"&amp;D457,XMLLINK[EID_MID],0)))</f>
        <v>1</v>
      </c>
      <c r="U457" s="15" t="str">
        <f t="shared" ref="U457:U463" ca="1" si="89">IF(ISNUMBER(DATEVALUE(F457)),TODAY()-DATEVALUE(F457),"")</f>
        <v/>
      </c>
      <c r="W457" s="15" t="str">
        <f>IF(AND(M457&lt;&gt;"",M457&lt;&gt;M456),", "&amp;M457,"")</f>
        <v/>
      </c>
      <c r="Y457" s="15" t="str">
        <f>IF(AND(K457&lt;&gt;"",K457&lt;&gt;K456),", "&amp;K457,"")</f>
        <v/>
      </c>
    </row>
    <row r="458" spans="1:25" x14ac:dyDescent="0.25">
      <c r="A458" s="24"/>
      <c r="B458" s="17" t="s">
        <v>81</v>
      </c>
      <c r="C458" s="18" t="str">
        <f>IF(ISERROR(S455),"",INDEX(XMLLINK[LeiterTelefon],MATCH(Q458,XMLLINK[EnsembleNr],0)))</f>
        <v/>
      </c>
      <c r="D458" s="21">
        <v>3</v>
      </c>
      <c r="E458" s="18" t="str">
        <f>IF(S458,"",INDEX(XMLLINK[NamePerson],MATCH(Q459&amp;"_"&amp;D458,XMLLINK[EID_MID],0)))</f>
        <v/>
      </c>
      <c r="F458" s="18" t="str">
        <f>IF(S458,"",INDEX(XMLLINK[GebDat],MATCH(Q459&amp;"_"&amp;D458,XMLLINK[EID_MID],0)))</f>
        <v/>
      </c>
      <c r="G458" s="18" t="str">
        <f>IF(S458,"",INDEX(XMLLINK[Geschlecht],MATCH(Q459&amp;"_"&amp;D458,XMLLINK[EID_MID],0)))</f>
        <v/>
      </c>
      <c r="H458" s="18" t="str">
        <f>IF(S458,"",INDEX(XMLLINK[Adresse],MATCH(Q459&amp;"_"&amp;D458,XMLLINK[EID_MID],0)))</f>
        <v/>
      </c>
      <c r="I458" s="18" t="str">
        <f>IF(S458,"",INDEX(XMLLINK[Email],MATCH(Q459&amp;"_"&amp;D458,XMLLINK[EID_MID],0)))</f>
        <v/>
      </c>
      <c r="J458" s="18" t="str">
        <f>IF(S458,"",INDEX(XMLLINK[Telefon],MATCH(Q459&amp;"_"&amp;D458,XMLLINK[EID_MID],0)))</f>
        <v/>
      </c>
      <c r="K458" s="18" t="str">
        <f>IF(S458,"",INDEX(XMLLINK[Instrument],MATCH(Q459&amp;"_"&amp;D458,XMLLINK[EID_MID],0)))</f>
        <v/>
      </c>
      <c r="L458" s="18" t="str">
        <f>IF(S458,"",INDEX(XMLLINK[BereichIDPerson],MATCH(Q459&amp;"_"&amp;D458,XMLLINK[EID_MID],0)))</f>
        <v/>
      </c>
      <c r="M458" s="18" t="str">
        <f>IF(S458,"",INDEX(XMLLINK[BereichNamePerson],MATCH(Q459&amp;"_"&amp;D458,XMLLINK[EID_MID],0)))</f>
        <v/>
      </c>
      <c r="N458" s="18" t="str">
        <f>IF(S458,"",INDEX(XMLLINK[AuswahlPerson],MATCH(Q459&amp;"_"&amp;D458,XMLLINK[EID_MID],0)))</f>
        <v/>
      </c>
      <c r="O458" s="18" t="str">
        <f>IF(S458,"",INDEX(XMLLINK[BemerkungPerson],MATCH(Q459&amp;"_"&amp;D458,XMLLINK[EID_MID],0)))</f>
        <v/>
      </c>
      <c r="Q458" s="21">
        <f t="shared" si="88"/>
        <v>23</v>
      </c>
      <c r="R458" s="15">
        <v>3</v>
      </c>
      <c r="S458" s="18" t="b">
        <f>ISERROR(INDEX(XMLLINK[NamePerson],MATCH(Q457&amp;"_"&amp;D458,XMLLINK[EID_MID],0)))</f>
        <v>1</v>
      </c>
      <c r="U458" s="15" t="str">
        <f t="shared" ca="1" si="89"/>
        <v/>
      </c>
      <c r="W458" s="15" t="str">
        <f>IF(OR(M458="",COUNTIF(M456:M457,M458)&gt;0),"",", "&amp;M458)</f>
        <v/>
      </c>
      <c r="Y458" s="15" t="str">
        <f>IF(OR(K458="",COUNTIF(K456:K457,K458)&gt;0),"",", "&amp;K458)</f>
        <v/>
      </c>
    </row>
    <row r="459" spans="1:25" x14ac:dyDescent="0.25">
      <c r="A459" s="24"/>
      <c r="B459" s="17" t="s">
        <v>82</v>
      </c>
      <c r="C459" s="18" t="str">
        <f>IF(ISERROR(S455),"",INDEX(XMLLINK[Art],MATCH(Q459,XMLLINK[EnsembleNr],0)))</f>
        <v/>
      </c>
      <c r="D459" s="21">
        <v>4</v>
      </c>
      <c r="E459" s="18" t="str">
        <f>IF(S459,"",INDEX(XMLLINK[NamePerson],MATCH(Q460&amp;"_"&amp;D459,XMLLINK[EID_MID],0)))</f>
        <v/>
      </c>
      <c r="F459" s="18" t="str">
        <f>IF(S459,"",INDEX(XMLLINK[GebDat],MATCH(Q460&amp;"_"&amp;D459,XMLLINK[EID_MID],0)))</f>
        <v/>
      </c>
      <c r="G459" s="18" t="str">
        <f>IF(S459,"",INDEX(XMLLINK[Geschlecht],MATCH(Q460&amp;"_"&amp;D459,XMLLINK[EID_MID],0)))</f>
        <v/>
      </c>
      <c r="H459" s="18" t="str">
        <f>IF(S459,"",INDEX(XMLLINK[Adresse],MATCH(Q460&amp;"_"&amp;D459,XMLLINK[EID_MID],0)))</f>
        <v/>
      </c>
      <c r="I459" s="18" t="str">
        <f>IF(S459,"",INDEX(XMLLINK[Email],MATCH(Q460&amp;"_"&amp;D459,XMLLINK[EID_MID],0)))</f>
        <v/>
      </c>
      <c r="J459" s="18" t="str">
        <f>IF(S459,"",INDEX(XMLLINK[Telefon],MATCH(Q460&amp;"_"&amp;D459,XMLLINK[EID_MID],0)))</f>
        <v/>
      </c>
      <c r="K459" s="18" t="str">
        <f>IF(S459,"",INDEX(XMLLINK[Instrument],MATCH(Q460&amp;"_"&amp;D459,XMLLINK[EID_MID],0)))</f>
        <v/>
      </c>
      <c r="L459" s="18" t="str">
        <f>IF(S459,"",INDEX(XMLLINK[BereichIDPerson],MATCH(Q460&amp;"_"&amp;D459,XMLLINK[EID_MID],0)))</f>
        <v/>
      </c>
      <c r="M459" s="18" t="str">
        <f>IF(S459,"",INDEX(XMLLINK[BereichNamePerson],MATCH(Q460&amp;"_"&amp;D459,XMLLINK[EID_MID],0)))</f>
        <v/>
      </c>
      <c r="N459" s="18" t="str">
        <f>IF(S459,"",INDEX(XMLLINK[AuswahlPerson],MATCH(Q460&amp;"_"&amp;D459,XMLLINK[EID_MID],0)))</f>
        <v/>
      </c>
      <c r="O459" s="18" t="str">
        <f>IF(S459,"",INDEX(XMLLINK[BemerkungPerson],MATCH(Q460&amp;"_"&amp;D459,XMLLINK[EID_MID],0)))</f>
        <v/>
      </c>
      <c r="Q459" s="21">
        <f t="shared" si="88"/>
        <v>23</v>
      </c>
      <c r="R459" s="15">
        <v>4</v>
      </c>
      <c r="S459" s="18" t="b">
        <f>ISERROR(INDEX(XMLLINK[NamePerson],MATCH(Q457&amp;"_"&amp;D459,XMLLINK[EID_MID],0)))</f>
        <v>1</v>
      </c>
      <c r="U459" s="15" t="str">
        <f t="shared" ca="1" si="89"/>
        <v/>
      </c>
      <c r="W459" s="15" t="str">
        <f>IF(OR(M459="",COUNTIF(M456:M458,M459)&gt;0),"",", "&amp;M459)</f>
        <v/>
      </c>
      <c r="Y459" s="15" t="str">
        <f>IF(OR(K459="",COUNTIF(K456:K458,K459)&gt;0),"",", "&amp;K459)</f>
        <v/>
      </c>
    </row>
    <row r="460" spans="1:25" x14ac:dyDescent="0.25">
      <c r="A460" s="24"/>
      <c r="B460" s="17" t="s">
        <v>83</v>
      </c>
      <c r="C460" s="18" t="str">
        <f>IF(ISERROR(S455),"",INDEX(XMLLINK[Stufe],MATCH(Q460,XMLLINK[EnsembleNr],0)))</f>
        <v/>
      </c>
      <c r="D460" s="21">
        <v>5</v>
      </c>
      <c r="E460" s="18" t="str">
        <f>IF(S460,"",INDEX(XMLLINK[NamePerson],MATCH(Q461&amp;"_"&amp;D460,XMLLINK[EID_MID],0)))</f>
        <v/>
      </c>
      <c r="F460" s="18" t="str">
        <f>IF(S460,"",INDEX(XMLLINK[GebDat],MATCH(Q461&amp;"_"&amp;D460,XMLLINK[EID_MID],0)))</f>
        <v/>
      </c>
      <c r="G460" s="18" t="str">
        <f>IF(S460,"",INDEX(XMLLINK[Geschlecht],MATCH(Q461&amp;"_"&amp;D460,XMLLINK[EID_MID],0)))</f>
        <v/>
      </c>
      <c r="H460" s="18" t="str">
        <f>IF(S460,"",INDEX(XMLLINK[Adresse],MATCH(Q461&amp;"_"&amp;D460,XMLLINK[EID_MID],0)))</f>
        <v/>
      </c>
      <c r="I460" s="18" t="str">
        <f>IF(S460,"",INDEX(XMLLINK[Email],MATCH(Q461&amp;"_"&amp;D460,XMLLINK[EID_MID],0)))</f>
        <v/>
      </c>
      <c r="J460" s="18" t="str">
        <f>IF(S460,"",INDEX(XMLLINK[Telefon],MATCH(Q461&amp;"_"&amp;D460,XMLLINK[EID_MID],0)))</f>
        <v/>
      </c>
      <c r="K460" s="18" t="str">
        <f>IF(S460,"",INDEX(XMLLINK[Instrument],MATCH(Q461&amp;"_"&amp;D460,XMLLINK[EID_MID],0)))</f>
        <v/>
      </c>
      <c r="L460" s="18" t="str">
        <f>IF(S460,"",INDEX(XMLLINK[BereichIDPerson],MATCH(Q461&amp;"_"&amp;D460,XMLLINK[EID_MID],0)))</f>
        <v/>
      </c>
      <c r="M460" s="18" t="str">
        <f>IF(S460,"",INDEX(XMLLINK[BereichNamePerson],MATCH(Q461&amp;"_"&amp;D460,XMLLINK[EID_MID],0)))</f>
        <v/>
      </c>
      <c r="N460" s="18" t="str">
        <f>IF(S460,"",INDEX(XMLLINK[AuswahlPerson],MATCH(Q461&amp;"_"&amp;D460,XMLLINK[EID_MID],0)))</f>
        <v/>
      </c>
      <c r="O460" s="18" t="str">
        <f>IF(S460,"",INDEX(XMLLINK[BemerkungPerson],MATCH(Q461&amp;"_"&amp;D460,XMLLINK[EID_MID],0)))</f>
        <v/>
      </c>
      <c r="Q460" s="21">
        <f t="shared" si="88"/>
        <v>23</v>
      </c>
      <c r="R460" s="15">
        <v>5</v>
      </c>
      <c r="S460" s="18" t="b">
        <f>ISERROR(INDEX(XMLLINK[NamePerson],MATCH(Q457&amp;"_"&amp;D460,XMLLINK[EID_MID],0)))</f>
        <v>1</v>
      </c>
      <c r="U460" s="15" t="str">
        <f t="shared" ca="1" si="89"/>
        <v/>
      </c>
      <c r="W460" s="15" t="str">
        <f>IF(OR(M460="",COUNTIF(M456:M459,M460)&gt;0),"",", "&amp;M460)</f>
        <v/>
      </c>
      <c r="Y460" s="15" t="str">
        <f>IF(OR(K460="",COUNTIF(K457:K459,K460)&gt;0),"",", "&amp;K460)</f>
        <v/>
      </c>
    </row>
    <row r="461" spans="1:25" x14ac:dyDescent="0.25">
      <c r="A461" s="24"/>
      <c r="B461" s="17" t="s">
        <v>84</v>
      </c>
      <c r="C461" s="18" t="str">
        <f>IF(ISERROR(S455),"",INDEX(XMLLINK[Artikel],MATCH(Q461,XMLLINK[EnsembleNr],0)))</f>
        <v/>
      </c>
      <c r="D461" s="21">
        <v>6</v>
      </c>
      <c r="E461" s="18" t="str">
        <f>IF(S461,"",INDEX(XMLLINK[NamePerson],MATCH(Q462&amp;"_"&amp;D461,XMLLINK[EID_MID],0)))</f>
        <v/>
      </c>
      <c r="F461" s="18" t="str">
        <f>IF(S461,"",INDEX(XMLLINK[GebDat],MATCH(Q462&amp;"_"&amp;D461,XMLLINK[EID_MID],0)))</f>
        <v/>
      </c>
      <c r="G461" s="18" t="str">
        <f>IF(S461,"",INDEX(XMLLINK[Geschlecht],MATCH(Q462&amp;"_"&amp;D461,XMLLINK[EID_MID],0)))</f>
        <v/>
      </c>
      <c r="H461" s="18" t="str">
        <f>IF(S461,"",INDEX(XMLLINK[Adresse],MATCH(Q462&amp;"_"&amp;D461,XMLLINK[EID_MID],0)))</f>
        <v/>
      </c>
      <c r="I461" s="18" t="str">
        <f>IF(S461,"",INDEX(XMLLINK[Email],MATCH(Q462&amp;"_"&amp;D461,XMLLINK[EID_MID],0)))</f>
        <v/>
      </c>
      <c r="J461" s="18" t="str">
        <f>IF(S461,"",INDEX(XMLLINK[Telefon],MATCH(Q462&amp;"_"&amp;D461,XMLLINK[EID_MID],0)))</f>
        <v/>
      </c>
      <c r="K461" s="18" t="str">
        <f>IF(S461,"",INDEX(XMLLINK[Instrument],MATCH(Q462&amp;"_"&amp;D461,XMLLINK[EID_MID],0)))</f>
        <v/>
      </c>
      <c r="L461" s="18" t="str">
        <f>IF(S461,"",INDEX(XMLLINK[BereichIDPerson],MATCH(Q462&amp;"_"&amp;D461,XMLLINK[EID_MID],0)))</f>
        <v/>
      </c>
      <c r="M461" s="18" t="str">
        <f>IF(S461,"",INDEX(XMLLINK[BereichNamePerson],MATCH(Q462&amp;"_"&amp;D461,XMLLINK[EID_MID],0)))</f>
        <v/>
      </c>
      <c r="N461" s="18" t="str">
        <f>IF(S461,"",INDEX(XMLLINK[AuswahlPerson],MATCH(Q462&amp;"_"&amp;D461,XMLLINK[EID_MID],0)))</f>
        <v/>
      </c>
      <c r="O461" s="18" t="str">
        <f>IF(S461,"",INDEX(XMLLINK[BemerkungPerson],MATCH(Q462&amp;"_"&amp;D461,XMLLINK[EID_MID],0)))</f>
        <v/>
      </c>
      <c r="Q461" s="21">
        <f t="shared" si="88"/>
        <v>23</v>
      </c>
      <c r="R461" s="15">
        <v>6</v>
      </c>
      <c r="S461" s="18" t="b">
        <f>ISERROR(INDEX(XMLLINK[NamePerson],MATCH(Q457&amp;"_"&amp;D461,XMLLINK[EID_MID],0)))</f>
        <v>1</v>
      </c>
      <c r="U461" s="15" t="str">
        <f t="shared" ca="1" si="89"/>
        <v/>
      </c>
      <c r="W461" s="15" t="str">
        <f>IF(OR(M461="",COUNTIF(M456:M460,M461)&gt;0),"",", "&amp;M461)</f>
        <v/>
      </c>
      <c r="Y461" s="15" t="str">
        <f>IF(OR(K461="",COUNTIF(K458:K460,K461)&gt;0),"",", "&amp;K461)</f>
        <v/>
      </c>
    </row>
    <row r="462" spans="1:25" x14ac:dyDescent="0.25">
      <c r="A462" s="24"/>
      <c r="B462" s="17" t="s">
        <v>85</v>
      </c>
      <c r="C462" s="18" t="str">
        <f>IF(ISERROR(S455),"",INDEX(XMLLINK[BereichID],MATCH(Q462,XMLLINK[EnsembleNr],0)))</f>
        <v/>
      </c>
      <c r="D462" s="21">
        <v>7</v>
      </c>
      <c r="E462" s="18" t="str">
        <f>IF(S462,"",INDEX(XMLLINK[NamePerson],MATCH(Q463&amp;"_"&amp;D462,XMLLINK[EID_MID],0)))</f>
        <v/>
      </c>
      <c r="F462" s="18" t="str">
        <f>IF(S462,"",INDEX(XMLLINK[GebDat],MATCH(Q463&amp;"_"&amp;D462,XMLLINK[EID_MID],0)))</f>
        <v/>
      </c>
      <c r="G462" s="18" t="str">
        <f>IF(S462,"",INDEX(XMLLINK[Geschlecht],MATCH(Q463&amp;"_"&amp;D462,XMLLINK[EID_MID],0)))</f>
        <v/>
      </c>
      <c r="H462" s="18" t="str">
        <f>IF(S462,"",INDEX(XMLLINK[Adresse],MATCH(Q463&amp;"_"&amp;D462,XMLLINK[EID_MID],0)))</f>
        <v/>
      </c>
      <c r="I462" s="18" t="str">
        <f>IF(S462,"",INDEX(XMLLINK[Email],MATCH(Q463&amp;"_"&amp;D462,XMLLINK[EID_MID],0)))</f>
        <v/>
      </c>
      <c r="J462" s="18" t="str">
        <f>IF(S462,"",INDEX(XMLLINK[Telefon],MATCH(Q463&amp;"_"&amp;D462,XMLLINK[EID_MID],0)))</f>
        <v/>
      </c>
      <c r="K462" s="18" t="str">
        <f>IF(S462,"",INDEX(XMLLINK[Instrument],MATCH(Q463&amp;"_"&amp;D462,XMLLINK[EID_MID],0)))</f>
        <v/>
      </c>
      <c r="L462" s="18" t="str">
        <f>IF(S462,"",INDEX(XMLLINK[BereichIDPerson],MATCH(Q463&amp;"_"&amp;D462,XMLLINK[EID_MID],0)))</f>
        <v/>
      </c>
      <c r="M462" s="18" t="str">
        <f>IF(S462,"",INDEX(XMLLINK[BereichNamePerson],MATCH(Q463&amp;"_"&amp;D462,XMLLINK[EID_MID],0)))</f>
        <v/>
      </c>
      <c r="N462" s="18" t="str">
        <f>IF(S462,"",INDEX(XMLLINK[AuswahlPerson],MATCH(Q463&amp;"_"&amp;D462,XMLLINK[EID_MID],0)))</f>
        <v/>
      </c>
      <c r="O462" s="18" t="str">
        <f>IF(S462,"",INDEX(XMLLINK[BemerkungPerson],MATCH(Q463&amp;"_"&amp;D462,XMLLINK[EID_MID],0)))</f>
        <v/>
      </c>
      <c r="Q462" s="21">
        <f t="shared" si="88"/>
        <v>23</v>
      </c>
      <c r="R462" s="15">
        <v>7</v>
      </c>
      <c r="S462" s="18" t="b">
        <f>ISERROR(INDEX(XMLLINK[NamePerson],MATCH(Q457&amp;"_"&amp;D462,XMLLINK[EID_MID],0)))</f>
        <v>1</v>
      </c>
      <c r="U462" s="15" t="str">
        <f t="shared" ca="1" si="89"/>
        <v/>
      </c>
      <c r="W462" s="15" t="str">
        <f>IF(OR(M462="",COUNTIF(M456:M461,M462)&gt;0),"",", "&amp;M462)</f>
        <v/>
      </c>
      <c r="Y462" s="15" t="str">
        <f>IF(OR(K462="",COUNTIF(K459:K461,K462)&gt;0),"",", "&amp;K462)</f>
        <v/>
      </c>
    </row>
    <row r="463" spans="1:25" x14ac:dyDescent="0.25">
      <c r="A463" s="24"/>
      <c r="B463" s="17" t="s">
        <v>86</v>
      </c>
      <c r="C463" s="18" t="str">
        <f>IF(ISERROR(S455),"",INDEX(XMLLINK[BereichName],MATCH(Q463,XMLLINK[EnsembleNr],0)))</f>
        <v/>
      </c>
      <c r="D463" s="21">
        <v>8</v>
      </c>
      <c r="E463" s="18" t="str">
        <f>IF(S463,"",INDEX(XMLLINK[NamePerson],MATCH(Q464&amp;"_"&amp;D463,XMLLINK[EID_MID],0)))</f>
        <v/>
      </c>
      <c r="F463" s="18" t="str">
        <f>IF(S463,"",INDEX(XMLLINK[GebDat],MATCH(Q464&amp;"_"&amp;D463,XMLLINK[EID_MID],0)))</f>
        <v/>
      </c>
      <c r="G463" s="18" t="str">
        <f>IF(S463,"",INDEX(XMLLINK[Geschlecht],MATCH(Q464&amp;"_"&amp;D463,XMLLINK[EID_MID],0)))</f>
        <v/>
      </c>
      <c r="H463" s="18" t="str">
        <f>IF(S463,"",INDEX(XMLLINK[Adresse],MATCH(Q464&amp;"_"&amp;D463,XMLLINK[EID_MID],0)))</f>
        <v/>
      </c>
      <c r="I463" s="18" t="str">
        <f>IF(S463,"",INDEX(XMLLINK[Email],MATCH(Q464&amp;"_"&amp;D463,XMLLINK[EID_MID],0)))</f>
        <v/>
      </c>
      <c r="J463" s="18" t="str">
        <f>IF(S463,"",INDEX(XMLLINK[Telefon],MATCH(Q464&amp;"_"&amp;D463,XMLLINK[EID_MID],0)))</f>
        <v/>
      </c>
      <c r="K463" s="18" t="str">
        <f>IF(S463,"",INDEX(XMLLINK[Instrument],MATCH(Q464&amp;"_"&amp;D463,XMLLINK[EID_MID],0)))</f>
        <v/>
      </c>
      <c r="L463" s="18" t="str">
        <f>IF(S463,"",INDEX(XMLLINK[BereichIDPerson],MATCH(Q464&amp;"_"&amp;D463,XMLLINK[EID_MID],0)))</f>
        <v/>
      </c>
      <c r="M463" s="18" t="str">
        <f>IF(S463,"",INDEX(XMLLINK[BereichNamePerson],MATCH(Q464&amp;"_"&amp;D463,XMLLINK[EID_MID],0)))</f>
        <v/>
      </c>
      <c r="N463" s="18" t="str">
        <f>IF(S463,"",INDEX(XMLLINK[AuswahlPerson],MATCH(Q464&amp;"_"&amp;D463,XMLLINK[EID_MID],0)))</f>
        <v/>
      </c>
      <c r="O463" s="18" t="str">
        <f>IF(S463,"",INDEX(XMLLINK[BemerkungPerson],MATCH(Q464&amp;"_"&amp;D463,XMLLINK[EID_MID],0)))</f>
        <v/>
      </c>
      <c r="Q463" s="21">
        <f t="shared" si="88"/>
        <v>23</v>
      </c>
      <c r="R463" s="15">
        <v>8</v>
      </c>
      <c r="S463" s="18" t="b">
        <f>ISERROR(INDEX(XMLLINK[NamePerson],MATCH(Q457&amp;"_"&amp;D463,XMLLINK[EID_MID],0)))</f>
        <v>1</v>
      </c>
      <c r="U463" s="15" t="str">
        <f t="shared" ca="1" si="89"/>
        <v/>
      </c>
      <c r="W463" s="15" t="str">
        <f>IF(OR(M463="",COUNTIF(M456:M462,M463)&gt;0),"",", "&amp;M463)</f>
        <v/>
      </c>
      <c r="Y463" s="15" t="str">
        <f>IF(OR(K463="",COUNTIF(K460:K462,K463)&gt;0),"",", "&amp;K463)</f>
        <v/>
      </c>
    </row>
    <row r="464" spans="1:25" x14ac:dyDescent="0.25">
      <c r="A464" s="24"/>
      <c r="B464" s="17" t="s">
        <v>87</v>
      </c>
      <c r="C464" s="18" t="str">
        <f>IF(ISERROR(S455),"",INDEX(XMLLINK[Auftrittzeit],MATCH(Q464,XMLLINK[EnsembleNr],0)))</f>
        <v/>
      </c>
      <c r="D464" s="17" t="s">
        <v>94</v>
      </c>
      <c r="E464" s="15" t="s">
        <v>29</v>
      </c>
      <c r="F464" s="15" t="s">
        <v>30</v>
      </c>
      <c r="G464" s="15" t="s">
        <v>95</v>
      </c>
      <c r="H464" s="15" t="s">
        <v>32</v>
      </c>
      <c r="I464" s="15" t="s">
        <v>20</v>
      </c>
      <c r="J464" s="15" t="s">
        <v>39</v>
      </c>
      <c r="Q464" s="21">
        <f t="shared" si="88"/>
        <v>23</v>
      </c>
      <c r="U464" s="15">
        <f ca="1">COUNT(U456:U463)</f>
        <v>0</v>
      </c>
      <c r="W464" s="29" t="str">
        <f>CONCATENATE(W465,V466,W466,V467,W467,V468,W468,V469,W469,V470,W470,V471,W471)</f>
        <v/>
      </c>
    </row>
    <row r="465" spans="1:25" x14ac:dyDescent="0.25">
      <c r="A465" s="24"/>
      <c r="B465" s="17" t="s">
        <v>88</v>
      </c>
      <c r="C465" s="18" t="str">
        <f>IF(ISERROR(S455),"",INDEX(XMLLINK[Bemerkung],MATCH(Q465,XMLLINK[EnsembleNr],0)))</f>
        <v/>
      </c>
      <c r="D465" s="21">
        <v>1</v>
      </c>
      <c r="E465" s="18" t="str">
        <f>IF(S465,"",INDEX(XMLLINK[Titel],MATCH(Q466&amp;"_"&amp;D465,XMLLINK[EID_WID],0)))</f>
        <v/>
      </c>
      <c r="F465" s="18" t="str">
        <f>IF(S465,"",INDEX(XMLLINK[Komponist],MATCH(Q466&amp;"_"&amp;D465,XMLLINK[EID_WID],0)))</f>
        <v/>
      </c>
      <c r="G465" s="18" t="str">
        <f>IF(S465,"",INDEX(XMLLINK[Satz],MATCH(Q466&amp;"_"&amp;D465,XMLLINK[EID_WID],0)))</f>
        <v/>
      </c>
      <c r="H465" s="18" t="str">
        <f>IF(S465,"",INDEX(XMLLINK[Dauer],MATCH(Q466&amp;"_"&amp;D465,XMLLINK[EID_WID],0)))</f>
        <v/>
      </c>
      <c r="I465" s="18" t="str">
        <f>IF(S465,"",INDEX(XMLLINK[BemerkungWerk],MATCH(Q466&amp;"_"&amp;D465,XMLLINK[EID_WID],0)))</f>
        <v/>
      </c>
      <c r="J465" s="18" t="str">
        <f>IF(S465,"",INDEX(XMLLINK[Pflicht],MATCH(Q466&amp;"_"&amp;D465,XMLLINK[EID_WID],0)))</f>
        <v/>
      </c>
      <c r="Q465" s="21">
        <f t="shared" si="88"/>
        <v>23</v>
      </c>
      <c r="R465" s="22" t="s">
        <v>102</v>
      </c>
      <c r="S465" s="18" t="b">
        <f>ISERROR(INDEX(XMLLINK[NamePerson],MATCH(Q467&amp;"_"&amp;D465,XMLLINK[EID_WID],0)))</f>
        <v>1</v>
      </c>
      <c r="W465" s="15" t="str">
        <f t="shared" ref="W465:W472" si="90">IF(AND(F465="",G465=""),E465,IF(AND(F465&lt;&gt;"",G465&lt;&gt;""),F465&amp;", "&amp;E465&amp;", "&amp;G465,IF(F465="",E465&amp;", "&amp;G465,F465&amp;", "&amp;E465)))</f>
        <v/>
      </c>
    </row>
    <row r="466" spans="1:25" x14ac:dyDescent="0.25">
      <c r="A466" s="24"/>
      <c r="B466" s="17" t="s">
        <v>108</v>
      </c>
      <c r="C466" s="28" t="str">
        <f ca="1">IF(U464=0,"",SUM(U456:U463)/U464/365.25)</f>
        <v/>
      </c>
      <c r="D466" s="21">
        <v>2</v>
      </c>
      <c r="E466" s="18" t="str">
        <f>IF(S466,"",INDEX(XMLLINK[Titel],MATCH(Q467&amp;"_"&amp;D466,XMLLINK[EID_WID],0)))</f>
        <v/>
      </c>
      <c r="F466" s="18" t="str">
        <f>IF(S466,"",INDEX(XMLLINK[Komponist],MATCH(Q467&amp;"_"&amp;D466,XMLLINK[EID_WID],0)))</f>
        <v/>
      </c>
      <c r="G466" s="18" t="str">
        <f>IF(S466,"",INDEX(XMLLINK[Satz],MATCH(Q467&amp;"_"&amp;D466,XMLLINK[EID_WID],0)))</f>
        <v/>
      </c>
      <c r="H466" s="18" t="str">
        <f>IF(S466,"",INDEX(XMLLINK[Dauer],MATCH(Q467&amp;"_"&amp;D466,XMLLINK[EID_WID],0)))</f>
        <v/>
      </c>
      <c r="I466" s="18" t="str">
        <f>IF(S466,"",INDEX(XMLLINK[BemerkungWerk],MATCH(Q467&amp;"_"&amp;D466,XMLLINK[EID_WID],0)))</f>
        <v/>
      </c>
      <c r="J466" s="18" t="str">
        <f>IF(S466,"",INDEX(XMLLINK[Pflicht],MATCH(Q467&amp;"_"&amp;D466,XMLLINK[EID_WID],0)))</f>
        <v/>
      </c>
      <c r="Q466" s="21">
        <f t="shared" si="88"/>
        <v>23</v>
      </c>
      <c r="R466" s="22">
        <v>2</v>
      </c>
      <c r="S466" s="18" t="b">
        <f>ISERROR(INDEX(XMLLINK[NamePerson],MATCH(Q468&amp;"_"&amp;D466,XMLLINK[EID_WID],0)))</f>
        <v>1</v>
      </c>
      <c r="V466" s="15" t="str">
        <f>IF(W466="","","; ")</f>
        <v/>
      </c>
      <c r="W466" s="15" t="str">
        <f t="shared" si="90"/>
        <v/>
      </c>
    </row>
    <row r="467" spans="1:25" x14ac:dyDescent="0.25">
      <c r="A467" s="24"/>
      <c r="D467" s="21">
        <v>3</v>
      </c>
      <c r="E467" s="18" t="str">
        <f>IF(S467,"",INDEX(XMLLINK[Titel],MATCH(Q468&amp;"_"&amp;D467,XMLLINK[EID_WID],0)))</f>
        <v/>
      </c>
      <c r="F467" s="18" t="str">
        <f>IF(S467,"",INDEX(XMLLINK[Komponist],MATCH(Q468&amp;"_"&amp;D467,XMLLINK[EID_WID],0)))</f>
        <v/>
      </c>
      <c r="G467" s="18" t="str">
        <f>IF(S467,"",INDEX(XMLLINK[Satz],MATCH(Q468&amp;"_"&amp;D467,XMLLINK[EID_WID],0)))</f>
        <v/>
      </c>
      <c r="H467" s="18" t="str">
        <f>IF(S467,"",INDEX(XMLLINK[Dauer],MATCH(Q468&amp;"_"&amp;D467,XMLLINK[EID_WID],0)))</f>
        <v/>
      </c>
      <c r="I467" s="18" t="str">
        <f>IF(S467,"",INDEX(XMLLINK[BemerkungWerk],MATCH(Q468&amp;"_"&amp;D467,XMLLINK[EID_WID],0)))</f>
        <v/>
      </c>
      <c r="J467" s="18" t="str">
        <f>IF(S467,"",INDEX(XMLLINK[Pflicht],MATCH(Q468&amp;"_"&amp;D467,XMLLINK[EID_WID],0)))</f>
        <v/>
      </c>
      <c r="Q467" s="21">
        <f t="shared" si="88"/>
        <v>23</v>
      </c>
      <c r="R467" s="22">
        <v>3</v>
      </c>
      <c r="S467" s="18" t="b">
        <f>ISERROR(INDEX(XMLLINK[NamePerson],MATCH(Q469&amp;"_"&amp;D467,XMLLINK[EID_WID],0)))</f>
        <v>1</v>
      </c>
      <c r="V467" s="15" t="str">
        <f t="shared" ref="V467:V472" si="91">IF(W467="","","; ")</f>
        <v/>
      </c>
      <c r="W467" s="15" t="str">
        <f t="shared" si="90"/>
        <v/>
      </c>
    </row>
    <row r="468" spans="1:25" x14ac:dyDescent="0.25">
      <c r="A468" s="24"/>
      <c r="D468" s="21">
        <v>4</v>
      </c>
      <c r="E468" s="18" t="str">
        <f>IF(S468,"",INDEX(XMLLINK[Titel],MATCH(Q469&amp;"_"&amp;D468,XMLLINK[EID_WID],0)))</f>
        <v/>
      </c>
      <c r="F468" s="18" t="str">
        <f>IF(S468,"",INDEX(XMLLINK[Komponist],MATCH(Q469&amp;"_"&amp;D468,XMLLINK[EID_WID],0)))</f>
        <v/>
      </c>
      <c r="G468" s="18" t="str">
        <f>IF(S468,"",INDEX(XMLLINK[Satz],MATCH(Q469&amp;"_"&amp;D468,XMLLINK[EID_WID],0)))</f>
        <v/>
      </c>
      <c r="H468" s="18" t="str">
        <f>IF(S468,"",INDEX(XMLLINK[Dauer],MATCH(Q469&amp;"_"&amp;D468,XMLLINK[EID_WID],0)))</f>
        <v/>
      </c>
      <c r="I468" s="18" t="str">
        <f>IF(S468,"",INDEX(XMLLINK[BemerkungWerk],MATCH(Q469&amp;"_"&amp;D468,XMLLINK[EID_WID],0)))</f>
        <v/>
      </c>
      <c r="J468" s="18" t="str">
        <f>IF(S468,"",INDEX(XMLLINK[Pflicht],MATCH(Q469&amp;"_"&amp;D468,XMLLINK[EID_WID],0)))</f>
        <v/>
      </c>
      <c r="Q468" s="21">
        <f t="shared" si="88"/>
        <v>23</v>
      </c>
      <c r="R468" s="22">
        <v>4</v>
      </c>
      <c r="S468" s="18" t="b">
        <f>ISERROR(INDEX(XMLLINK[NamePerson],MATCH(Q470&amp;"_"&amp;D468,XMLLINK[EID_WID],0)))</f>
        <v>1</v>
      </c>
      <c r="V468" s="15" t="str">
        <f t="shared" si="91"/>
        <v/>
      </c>
      <c r="W468" s="15" t="str">
        <f t="shared" si="90"/>
        <v/>
      </c>
    </row>
    <row r="469" spans="1:25" x14ac:dyDescent="0.25">
      <c r="A469" s="24"/>
      <c r="D469" s="21">
        <v>5</v>
      </c>
      <c r="E469" s="18" t="str">
        <f>IF(S469,"",INDEX(XMLLINK[Titel],MATCH(Q470&amp;"_"&amp;D469,XMLLINK[EID_WID],0)))</f>
        <v/>
      </c>
      <c r="F469" s="18" t="str">
        <f>IF(S469,"",INDEX(XMLLINK[Komponist],MATCH(Q470&amp;"_"&amp;D469,XMLLINK[EID_WID],0)))</f>
        <v/>
      </c>
      <c r="G469" s="18" t="str">
        <f>IF(S469,"",INDEX(XMLLINK[Satz],MATCH(Q470&amp;"_"&amp;D469,XMLLINK[EID_WID],0)))</f>
        <v/>
      </c>
      <c r="H469" s="18" t="str">
        <f>IF(S469,"",INDEX(XMLLINK[Dauer],MATCH(Q470&amp;"_"&amp;D469,XMLLINK[EID_WID],0)))</f>
        <v/>
      </c>
      <c r="I469" s="18" t="str">
        <f>IF(S469,"",INDEX(XMLLINK[BemerkungWerk],MATCH(Q470&amp;"_"&amp;D469,XMLLINK[EID_WID],0)))</f>
        <v/>
      </c>
      <c r="J469" s="18" t="str">
        <f>IF(S469,"",INDEX(XMLLINK[Pflicht],MATCH(Q470&amp;"_"&amp;D469,XMLLINK[EID_WID],0)))</f>
        <v/>
      </c>
      <c r="Q469" s="21">
        <f t="shared" si="88"/>
        <v>23</v>
      </c>
      <c r="R469" s="22">
        <v>5</v>
      </c>
      <c r="S469" s="18" t="b">
        <f>ISERROR(INDEX(XMLLINK[NamePerson],MATCH(Q471&amp;"_"&amp;D469,XMLLINK[EID_WID],0)))</f>
        <v>1</v>
      </c>
      <c r="V469" s="15" t="str">
        <f t="shared" si="91"/>
        <v/>
      </c>
      <c r="W469" s="15" t="str">
        <f t="shared" si="90"/>
        <v/>
      </c>
    </row>
    <row r="470" spans="1:25" x14ac:dyDescent="0.25">
      <c r="A470" s="24"/>
      <c r="D470" s="21">
        <v>6</v>
      </c>
      <c r="E470" s="18" t="str">
        <f>IF(S470,"",INDEX(XMLLINK[Titel],MATCH(Q471&amp;"_"&amp;D470,XMLLINK[EID_WID],0)))</f>
        <v/>
      </c>
      <c r="F470" s="18" t="str">
        <f>IF(S470,"",INDEX(XMLLINK[Komponist],MATCH(Q471&amp;"_"&amp;D470,XMLLINK[EID_WID],0)))</f>
        <v/>
      </c>
      <c r="G470" s="18" t="str">
        <f>IF(S470,"",INDEX(XMLLINK[Satz],MATCH(Q471&amp;"_"&amp;D470,XMLLINK[EID_WID],0)))</f>
        <v/>
      </c>
      <c r="H470" s="18" t="str">
        <f>IF(S470,"",INDEX(XMLLINK[Dauer],MATCH(Q471&amp;"_"&amp;D470,XMLLINK[EID_WID],0)))</f>
        <v/>
      </c>
      <c r="I470" s="18" t="str">
        <f>IF(S470,"",INDEX(XMLLINK[BemerkungWerk],MATCH(Q471&amp;"_"&amp;D470,XMLLINK[EID_WID],0)))</f>
        <v/>
      </c>
      <c r="J470" s="18" t="str">
        <f>IF(S470,"",INDEX(XMLLINK[Pflicht],MATCH(Q471&amp;"_"&amp;D470,XMLLINK[EID_WID],0)))</f>
        <v/>
      </c>
      <c r="Q470" s="21">
        <f t="shared" si="88"/>
        <v>23</v>
      </c>
      <c r="R470" s="22">
        <v>6</v>
      </c>
      <c r="S470" s="18" t="b">
        <f>ISERROR(INDEX(XMLLINK[NamePerson],MATCH(Q472&amp;"_"&amp;D470,XMLLINK[EID_WID],0)))</f>
        <v>1</v>
      </c>
      <c r="V470" s="15" t="str">
        <f t="shared" si="91"/>
        <v/>
      </c>
      <c r="W470" s="15" t="str">
        <f t="shared" si="90"/>
        <v/>
      </c>
    </row>
    <row r="471" spans="1:25" x14ac:dyDescent="0.25">
      <c r="A471" s="24"/>
      <c r="D471" s="21">
        <v>7</v>
      </c>
      <c r="E471" s="18" t="str">
        <f>IF(S471,"",INDEX(XMLLINK[Titel],MATCH(Q472&amp;"_"&amp;D471,XMLLINK[EID_WID],0)))</f>
        <v/>
      </c>
      <c r="F471" s="18" t="str">
        <f>IF(S471,"",INDEX(XMLLINK[Komponist],MATCH(Q472&amp;"_"&amp;D471,XMLLINK[EID_WID],0)))</f>
        <v/>
      </c>
      <c r="G471" s="18" t="str">
        <f>IF(S471,"",INDEX(XMLLINK[Satz],MATCH(Q472&amp;"_"&amp;D471,XMLLINK[EID_WID],0)))</f>
        <v/>
      </c>
      <c r="H471" s="18" t="str">
        <f>IF(S471,"",INDEX(XMLLINK[Dauer],MATCH(Q472&amp;"_"&amp;D471,XMLLINK[EID_WID],0)))</f>
        <v/>
      </c>
      <c r="I471" s="18" t="str">
        <f>IF(S471,"",INDEX(XMLLINK[BemerkungWerk],MATCH(Q472&amp;"_"&amp;D471,XMLLINK[EID_WID],0)))</f>
        <v/>
      </c>
      <c r="J471" s="18" t="str">
        <f>IF(S471,"",INDEX(XMLLINK[Pflicht],MATCH(Q472&amp;"_"&amp;D471,XMLLINK[EID_WID],0)))</f>
        <v/>
      </c>
      <c r="Q471" s="21">
        <f t="shared" si="88"/>
        <v>23</v>
      </c>
      <c r="R471" s="22">
        <v>7</v>
      </c>
      <c r="S471" s="18" t="b">
        <f>ISERROR(INDEX(XMLLINK[NamePerson],MATCH(Q473&amp;"_"&amp;D471,XMLLINK[EID_WID],0)))</f>
        <v>1</v>
      </c>
      <c r="V471" s="15" t="str">
        <f t="shared" si="91"/>
        <v/>
      </c>
      <c r="W471" s="15" t="str">
        <f t="shared" si="90"/>
        <v/>
      </c>
    </row>
    <row r="472" spans="1:25" x14ac:dyDescent="0.25">
      <c r="A472" s="24"/>
      <c r="D472" s="21">
        <v>8</v>
      </c>
      <c r="E472" s="18" t="str">
        <f>IF(S472,"",INDEX(XMLLINK[Titel],MATCH(Q473&amp;"_"&amp;D472,XMLLINK[EID_WID],0)))</f>
        <v/>
      </c>
      <c r="F472" s="18" t="str">
        <f>IF(S472,"",INDEX(XMLLINK[Komponist],MATCH(Q473&amp;"_"&amp;D472,XMLLINK[EID_WID],0)))</f>
        <v/>
      </c>
      <c r="G472" s="18" t="str">
        <f>IF(S472,"",INDEX(XMLLINK[Satz],MATCH(Q473&amp;"_"&amp;D472,XMLLINK[EID_WID],0)))</f>
        <v/>
      </c>
      <c r="H472" s="18" t="str">
        <f>IF(S472,"",INDEX(XMLLINK[Dauer],MATCH(Q473&amp;"_"&amp;D472,XMLLINK[EID_WID],0)))</f>
        <v/>
      </c>
      <c r="I472" s="18" t="str">
        <f>IF(S472,"",INDEX(XMLLINK[BemerkungWerk],MATCH(Q473&amp;"_"&amp;D472,XMLLINK[EID_WID],0)))</f>
        <v/>
      </c>
      <c r="J472" s="18" t="str">
        <f>IF(S472,"",INDEX(XMLLINK[Pflicht],MATCH(Q473&amp;"_"&amp;D472,XMLLINK[EID_WID],0)))</f>
        <v/>
      </c>
      <c r="Q472" s="21"/>
      <c r="R472" s="22">
        <v>8</v>
      </c>
      <c r="S472" s="18" t="b">
        <f>ISERROR(INDEX(XMLLINK[NamePerson],MATCH(A473&amp;"_"&amp;D472,XMLLINK[EID_WID],0)))</f>
        <v>1</v>
      </c>
      <c r="V472" s="15" t="str">
        <f t="shared" si="91"/>
        <v/>
      </c>
      <c r="W472" s="15" t="str">
        <f t="shared" si="90"/>
        <v/>
      </c>
    </row>
    <row r="474" spans="1:25" x14ac:dyDescent="0.25">
      <c r="A474" s="23" t="s">
        <v>96</v>
      </c>
      <c r="B474" s="23">
        <f>(ROW()+6)/20</f>
        <v>24</v>
      </c>
      <c r="C474" s="24"/>
      <c r="D474" s="24"/>
      <c r="E474" s="24"/>
      <c r="F474" s="24"/>
      <c r="G474" s="24"/>
      <c r="H474" s="24"/>
      <c r="I474" s="24"/>
      <c r="J474" s="24"/>
      <c r="K474" s="24"/>
      <c r="L474" s="24"/>
      <c r="M474" s="24"/>
      <c r="N474" s="24"/>
      <c r="O474" s="24"/>
    </row>
    <row r="475" spans="1:25" x14ac:dyDescent="0.25">
      <c r="A475" s="24"/>
      <c r="B475" s="17" t="s">
        <v>78</v>
      </c>
      <c r="C475" s="18" t="str">
        <f>IF(ISERROR(S475),"",INDEX(XMLLINK[Name],MATCH(Q476,XMLLINK[EnsembleNr],0)))</f>
        <v/>
      </c>
      <c r="D475" s="17" t="s">
        <v>89</v>
      </c>
      <c r="E475" s="19" t="s">
        <v>11</v>
      </c>
      <c r="F475" s="15" t="s">
        <v>90</v>
      </c>
      <c r="G475" s="15" t="s">
        <v>91</v>
      </c>
      <c r="H475" s="15" t="s">
        <v>24</v>
      </c>
      <c r="I475" s="15" t="s">
        <v>25</v>
      </c>
      <c r="J475" s="15" t="s">
        <v>26</v>
      </c>
      <c r="K475" s="15" t="s">
        <v>27</v>
      </c>
      <c r="L475" s="15" t="s">
        <v>18</v>
      </c>
      <c r="M475" s="15" t="s">
        <v>92</v>
      </c>
      <c r="N475" s="15" t="s">
        <v>93</v>
      </c>
      <c r="O475" s="15" t="s">
        <v>20</v>
      </c>
      <c r="Q475" s="21" t="s">
        <v>103</v>
      </c>
      <c r="R475" s="17" t="s">
        <v>97</v>
      </c>
      <c r="S475" s="20" t="e">
        <f>VLOOKUP(Q477,XMLLINK[EnsembleNr],1,0)</f>
        <v>#N/A</v>
      </c>
      <c r="T475" s="15" t="s">
        <v>100</v>
      </c>
      <c r="W475" s="29" t="str">
        <f>CONCATENATE(W476,W477,W478,W479,W480,W481,W482,W483)</f>
        <v/>
      </c>
      <c r="X475" s="31">
        <f>8-COUNTIF(W476:W483,"")</f>
        <v>0</v>
      </c>
      <c r="Y475" s="29" t="str">
        <f>CONCATENATE(Y476,Y477,Y478,Y479,Y480,Y481,Y482,Y483)</f>
        <v/>
      </c>
    </row>
    <row r="476" spans="1:25" x14ac:dyDescent="0.25">
      <c r="A476" s="24"/>
      <c r="B476" s="17" t="s">
        <v>79</v>
      </c>
      <c r="C476" s="18" t="str">
        <f>IF(ISERROR(S475),"",INDEX(XMLLINK[Leiter],MATCH(Q476,XMLLINK[EnsembleNr],0)))</f>
        <v/>
      </c>
      <c r="D476" s="21">
        <v>1</v>
      </c>
      <c r="E476" s="18" t="str">
        <f>IF(S476,"",INDEX(XMLLINK[NamePerson],MATCH(Q477&amp;"_"&amp;D476,XMLLINK[EID_MID],0)))</f>
        <v/>
      </c>
      <c r="F476" s="18" t="str">
        <f>IF(S476,"",INDEX(XMLLINK[GebDat],MATCH(Q477&amp;"_"&amp;D476,XMLLINK[EID_MID],0)))</f>
        <v/>
      </c>
      <c r="G476" s="18" t="str">
        <f>IF(S476,"",INDEX(XMLLINK[Geschlecht],MATCH(Q477&amp;"_"&amp;D476,XMLLINK[EID_MID],0)))</f>
        <v/>
      </c>
      <c r="H476" s="18" t="str">
        <f>IF(S476,"",INDEX(XMLLINK[Adresse],MATCH(Q477&amp;"_"&amp;D476,XMLLINK[EID_MID],0)))</f>
        <v/>
      </c>
      <c r="I476" s="18" t="str">
        <f>IF(S476,"",INDEX(XMLLINK[Email],MATCH(Q477&amp;"_"&amp;D476,XMLLINK[EID_MID],0)))</f>
        <v/>
      </c>
      <c r="J476" s="18" t="str">
        <f>IF(S476,"",INDEX(XMLLINK[Telefon],MATCH(Q477&amp;"_"&amp;D476,XMLLINK[EID_MID],0)))</f>
        <v/>
      </c>
      <c r="K476" s="18" t="str">
        <f>IF(S476,"",INDEX(XMLLINK[Instrument],MATCH(Q477&amp;"_"&amp;D476,XMLLINK[EID_MID],0)))</f>
        <v/>
      </c>
      <c r="L476" s="18" t="str">
        <f>IF(S476,"",INDEX(XMLLINK[BereichIDPerson],MATCH(Q477&amp;"_"&amp;D476,XMLLINK[EID_MID],0)))</f>
        <v/>
      </c>
      <c r="M476" s="18" t="str">
        <f>IF(S476,"",INDEX(XMLLINK[BereichNamePerson],MATCH(Q477&amp;"_"&amp;D476,XMLLINK[EID_MID],0)))</f>
        <v/>
      </c>
      <c r="N476" s="18" t="str">
        <f>IF(S476,"",INDEX(XMLLINK[AuswahlPerson],MATCH(Q477&amp;"_"&amp;D476,XMLLINK[EID_MID],0)))</f>
        <v/>
      </c>
      <c r="O476" s="18" t="str">
        <f>IF(S476,"",INDEX(XMLLINK[BemerkungPerson],MATCH(Q477&amp;"_"&amp;D476,XMLLINK[EID_MID],0)))</f>
        <v/>
      </c>
      <c r="Q476" s="21">
        <f>B474</f>
        <v>24</v>
      </c>
      <c r="R476" s="22" t="s">
        <v>101</v>
      </c>
      <c r="S476" s="18" t="b">
        <f>ISERROR(INDEX(XMLLINK[NamePerson],MATCH(Q477&amp;"_"&amp;D476,XMLLINK[EID_MID],0)))</f>
        <v>1</v>
      </c>
      <c r="U476" s="15" t="str">
        <f ca="1">IF(ISNUMBER(DATEVALUE(F476)),TODAY()-DATEVALUE(F476),"")</f>
        <v/>
      </c>
      <c r="W476" s="15" t="str">
        <f>M476</f>
        <v/>
      </c>
      <c r="X476" s="29" t="str">
        <f>IF(E476="","",IF(E477="",E476,IF(E478="",E476&amp;", "&amp;E477,IF(E479="",E476&amp;", "&amp;E477&amp;", "&amp;E478,IF(E480="",E476&amp;", "&amp;E477&amp;", "&amp;E478&amp;", "&amp;E479,IF(E481="",E476&amp;", "&amp;E477&amp;", "&amp;E478&amp;", "&amp;E479&amp;", "&amp;E480,IF(E482="",E476&amp;", "&amp;E477&amp;", "&amp;E478&amp;", "&amp;E479&amp;", "&amp;E480&amp;", "&amp;E481,IF(E483="",E476&amp;", "&amp;E477&amp;", "&amp;E478&amp;", "&amp;E479&amp;", "&amp;E480&amp;", "&amp;E481&amp;", "&amp;E482,E476&amp;", "&amp;E477&amp;", "&amp;E478&amp;", "&amp;E479&amp;", "&amp;E480&amp;", "&amp;E481&amp;", "&amp;E482&amp;", "&amp;E483))))))))</f>
        <v/>
      </c>
      <c r="Y476" s="15" t="str">
        <f>K476</f>
        <v/>
      </c>
    </row>
    <row r="477" spans="1:25" x14ac:dyDescent="0.25">
      <c r="A477" s="24"/>
      <c r="B477" s="17" t="s">
        <v>80</v>
      </c>
      <c r="C477" s="18" t="str">
        <f>IF(ISERROR(S475),"",INDEX(XMLLINK[LeiterEmail],MATCH(Q477,XMLLINK[EnsembleNr],0)))</f>
        <v/>
      </c>
      <c r="D477" s="21">
        <v>2</v>
      </c>
      <c r="E477" s="18" t="str">
        <f>IF(S477,"",INDEX(XMLLINK[NamePerson],MATCH(Q478&amp;"_"&amp;D477,XMLLINK[EID_MID],0)))</f>
        <v/>
      </c>
      <c r="F477" s="18" t="str">
        <f>IF(S477,"",INDEX(XMLLINK[GebDat],MATCH(Q478&amp;"_"&amp;D477,XMLLINK[EID_MID],0)))</f>
        <v/>
      </c>
      <c r="G477" s="18" t="str">
        <f>IF(S477,"",INDEX(XMLLINK[Geschlecht],MATCH(Q478&amp;"_"&amp;D477,XMLLINK[EID_MID],0)))</f>
        <v/>
      </c>
      <c r="H477" s="18" t="str">
        <f>IF(S477,"",INDEX(XMLLINK[Adresse],MATCH(Q478&amp;"_"&amp;D477,XMLLINK[EID_MID],0)))</f>
        <v/>
      </c>
      <c r="I477" s="18" t="str">
        <f>IF(S477,"",INDEX(XMLLINK[Email],MATCH(Q478&amp;"_"&amp;D477,XMLLINK[EID_MID],0)))</f>
        <v/>
      </c>
      <c r="J477" s="18" t="str">
        <f>IF(S477,"",INDEX(XMLLINK[Telefon],MATCH(Q478&amp;"_"&amp;D477,XMLLINK[EID_MID],0)))</f>
        <v/>
      </c>
      <c r="K477" s="18" t="str">
        <f>IF(S477,"",INDEX(XMLLINK[Instrument],MATCH(Q478&amp;"_"&amp;D477,XMLLINK[EID_MID],0)))</f>
        <v/>
      </c>
      <c r="L477" s="18" t="str">
        <f>IF(S477,"",INDEX(XMLLINK[BereichIDPerson],MATCH(Q478&amp;"_"&amp;D477,XMLLINK[EID_MID],0)))</f>
        <v/>
      </c>
      <c r="M477" s="18" t="str">
        <f>IF(S477,"",INDEX(XMLLINK[BereichNamePerson],MATCH(Q478&amp;"_"&amp;D477,XMLLINK[EID_MID],0)))</f>
        <v/>
      </c>
      <c r="N477" s="18" t="str">
        <f>IF(S477,"",INDEX(XMLLINK[AuswahlPerson],MATCH(Q478&amp;"_"&amp;D477,XMLLINK[EID_MID],0)))</f>
        <v/>
      </c>
      <c r="O477" s="18" t="str">
        <f>IF(S477,"",INDEX(XMLLINK[BemerkungPerson],MATCH(Q478&amp;"_"&amp;D477,XMLLINK[EID_MID],0)))</f>
        <v/>
      </c>
      <c r="Q477" s="21">
        <f t="shared" ref="Q477:Q491" si="92">Q476</f>
        <v>24</v>
      </c>
      <c r="R477" s="15">
        <v>2</v>
      </c>
      <c r="S477" s="18" t="b">
        <f>ISERROR(INDEX(XMLLINK[NamePerson],MATCH(Q477&amp;"_"&amp;D477,XMLLINK[EID_MID],0)))</f>
        <v>1</v>
      </c>
      <c r="U477" s="15" t="str">
        <f t="shared" ref="U477:U483" ca="1" si="93">IF(ISNUMBER(DATEVALUE(F477)),TODAY()-DATEVALUE(F477),"")</f>
        <v/>
      </c>
      <c r="W477" s="15" t="str">
        <f>IF(AND(M477&lt;&gt;"",M477&lt;&gt;M476),", "&amp;M477,"")</f>
        <v/>
      </c>
      <c r="Y477" s="15" t="str">
        <f>IF(AND(K477&lt;&gt;"",K477&lt;&gt;K476),", "&amp;K477,"")</f>
        <v/>
      </c>
    </row>
    <row r="478" spans="1:25" x14ac:dyDescent="0.25">
      <c r="A478" s="24"/>
      <c r="B478" s="17" t="s">
        <v>81</v>
      </c>
      <c r="C478" s="18" t="str">
        <f>IF(ISERROR(S475),"",INDEX(XMLLINK[LeiterTelefon],MATCH(Q478,XMLLINK[EnsembleNr],0)))</f>
        <v/>
      </c>
      <c r="D478" s="21">
        <v>3</v>
      </c>
      <c r="E478" s="18" t="str">
        <f>IF(S478,"",INDEX(XMLLINK[NamePerson],MATCH(Q479&amp;"_"&amp;D478,XMLLINK[EID_MID],0)))</f>
        <v/>
      </c>
      <c r="F478" s="18" t="str">
        <f>IF(S478,"",INDEX(XMLLINK[GebDat],MATCH(Q479&amp;"_"&amp;D478,XMLLINK[EID_MID],0)))</f>
        <v/>
      </c>
      <c r="G478" s="18" t="str">
        <f>IF(S478,"",INDEX(XMLLINK[Geschlecht],MATCH(Q479&amp;"_"&amp;D478,XMLLINK[EID_MID],0)))</f>
        <v/>
      </c>
      <c r="H478" s="18" t="str">
        <f>IF(S478,"",INDEX(XMLLINK[Adresse],MATCH(Q479&amp;"_"&amp;D478,XMLLINK[EID_MID],0)))</f>
        <v/>
      </c>
      <c r="I478" s="18" t="str">
        <f>IF(S478,"",INDEX(XMLLINK[Email],MATCH(Q479&amp;"_"&amp;D478,XMLLINK[EID_MID],0)))</f>
        <v/>
      </c>
      <c r="J478" s="18" t="str">
        <f>IF(S478,"",INDEX(XMLLINK[Telefon],MATCH(Q479&amp;"_"&amp;D478,XMLLINK[EID_MID],0)))</f>
        <v/>
      </c>
      <c r="K478" s="18" t="str">
        <f>IF(S478,"",INDEX(XMLLINK[Instrument],MATCH(Q479&amp;"_"&amp;D478,XMLLINK[EID_MID],0)))</f>
        <v/>
      </c>
      <c r="L478" s="18" t="str">
        <f>IF(S478,"",INDEX(XMLLINK[BereichIDPerson],MATCH(Q479&amp;"_"&amp;D478,XMLLINK[EID_MID],0)))</f>
        <v/>
      </c>
      <c r="M478" s="18" t="str">
        <f>IF(S478,"",INDEX(XMLLINK[BereichNamePerson],MATCH(Q479&amp;"_"&amp;D478,XMLLINK[EID_MID],0)))</f>
        <v/>
      </c>
      <c r="N478" s="18" t="str">
        <f>IF(S478,"",INDEX(XMLLINK[AuswahlPerson],MATCH(Q479&amp;"_"&amp;D478,XMLLINK[EID_MID],0)))</f>
        <v/>
      </c>
      <c r="O478" s="18" t="str">
        <f>IF(S478,"",INDEX(XMLLINK[BemerkungPerson],MATCH(Q479&amp;"_"&amp;D478,XMLLINK[EID_MID],0)))</f>
        <v/>
      </c>
      <c r="Q478" s="21">
        <f t="shared" si="92"/>
        <v>24</v>
      </c>
      <c r="R478" s="15">
        <v>3</v>
      </c>
      <c r="S478" s="18" t="b">
        <f>ISERROR(INDEX(XMLLINK[NamePerson],MATCH(Q477&amp;"_"&amp;D478,XMLLINK[EID_MID],0)))</f>
        <v>1</v>
      </c>
      <c r="U478" s="15" t="str">
        <f t="shared" ca="1" si="93"/>
        <v/>
      </c>
      <c r="W478" s="15" t="str">
        <f>IF(OR(M478="",COUNTIF(M476:M477,M478)&gt;0),"",", "&amp;M478)</f>
        <v/>
      </c>
      <c r="Y478" s="15" t="str">
        <f>IF(OR(K478="",COUNTIF(K476:K477,K478)&gt;0),"",", "&amp;K478)</f>
        <v/>
      </c>
    </row>
    <row r="479" spans="1:25" x14ac:dyDescent="0.25">
      <c r="A479" s="24"/>
      <c r="B479" s="17" t="s">
        <v>82</v>
      </c>
      <c r="C479" s="18" t="str">
        <f>IF(ISERROR(S475),"",INDEX(XMLLINK[Art],MATCH(Q479,XMLLINK[EnsembleNr],0)))</f>
        <v/>
      </c>
      <c r="D479" s="21">
        <v>4</v>
      </c>
      <c r="E479" s="18" t="str">
        <f>IF(S479,"",INDEX(XMLLINK[NamePerson],MATCH(Q480&amp;"_"&amp;D479,XMLLINK[EID_MID],0)))</f>
        <v/>
      </c>
      <c r="F479" s="18" t="str">
        <f>IF(S479,"",INDEX(XMLLINK[GebDat],MATCH(Q480&amp;"_"&amp;D479,XMLLINK[EID_MID],0)))</f>
        <v/>
      </c>
      <c r="G479" s="18" t="str">
        <f>IF(S479,"",INDEX(XMLLINK[Geschlecht],MATCH(Q480&amp;"_"&amp;D479,XMLLINK[EID_MID],0)))</f>
        <v/>
      </c>
      <c r="H479" s="18" t="str">
        <f>IF(S479,"",INDEX(XMLLINK[Adresse],MATCH(Q480&amp;"_"&amp;D479,XMLLINK[EID_MID],0)))</f>
        <v/>
      </c>
      <c r="I479" s="18" t="str">
        <f>IF(S479,"",INDEX(XMLLINK[Email],MATCH(Q480&amp;"_"&amp;D479,XMLLINK[EID_MID],0)))</f>
        <v/>
      </c>
      <c r="J479" s="18" t="str">
        <f>IF(S479,"",INDEX(XMLLINK[Telefon],MATCH(Q480&amp;"_"&amp;D479,XMLLINK[EID_MID],0)))</f>
        <v/>
      </c>
      <c r="K479" s="18" t="str">
        <f>IF(S479,"",INDEX(XMLLINK[Instrument],MATCH(Q480&amp;"_"&amp;D479,XMLLINK[EID_MID],0)))</f>
        <v/>
      </c>
      <c r="L479" s="18" t="str">
        <f>IF(S479,"",INDEX(XMLLINK[BereichIDPerson],MATCH(Q480&amp;"_"&amp;D479,XMLLINK[EID_MID],0)))</f>
        <v/>
      </c>
      <c r="M479" s="18" t="str">
        <f>IF(S479,"",INDEX(XMLLINK[BereichNamePerson],MATCH(Q480&amp;"_"&amp;D479,XMLLINK[EID_MID],0)))</f>
        <v/>
      </c>
      <c r="N479" s="18" t="str">
        <f>IF(S479,"",INDEX(XMLLINK[AuswahlPerson],MATCH(Q480&amp;"_"&amp;D479,XMLLINK[EID_MID],0)))</f>
        <v/>
      </c>
      <c r="O479" s="18" t="str">
        <f>IF(S479,"",INDEX(XMLLINK[BemerkungPerson],MATCH(Q480&amp;"_"&amp;D479,XMLLINK[EID_MID],0)))</f>
        <v/>
      </c>
      <c r="Q479" s="21">
        <f t="shared" si="92"/>
        <v>24</v>
      </c>
      <c r="R479" s="15">
        <v>4</v>
      </c>
      <c r="S479" s="18" t="b">
        <f>ISERROR(INDEX(XMLLINK[NamePerson],MATCH(Q477&amp;"_"&amp;D479,XMLLINK[EID_MID],0)))</f>
        <v>1</v>
      </c>
      <c r="U479" s="15" t="str">
        <f t="shared" ca="1" si="93"/>
        <v/>
      </c>
      <c r="W479" s="15" t="str">
        <f>IF(OR(M479="",COUNTIF(M476:M478,M479)&gt;0),"",", "&amp;M479)</f>
        <v/>
      </c>
      <c r="Y479" s="15" t="str">
        <f>IF(OR(K479="",COUNTIF(K476:K478,K479)&gt;0),"",", "&amp;K479)</f>
        <v/>
      </c>
    </row>
    <row r="480" spans="1:25" x14ac:dyDescent="0.25">
      <c r="A480" s="24"/>
      <c r="B480" s="17" t="s">
        <v>83</v>
      </c>
      <c r="C480" s="18" t="str">
        <f>IF(ISERROR(S475),"",INDEX(XMLLINK[Stufe],MATCH(Q480,XMLLINK[EnsembleNr],0)))</f>
        <v/>
      </c>
      <c r="D480" s="21">
        <v>5</v>
      </c>
      <c r="E480" s="18" t="str">
        <f>IF(S480,"",INDEX(XMLLINK[NamePerson],MATCH(Q481&amp;"_"&amp;D480,XMLLINK[EID_MID],0)))</f>
        <v/>
      </c>
      <c r="F480" s="18" t="str">
        <f>IF(S480,"",INDEX(XMLLINK[GebDat],MATCH(Q481&amp;"_"&amp;D480,XMLLINK[EID_MID],0)))</f>
        <v/>
      </c>
      <c r="G480" s="18" t="str">
        <f>IF(S480,"",INDEX(XMLLINK[Geschlecht],MATCH(Q481&amp;"_"&amp;D480,XMLLINK[EID_MID],0)))</f>
        <v/>
      </c>
      <c r="H480" s="18" t="str">
        <f>IF(S480,"",INDEX(XMLLINK[Adresse],MATCH(Q481&amp;"_"&amp;D480,XMLLINK[EID_MID],0)))</f>
        <v/>
      </c>
      <c r="I480" s="18" t="str">
        <f>IF(S480,"",INDEX(XMLLINK[Email],MATCH(Q481&amp;"_"&amp;D480,XMLLINK[EID_MID],0)))</f>
        <v/>
      </c>
      <c r="J480" s="18" t="str">
        <f>IF(S480,"",INDEX(XMLLINK[Telefon],MATCH(Q481&amp;"_"&amp;D480,XMLLINK[EID_MID],0)))</f>
        <v/>
      </c>
      <c r="K480" s="18" t="str">
        <f>IF(S480,"",INDEX(XMLLINK[Instrument],MATCH(Q481&amp;"_"&amp;D480,XMLLINK[EID_MID],0)))</f>
        <v/>
      </c>
      <c r="L480" s="18" t="str">
        <f>IF(S480,"",INDEX(XMLLINK[BereichIDPerson],MATCH(Q481&amp;"_"&amp;D480,XMLLINK[EID_MID],0)))</f>
        <v/>
      </c>
      <c r="M480" s="18" t="str">
        <f>IF(S480,"",INDEX(XMLLINK[BereichNamePerson],MATCH(Q481&amp;"_"&amp;D480,XMLLINK[EID_MID],0)))</f>
        <v/>
      </c>
      <c r="N480" s="18" t="str">
        <f>IF(S480,"",INDEX(XMLLINK[AuswahlPerson],MATCH(Q481&amp;"_"&amp;D480,XMLLINK[EID_MID],0)))</f>
        <v/>
      </c>
      <c r="O480" s="18" t="str">
        <f>IF(S480,"",INDEX(XMLLINK[BemerkungPerson],MATCH(Q481&amp;"_"&amp;D480,XMLLINK[EID_MID],0)))</f>
        <v/>
      </c>
      <c r="Q480" s="21">
        <f t="shared" si="92"/>
        <v>24</v>
      </c>
      <c r="R480" s="15">
        <v>5</v>
      </c>
      <c r="S480" s="18" t="b">
        <f>ISERROR(INDEX(XMLLINK[NamePerson],MATCH(Q477&amp;"_"&amp;D480,XMLLINK[EID_MID],0)))</f>
        <v>1</v>
      </c>
      <c r="U480" s="15" t="str">
        <f t="shared" ca="1" si="93"/>
        <v/>
      </c>
      <c r="W480" s="15" t="str">
        <f>IF(OR(M480="",COUNTIF(M476:M479,M480)&gt;0),"",", "&amp;M480)</f>
        <v/>
      </c>
      <c r="Y480" s="15" t="str">
        <f>IF(OR(K480="",COUNTIF(K477:K479,K480)&gt;0),"",", "&amp;K480)</f>
        <v/>
      </c>
    </row>
    <row r="481" spans="1:25" x14ac:dyDescent="0.25">
      <c r="A481" s="24"/>
      <c r="B481" s="17" t="s">
        <v>84</v>
      </c>
      <c r="C481" s="18" t="str">
        <f>IF(ISERROR(S475),"",INDEX(XMLLINK[Artikel],MATCH(Q481,XMLLINK[EnsembleNr],0)))</f>
        <v/>
      </c>
      <c r="D481" s="21">
        <v>6</v>
      </c>
      <c r="E481" s="18" t="str">
        <f>IF(S481,"",INDEX(XMLLINK[NamePerson],MATCH(Q482&amp;"_"&amp;D481,XMLLINK[EID_MID],0)))</f>
        <v/>
      </c>
      <c r="F481" s="18" t="str">
        <f>IF(S481,"",INDEX(XMLLINK[GebDat],MATCH(Q482&amp;"_"&amp;D481,XMLLINK[EID_MID],0)))</f>
        <v/>
      </c>
      <c r="G481" s="18" t="str">
        <f>IF(S481,"",INDEX(XMLLINK[Geschlecht],MATCH(Q482&amp;"_"&amp;D481,XMLLINK[EID_MID],0)))</f>
        <v/>
      </c>
      <c r="H481" s="18" t="str">
        <f>IF(S481,"",INDEX(XMLLINK[Adresse],MATCH(Q482&amp;"_"&amp;D481,XMLLINK[EID_MID],0)))</f>
        <v/>
      </c>
      <c r="I481" s="18" t="str">
        <f>IF(S481,"",INDEX(XMLLINK[Email],MATCH(Q482&amp;"_"&amp;D481,XMLLINK[EID_MID],0)))</f>
        <v/>
      </c>
      <c r="J481" s="18" t="str">
        <f>IF(S481,"",INDEX(XMLLINK[Telefon],MATCH(Q482&amp;"_"&amp;D481,XMLLINK[EID_MID],0)))</f>
        <v/>
      </c>
      <c r="K481" s="18" t="str">
        <f>IF(S481,"",INDEX(XMLLINK[Instrument],MATCH(Q482&amp;"_"&amp;D481,XMLLINK[EID_MID],0)))</f>
        <v/>
      </c>
      <c r="L481" s="18" t="str">
        <f>IF(S481,"",INDEX(XMLLINK[BereichIDPerson],MATCH(Q482&amp;"_"&amp;D481,XMLLINK[EID_MID],0)))</f>
        <v/>
      </c>
      <c r="M481" s="18" t="str">
        <f>IF(S481,"",INDEX(XMLLINK[BereichNamePerson],MATCH(Q482&amp;"_"&amp;D481,XMLLINK[EID_MID],0)))</f>
        <v/>
      </c>
      <c r="N481" s="18" t="str">
        <f>IF(S481,"",INDEX(XMLLINK[AuswahlPerson],MATCH(Q482&amp;"_"&amp;D481,XMLLINK[EID_MID],0)))</f>
        <v/>
      </c>
      <c r="O481" s="18" t="str">
        <f>IF(S481,"",INDEX(XMLLINK[BemerkungPerson],MATCH(Q482&amp;"_"&amp;D481,XMLLINK[EID_MID],0)))</f>
        <v/>
      </c>
      <c r="Q481" s="21">
        <f t="shared" si="92"/>
        <v>24</v>
      </c>
      <c r="R481" s="15">
        <v>6</v>
      </c>
      <c r="S481" s="18" t="b">
        <f>ISERROR(INDEX(XMLLINK[NamePerson],MATCH(Q477&amp;"_"&amp;D481,XMLLINK[EID_MID],0)))</f>
        <v>1</v>
      </c>
      <c r="U481" s="15" t="str">
        <f t="shared" ca="1" si="93"/>
        <v/>
      </c>
      <c r="W481" s="15" t="str">
        <f>IF(OR(M481="",COUNTIF(M476:M480,M481)&gt;0),"",", "&amp;M481)</f>
        <v/>
      </c>
      <c r="Y481" s="15" t="str">
        <f>IF(OR(K481="",COUNTIF(K478:K480,K481)&gt;0),"",", "&amp;K481)</f>
        <v/>
      </c>
    </row>
    <row r="482" spans="1:25" x14ac:dyDescent="0.25">
      <c r="A482" s="24"/>
      <c r="B482" s="17" t="s">
        <v>85</v>
      </c>
      <c r="C482" s="18" t="str">
        <f>IF(ISERROR(S475),"",INDEX(XMLLINK[BereichID],MATCH(Q482,XMLLINK[EnsembleNr],0)))</f>
        <v/>
      </c>
      <c r="D482" s="21">
        <v>7</v>
      </c>
      <c r="E482" s="18" t="str">
        <f>IF(S482,"",INDEX(XMLLINK[NamePerson],MATCH(Q483&amp;"_"&amp;D482,XMLLINK[EID_MID],0)))</f>
        <v/>
      </c>
      <c r="F482" s="18" t="str">
        <f>IF(S482,"",INDEX(XMLLINK[GebDat],MATCH(Q483&amp;"_"&amp;D482,XMLLINK[EID_MID],0)))</f>
        <v/>
      </c>
      <c r="G482" s="18" t="str">
        <f>IF(S482,"",INDEX(XMLLINK[Geschlecht],MATCH(Q483&amp;"_"&amp;D482,XMLLINK[EID_MID],0)))</f>
        <v/>
      </c>
      <c r="H482" s="18" t="str">
        <f>IF(S482,"",INDEX(XMLLINK[Adresse],MATCH(Q483&amp;"_"&amp;D482,XMLLINK[EID_MID],0)))</f>
        <v/>
      </c>
      <c r="I482" s="18" t="str">
        <f>IF(S482,"",INDEX(XMLLINK[Email],MATCH(Q483&amp;"_"&amp;D482,XMLLINK[EID_MID],0)))</f>
        <v/>
      </c>
      <c r="J482" s="18" t="str">
        <f>IF(S482,"",INDEX(XMLLINK[Telefon],MATCH(Q483&amp;"_"&amp;D482,XMLLINK[EID_MID],0)))</f>
        <v/>
      </c>
      <c r="K482" s="18" t="str">
        <f>IF(S482,"",INDEX(XMLLINK[Instrument],MATCH(Q483&amp;"_"&amp;D482,XMLLINK[EID_MID],0)))</f>
        <v/>
      </c>
      <c r="L482" s="18" t="str">
        <f>IF(S482,"",INDEX(XMLLINK[BereichIDPerson],MATCH(Q483&amp;"_"&amp;D482,XMLLINK[EID_MID],0)))</f>
        <v/>
      </c>
      <c r="M482" s="18" t="str">
        <f>IF(S482,"",INDEX(XMLLINK[BereichNamePerson],MATCH(Q483&amp;"_"&amp;D482,XMLLINK[EID_MID],0)))</f>
        <v/>
      </c>
      <c r="N482" s="18" t="str">
        <f>IF(S482,"",INDEX(XMLLINK[AuswahlPerson],MATCH(Q483&amp;"_"&amp;D482,XMLLINK[EID_MID],0)))</f>
        <v/>
      </c>
      <c r="O482" s="18" t="str">
        <f>IF(S482,"",INDEX(XMLLINK[BemerkungPerson],MATCH(Q483&amp;"_"&amp;D482,XMLLINK[EID_MID],0)))</f>
        <v/>
      </c>
      <c r="Q482" s="21">
        <f t="shared" si="92"/>
        <v>24</v>
      </c>
      <c r="R482" s="15">
        <v>7</v>
      </c>
      <c r="S482" s="18" t="b">
        <f>ISERROR(INDEX(XMLLINK[NamePerson],MATCH(Q477&amp;"_"&amp;D482,XMLLINK[EID_MID],0)))</f>
        <v>1</v>
      </c>
      <c r="U482" s="15" t="str">
        <f t="shared" ca="1" si="93"/>
        <v/>
      </c>
      <c r="W482" s="15" t="str">
        <f>IF(OR(M482="",COUNTIF(M476:M481,M482)&gt;0),"",", "&amp;M482)</f>
        <v/>
      </c>
      <c r="Y482" s="15" t="str">
        <f>IF(OR(K482="",COUNTIF(K479:K481,K482)&gt;0),"",", "&amp;K482)</f>
        <v/>
      </c>
    </row>
    <row r="483" spans="1:25" x14ac:dyDescent="0.25">
      <c r="A483" s="24"/>
      <c r="B483" s="17" t="s">
        <v>86</v>
      </c>
      <c r="C483" s="18" t="str">
        <f>IF(ISERROR(S475),"",INDEX(XMLLINK[BereichName],MATCH(Q483,XMLLINK[EnsembleNr],0)))</f>
        <v/>
      </c>
      <c r="D483" s="21">
        <v>8</v>
      </c>
      <c r="E483" s="18" t="str">
        <f>IF(S483,"",INDEX(XMLLINK[NamePerson],MATCH(Q484&amp;"_"&amp;D483,XMLLINK[EID_MID],0)))</f>
        <v/>
      </c>
      <c r="F483" s="18" t="str">
        <f>IF(S483,"",INDEX(XMLLINK[GebDat],MATCH(Q484&amp;"_"&amp;D483,XMLLINK[EID_MID],0)))</f>
        <v/>
      </c>
      <c r="G483" s="18" t="str">
        <f>IF(S483,"",INDEX(XMLLINK[Geschlecht],MATCH(Q484&amp;"_"&amp;D483,XMLLINK[EID_MID],0)))</f>
        <v/>
      </c>
      <c r="H483" s="18" t="str">
        <f>IF(S483,"",INDEX(XMLLINK[Adresse],MATCH(Q484&amp;"_"&amp;D483,XMLLINK[EID_MID],0)))</f>
        <v/>
      </c>
      <c r="I483" s="18" t="str">
        <f>IF(S483,"",INDEX(XMLLINK[Email],MATCH(Q484&amp;"_"&amp;D483,XMLLINK[EID_MID],0)))</f>
        <v/>
      </c>
      <c r="J483" s="18" t="str">
        <f>IF(S483,"",INDEX(XMLLINK[Telefon],MATCH(Q484&amp;"_"&amp;D483,XMLLINK[EID_MID],0)))</f>
        <v/>
      </c>
      <c r="K483" s="18" t="str">
        <f>IF(S483,"",INDEX(XMLLINK[Instrument],MATCH(Q484&amp;"_"&amp;D483,XMLLINK[EID_MID],0)))</f>
        <v/>
      </c>
      <c r="L483" s="18" t="str">
        <f>IF(S483,"",INDEX(XMLLINK[BereichIDPerson],MATCH(Q484&amp;"_"&amp;D483,XMLLINK[EID_MID],0)))</f>
        <v/>
      </c>
      <c r="M483" s="18" t="str">
        <f>IF(S483,"",INDEX(XMLLINK[BereichNamePerson],MATCH(Q484&amp;"_"&amp;D483,XMLLINK[EID_MID],0)))</f>
        <v/>
      </c>
      <c r="N483" s="18" t="str">
        <f>IF(S483,"",INDEX(XMLLINK[AuswahlPerson],MATCH(Q484&amp;"_"&amp;D483,XMLLINK[EID_MID],0)))</f>
        <v/>
      </c>
      <c r="O483" s="18" t="str">
        <f>IF(S483,"",INDEX(XMLLINK[BemerkungPerson],MATCH(Q484&amp;"_"&amp;D483,XMLLINK[EID_MID],0)))</f>
        <v/>
      </c>
      <c r="Q483" s="21">
        <f t="shared" si="92"/>
        <v>24</v>
      </c>
      <c r="R483" s="15">
        <v>8</v>
      </c>
      <c r="S483" s="18" t="b">
        <f>ISERROR(INDEX(XMLLINK[NamePerson],MATCH(Q477&amp;"_"&amp;D483,XMLLINK[EID_MID],0)))</f>
        <v>1</v>
      </c>
      <c r="U483" s="15" t="str">
        <f t="shared" ca="1" si="93"/>
        <v/>
      </c>
      <c r="W483" s="15" t="str">
        <f>IF(OR(M483="",COUNTIF(M476:M482,M483)&gt;0),"",", "&amp;M483)</f>
        <v/>
      </c>
      <c r="Y483" s="15" t="str">
        <f>IF(OR(K483="",COUNTIF(K480:K482,K483)&gt;0),"",", "&amp;K483)</f>
        <v/>
      </c>
    </row>
    <row r="484" spans="1:25" x14ac:dyDescent="0.25">
      <c r="A484" s="24"/>
      <c r="B484" s="17" t="s">
        <v>87</v>
      </c>
      <c r="C484" s="18" t="str">
        <f>IF(ISERROR(S475),"",INDEX(XMLLINK[Auftrittzeit],MATCH(Q484,XMLLINK[EnsembleNr],0)))</f>
        <v/>
      </c>
      <c r="D484" s="17" t="s">
        <v>94</v>
      </c>
      <c r="E484" s="15" t="s">
        <v>29</v>
      </c>
      <c r="F484" s="15" t="s">
        <v>30</v>
      </c>
      <c r="G484" s="15" t="s">
        <v>95</v>
      </c>
      <c r="H484" s="15" t="s">
        <v>32</v>
      </c>
      <c r="I484" s="15" t="s">
        <v>20</v>
      </c>
      <c r="J484" s="15" t="s">
        <v>39</v>
      </c>
      <c r="Q484" s="21">
        <f t="shared" si="92"/>
        <v>24</v>
      </c>
      <c r="U484" s="15">
        <f ca="1">COUNT(U476:U483)</f>
        <v>0</v>
      </c>
      <c r="W484" s="29" t="str">
        <f>CONCATENATE(W485,V486,W486,V487,W487,V488,W488,V489,W489,V490,W490,V491,W491)</f>
        <v/>
      </c>
    </row>
    <row r="485" spans="1:25" x14ac:dyDescent="0.25">
      <c r="A485" s="24"/>
      <c r="B485" s="17" t="s">
        <v>88</v>
      </c>
      <c r="C485" s="18" t="str">
        <f>IF(ISERROR(S475),"",INDEX(XMLLINK[Bemerkung],MATCH(Q485,XMLLINK[EnsembleNr],0)))</f>
        <v/>
      </c>
      <c r="D485" s="21">
        <v>1</v>
      </c>
      <c r="E485" s="18" t="str">
        <f>IF(S485,"",INDEX(XMLLINK[Titel],MATCH(Q486&amp;"_"&amp;D485,XMLLINK[EID_WID],0)))</f>
        <v/>
      </c>
      <c r="F485" s="18" t="str">
        <f>IF(S485,"",INDEX(XMLLINK[Komponist],MATCH(Q486&amp;"_"&amp;D485,XMLLINK[EID_WID],0)))</f>
        <v/>
      </c>
      <c r="G485" s="18" t="str">
        <f>IF(S485,"",INDEX(XMLLINK[Satz],MATCH(Q486&amp;"_"&amp;D485,XMLLINK[EID_WID],0)))</f>
        <v/>
      </c>
      <c r="H485" s="18" t="str">
        <f>IF(S485,"",INDEX(XMLLINK[Dauer],MATCH(Q486&amp;"_"&amp;D485,XMLLINK[EID_WID],0)))</f>
        <v/>
      </c>
      <c r="I485" s="18" t="str">
        <f>IF(S485,"",INDEX(XMLLINK[BemerkungWerk],MATCH(Q486&amp;"_"&amp;D485,XMLLINK[EID_WID],0)))</f>
        <v/>
      </c>
      <c r="J485" s="18" t="str">
        <f>IF(S485,"",INDEX(XMLLINK[Pflicht],MATCH(Q486&amp;"_"&amp;D485,XMLLINK[EID_WID],0)))</f>
        <v/>
      </c>
      <c r="Q485" s="21">
        <f t="shared" si="92"/>
        <v>24</v>
      </c>
      <c r="R485" s="22" t="s">
        <v>102</v>
      </c>
      <c r="S485" s="18" t="b">
        <f>ISERROR(INDEX(XMLLINK[NamePerson],MATCH(Q487&amp;"_"&amp;D485,XMLLINK[EID_WID],0)))</f>
        <v>1</v>
      </c>
      <c r="W485" s="15" t="str">
        <f t="shared" ref="W485:W492" si="94">IF(AND(F485="",G485=""),E485,IF(AND(F485&lt;&gt;"",G485&lt;&gt;""),F485&amp;", "&amp;E485&amp;", "&amp;G485,IF(F485="",E485&amp;", "&amp;G485,F485&amp;", "&amp;E485)))</f>
        <v/>
      </c>
    </row>
    <row r="486" spans="1:25" x14ac:dyDescent="0.25">
      <c r="A486" s="24"/>
      <c r="B486" s="17" t="s">
        <v>108</v>
      </c>
      <c r="C486" s="28" t="str">
        <f ca="1">IF(U484=0,"",SUM(U476:U483)/U484/365.25)</f>
        <v/>
      </c>
      <c r="D486" s="21">
        <v>2</v>
      </c>
      <c r="E486" s="18" t="str">
        <f>IF(S486,"",INDEX(XMLLINK[Titel],MATCH(Q487&amp;"_"&amp;D486,XMLLINK[EID_WID],0)))</f>
        <v/>
      </c>
      <c r="F486" s="18" t="str">
        <f>IF(S486,"",INDEX(XMLLINK[Komponist],MATCH(Q487&amp;"_"&amp;D486,XMLLINK[EID_WID],0)))</f>
        <v/>
      </c>
      <c r="G486" s="18" t="str">
        <f>IF(S486,"",INDEX(XMLLINK[Satz],MATCH(Q487&amp;"_"&amp;D486,XMLLINK[EID_WID],0)))</f>
        <v/>
      </c>
      <c r="H486" s="18" t="str">
        <f>IF(S486,"",INDEX(XMLLINK[Dauer],MATCH(Q487&amp;"_"&amp;D486,XMLLINK[EID_WID],0)))</f>
        <v/>
      </c>
      <c r="I486" s="18" t="str">
        <f>IF(S486,"",INDEX(XMLLINK[BemerkungWerk],MATCH(Q487&amp;"_"&amp;D486,XMLLINK[EID_WID],0)))</f>
        <v/>
      </c>
      <c r="J486" s="18" t="str">
        <f>IF(S486,"",INDEX(XMLLINK[Pflicht],MATCH(Q487&amp;"_"&amp;D486,XMLLINK[EID_WID],0)))</f>
        <v/>
      </c>
      <c r="Q486" s="21">
        <f t="shared" si="92"/>
        <v>24</v>
      </c>
      <c r="R486" s="22">
        <v>2</v>
      </c>
      <c r="S486" s="18" t="b">
        <f>ISERROR(INDEX(XMLLINK[NamePerson],MATCH(Q488&amp;"_"&amp;D486,XMLLINK[EID_WID],0)))</f>
        <v>1</v>
      </c>
      <c r="V486" s="15" t="str">
        <f>IF(W486="","","; ")</f>
        <v/>
      </c>
      <c r="W486" s="15" t="str">
        <f t="shared" si="94"/>
        <v/>
      </c>
    </row>
    <row r="487" spans="1:25" x14ac:dyDescent="0.25">
      <c r="A487" s="24"/>
      <c r="D487" s="21">
        <v>3</v>
      </c>
      <c r="E487" s="18" t="str">
        <f>IF(S487,"",INDEX(XMLLINK[Titel],MATCH(Q488&amp;"_"&amp;D487,XMLLINK[EID_WID],0)))</f>
        <v/>
      </c>
      <c r="F487" s="18" t="str">
        <f>IF(S487,"",INDEX(XMLLINK[Komponist],MATCH(Q488&amp;"_"&amp;D487,XMLLINK[EID_WID],0)))</f>
        <v/>
      </c>
      <c r="G487" s="18" t="str">
        <f>IF(S487,"",INDEX(XMLLINK[Satz],MATCH(Q488&amp;"_"&amp;D487,XMLLINK[EID_WID],0)))</f>
        <v/>
      </c>
      <c r="H487" s="18" t="str">
        <f>IF(S487,"",INDEX(XMLLINK[Dauer],MATCH(Q488&amp;"_"&amp;D487,XMLLINK[EID_WID],0)))</f>
        <v/>
      </c>
      <c r="I487" s="18" t="str">
        <f>IF(S487,"",INDEX(XMLLINK[BemerkungWerk],MATCH(Q488&amp;"_"&amp;D487,XMLLINK[EID_WID],0)))</f>
        <v/>
      </c>
      <c r="J487" s="18" t="str">
        <f>IF(S487,"",INDEX(XMLLINK[Pflicht],MATCH(Q488&amp;"_"&amp;D487,XMLLINK[EID_WID],0)))</f>
        <v/>
      </c>
      <c r="Q487" s="21">
        <f t="shared" si="92"/>
        <v>24</v>
      </c>
      <c r="R487" s="22">
        <v>3</v>
      </c>
      <c r="S487" s="18" t="b">
        <f>ISERROR(INDEX(XMLLINK[NamePerson],MATCH(Q489&amp;"_"&amp;D487,XMLLINK[EID_WID],0)))</f>
        <v>1</v>
      </c>
      <c r="V487" s="15" t="str">
        <f t="shared" ref="V487:V492" si="95">IF(W487="","","; ")</f>
        <v/>
      </c>
      <c r="W487" s="15" t="str">
        <f t="shared" si="94"/>
        <v/>
      </c>
    </row>
    <row r="488" spans="1:25" x14ac:dyDescent="0.25">
      <c r="A488" s="24"/>
      <c r="D488" s="21">
        <v>4</v>
      </c>
      <c r="E488" s="18" t="str">
        <f>IF(S488,"",INDEX(XMLLINK[Titel],MATCH(Q489&amp;"_"&amp;D488,XMLLINK[EID_WID],0)))</f>
        <v/>
      </c>
      <c r="F488" s="18" t="str">
        <f>IF(S488,"",INDEX(XMLLINK[Komponist],MATCH(Q489&amp;"_"&amp;D488,XMLLINK[EID_WID],0)))</f>
        <v/>
      </c>
      <c r="G488" s="18" t="str">
        <f>IF(S488,"",INDEX(XMLLINK[Satz],MATCH(Q489&amp;"_"&amp;D488,XMLLINK[EID_WID],0)))</f>
        <v/>
      </c>
      <c r="H488" s="18" t="str">
        <f>IF(S488,"",INDEX(XMLLINK[Dauer],MATCH(Q489&amp;"_"&amp;D488,XMLLINK[EID_WID],0)))</f>
        <v/>
      </c>
      <c r="I488" s="18" t="str">
        <f>IF(S488,"",INDEX(XMLLINK[BemerkungWerk],MATCH(Q489&amp;"_"&amp;D488,XMLLINK[EID_WID],0)))</f>
        <v/>
      </c>
      <c r="J488" s="18" t="str">
        <f>IF(S488,"",INDEX(XMLLINK[Pflicht],MATCH(Q489&amp;"_"&amp;D488,XMLLINK[EID_WID],0)))</f>
        <v/>
      </c>
      <c r="Q488" s="21">
        <f t="shared" si="92"/>
        <v>24</v>
      </c>
      <c r="R488" s="22">
        <v>4</v>
      </c>
      <c r="S488" s="18" t="b">
        <f>ISERROR(INDEX(XMLLINK[NamePerson],MATCH(Q490&amp;"_"&amp;D488,XMLLINK[EID_WID],0)))</f>
        <v>1</v>
      </c>
      <c r="V488" s="15" t="str">
        <f t="shared" si="95"/>
        <v/>
      </c>
      <c r="W488" s="15" t="str">
        <f t="shared" si="94"/>
        <v/>
      </c>
    </row>
    <row r="489" spans="1:25" x14ac:dyDescent="0.25">
      <c r="A489" s="24"/>
      <c r="D489" s="21">
        <v>5</v>
      </c>
      <c r="E489" s="18" t="str">
        <f>IF(S489,"",INDEX(XMLLINK[Titel],MATCH(Q490&amp;"_"&amp;D489,XMLLINK[EID_WID],0)))</f>
        <v/>
      </c>
      <c r="F489" s="18" t="str">
        <f>IF(S489,"",INDEX(XMLLINK[Komponist],MATCH(Q490&amp;"_"&amp;D489,XMLLINK[EID_WID],0)))</f>
        <v/>
      </c>
      <c r="G489" s="18" t="str">
        <f>IF(S489,"",INDEX(XMLLINK[Satz],MATCH(Q490&amp;"_"&amp;D489,XMLLINK[EID_WID],0)))</f>
        <v/>
      </c>
      <c r="H489" s="18" t="str">
        <f>IF(S489,"",INDEX(XMLLINK[Dauer],MATCH(Q490&amp;"_"&amp;D489,XMLLINK[EID_WID],0)))</f>
        <v/>
      </c>
      <c r="I489" s="18" t="str">
        <f>IF(S489,"",INDEX(XMLLINK[BemerkungWerk],MATCH(Q490&amp;"_"&amp;D489,XMLLINK[EID_WID],0)))</f>
        <v/>
      </c>
      <c r="J489" s="18" t="str">
        <f>IF(S489,"",INDEX(XMLLINK[Pflicht],MATCH(Q490&amp;"_"&amp;D489,XMLLINK[EID_WID],0)))</f>
        <v/>
      </c>
      <c r="Q489" s="21">
        <f t="shared" si="92"/>
        <v>24</v>
      </c>
      <c r="R489" s="22">
        <v>5</v>
      </c>
      <c r="S489" s="18" t="b">
        <f>ISERROR(INDEX(XMLLINK[NamePerson],MATCH(Q491&amp;"_"&amp;D489,XMLLINK[EID_WID],0)))</f>
        <v>1</v>
      </c>
      <c r="V489" s="15" t="str">
        <f t="shared" si="95"/>
        <v/>
      </c>
      <c r="W489" s="15" t="str">
        <f t="shared" si="94"/>
        <v/>
      </c>
    </row>
    <row r="490" spans="1:25" x14ac:dyDescent="0.25">
      <c r="A490" s="24"/>
      <c r="D490" s="21">
        <v>6</v>
      </c>
      <c r="E490" s="18" t="str">
        <f>IF(S490,"",INDEX(XMLLINK[Titel],MATCH(Q491&amp;"_"&amp;D490,XMLLINK[EID_WID],0)))</f>
        <v/>
      </c>
      <c r="F490" s="18" t="str">
        <f>IF(S490,"",INDEX(XMLLINK[Komponist],MATCH(Q491&amp;"_"&amp;D490,XMLLINK[EID_WID],0)))</f>
        <v/>
      </c>
      <c r="G490" s="18" t="str">
        <f>IF(S490,"",INDEX(XMLLINK[Satz],MATCH(Q491&amp;"_"&amp;D490,XMLLINK[EID_WID],0)))</f>
        <v/>
      </c>
      <c r="H490" s="18" t="str">
        <f>IF(S490,"",INDEX(XMLLINK[Dauer],MATCH(Q491&amp;"_"&amp;D490,XMLLINK[EID_WID],0)))</f>
        <v/>
      </c>
      <c r="I490" s="18" t="str">
        <f>IF(S490,"",INDEX(XMLLINK[BemerkungWerk],MATCH(Q491&amp;"_"&amp;D490,XMLLINK[EID_WID],0)))</f>
        <v/>
      </c>
      <c r="J490" s="18" t="str">
        <f>IF(S490,"",INDEX(XMLLINK[Pflicht],MATCH(Q491&amp;"_"&amp;D490,XMLLINK[EID_WID],0)))</f>
        <v/>
      </c>
      <c r="Q490" s="21">
        <f t="shared" si="92"/>
        <v>24</v>
      </c>
      <c r="R490" s="22">
        <v>6</v>
      </c>
      <c r="S490" s="18" t="b">
        <f>ISERROR(INDEX(XMLLINK[NamePerson],MATCH(Q492&amp;"_"&amp;D490,XMLLINK[EID_WID],0)))</f>
        <v>1</v>
      </c>
      <c r="V490" s="15" t="str">
        <f t="shared" si="95"/>
        <v/>
      </c>
      <c r="W490" s="15" t="str">
        <f t="shared" si="94"/>
        <v/>
      </c>
    </row>
    <row r="491" spans="1:25" x14ac:dyDescent="0.25">
      <c r="A491" s="24"/>
      <c r="D491" s="21">
        <v>7</v>
      </c>
      <c r="E491" s="18" t="str">
        <f>IF(S491,"",INDEX(XMLLINK[Titel],MATCH(Q492&amp;"_"&amp;D491,XMLLINK[EID_WID],0)))</f>
        <v/>
      </c>
      <c r="F491" s="18" t="str">
        <f>IF(S491,"",INDEX(XMLLINK[Komponist],MATCH(Q492&amp;"_"&amp;D491,XMLLINK[EID_WID],0)))</f>
        <v/>
      </c>
      <c r="G491" s="18" t="str">
        <f>IF(S491,"",INDEX(XMLLINK[Satz],MATCH(Q492&amp;"_"&amp;D491,XMLLINK[EID_WID],0)))</f>
        <v/>
      </c>
      <c r="H491" s="18" t="str">
        <f>IF(S491,"",INDEX(XMLLINK[Dauer],MATCH(Q492&amp;"_"&amp;D491,XMLLINK[EID_WID],0)))</f>
        <v/>
      </c>
      <c r="I491" s="18" t="str">
        <f>IF(S491,"",INDEX(XMLLINK[BemerkungWerk],MATCH(Q492&amp;"_"&amp;D491,XMLLINK[EID_WID],0)))</f>
        <v/>
      </c>
      <c r="J491" s="18" t="str">
        <f>IF(S491,"",INDEX(XMLLINK[Pflicht],MATCH(Q492&amp;"_"&amp;D491,XMLLINK[EID_WID],0)))</f>
        <v/>
      </c>
      <c r="Q491" s="21">
        <f t="shared" si="92"/>
        <v>24</v>
      </c>
      <c r="R491" s="22">
        <v>7</v>
      </c>
      <c r="S491" s="18" t="b">
        <f>ISERROR(INDEX(XMLLINK[NamePerson],MATCH(Q493&amp;"_"&amp;D491,XMLLINK[EID_WID],0)))</f>
        <v>1</v>
      </c>
      <c r="V491" s="15" t="str">
        <f t="shared" si="95"/>
        <v/>
      </c>
      <c r="W491" s="15" t="str">
        <f t="shared" si="94"/>
        <v/>
      </c>
    </row>
    <row r="492" spans="1:25" x14ac:dyDescent="0.25">
      <c r="A492" s="24"/>
      <c r="D492" s="21">
        <v>8</v>
      </c>
      <c r="E492" s="18" t="str">
        <f>IF(S492,"",INDEX(XMLLINK[Titel],MATCH(Q493&amp;"_"&amp;D492,XMLLINK[EID_WID],0)))</f>
        <v/>
      </c>
      <c r="F492" s="18" t="str">
        <f>IF(S492,"",INDEX(XMLLINK[Komponist],MATCH(Q493&amp;"_"&amp;D492,XMLLINK[EID_WID],0)))</f>
        <v/>
      </c>
      <c r="G492" s="18" t="str">
        <f>IF(S492,"",INDEX(XMLLINK[Satz],MATCH(Q493&amp;"_"&amp;D492,XMLLINK[EID_WID],0)))</f>
        <v/>
      </c>
      <c r="H492" s="18" t="str">
        <f>IF(S492,"",INDEX(XMLLINK[Dauer],MATCH(Q493&amp;"_"&amp;D492,XMLLINK[EID_WID],0)))</f>
        <v/>
      </c>
      <c r="I492" s="18" t="str">
        <f>IF(S492,"",INDEX(XMLLINK[BemerkungWerk],MATCH(Q493&amp;"_"&amp;D492,XMLLINK[EID_WID],0)))</f>
        <v/>
      </c>
      <c r="J492" s="18" t="str">
        <f>IF(S492,"",INDEX(XMLLINK[Pflicht],MATCH(Q493&amp;"_"&amp;D492,XMLLINK[EID_WID],0)))</f>
        <v/>
      </c>
      <c r="Q492" s="21"/>
      <c r="R492" s="22">
        <v>8</v>
      </c>
      <c r="S492" s="18" t="b">
        <f>ISERROR(INDEX(XMLLINK[NamePerson],MATCH(A493&amp;"_"&amp;D492,XMLLINK[EID_WID],0)))</f>
        <v>1</v>
      </c>
      <c r="V492" s="15" t="str">
        <f t="shared" si="95"/>
        <v/>
      </c>
      <c r="W492" s="15" t="str">
        <f t="shared" si="94"/>
        <v/>
      </c>
    </row>
    <row r="494" spans="1:25" x14ac:dyDescent="0.25">
      <c r="A494" s="23" t="s">
        <v>96</v>
      </c>
      <c r="B494" s="23">
        <f>(ROW()+6)/20</f>
        <v>25</v>
      </c>
      <c r="C494" s="24"/>
      <c r="D494" s="24"/>
      <c r="E494" s="24"/>
      <c r="F494" s="24"/>
      <c r="G494" s="24"/>
      <c r="H494" s="24"/>
      <c r="I494" s="24"/>
      <c r="J494" s="24"/>
      <c r="K494" s="24"/>
      <c r="L494" s="24"/>
      <c r="M494" s="24"/>
      <c r="N494" s="24"/>
      <c r="O494" s="24"/>
    </row>
    <row r="495" spans="1:25" x14ac:dyDescent="0.25">
      <c r="A495" s="24"/>
      <c r="B495" s="17" t="s">
        <v>78</v>
      </c>
      <c r="C495" s="18" t="str">
        <f>IF(ISERROR(S495),"",INDEX(XMLLINK[Name],MATCH(Q496,XMLLINK[EnsembleNr],0)))</f>
        <v/>
      </c>
      <c r="D495" s="17" t="s">
        <v>89</v>
      </c>
      <c r="E495" s="19" t="s">
        <v>11</v>
      </c>
      <c r="F495" s="15" t="s">
        <v>90</v>
      </c>
      <c r="G495" s="15" t="s">
        <v>91</v>
      </c>
      <c r="H495" s="15" t="s">
        <v>24</v>
      </c>
      <c r="I495" s="15" t="s">
        <v>25</v>
      </c>
      <c r="J495" s="15" t="s">
        <v>26</v>
      </c>
      <c r="K495" s="15" t="s">
        <v>27</v>
      </c>
      <c r="L495" s="15" t="s">
        <v>18</v>
      </c>
      <c r="M495" s="15" t="s">
        <v>92</v>
      </c>
      <c r="N495" s="15" t="s">
        <v>93</v>
      </c>
      <c r="O495" s="15" t="s">
        <v>20</v>
      </c>
      <c r="Q495" s="21" t="s">
        <v>103</v>
      </c>
      <c r="R495" s="17" t="s">
        <v>97</v>
      </c>
      <c r="S495" s="20" t="e">
        <f>VLOOKUP(Q497,XMLLINK[EnsembleNr],1,0)</f>
        <v>#N/A</v>
      </c>
      <c r="T495" s="15" t="s">
        <v>100</v>
      </c>
      <c r="W495" s="29" t="str">
        <f>CONCATENATE(W496,W497,W498,W499,W500,W501,W502,W503)</f>
        <v/>
      </c>
      <c r="X495" s="31">
        <f>8-COUNTIF(W496:W503,"")</f>
        <v>0</v>
      </c>
      <c r="Y495" s="29" t="str">
        <f>CONCATENATE(Y496,Y497,Y498,Y499,Y500,Y501,Y502,Y503)</f>
        <v/>
      </c>
    </row>
    <row r="496" spans="1:25" x14ac:dyDescent="0.25">
      <c r="A496" s="24"/>
      <c r="B496" s="17" t="s">
        <v>79</v>
      </c>
      <c r="C496" s="18" t="str">
        <f>IF(ISERROR(S495),"",INDEX(XMLLINK[Leiter],MATCH(Q496,XMLLINK[EnsembleNr],0)))</f>
        <v/>
      </c>
      <c r="D496" s="21">
        <v>1</v>
      </c>
      <c r="E496" s="18" t="str">
        <f>IF(S496,"",INDEX(XMLLINK[NamePerson],MATCH(Q497&amp;"_"&amp;D496,XMLLINK[EID_MID],0)))</f>
        <v/>
      </c>
      <c r="F496" s="18" t="str">
        <f>IF(S496,"",INDEX(XMLLINK[GebDat],MATCH(Q497&amp;"_"&amp;D496,XMLLINK[EID_MID],0)))</f>
        <v/>
      </c>
      <c r="G496" s="18" t="str">
        <f>IF(S496,"",INDEX(XMLLINK[Geschlecht],MATCH(Q497&amp;"_"&amp;D496,XMLLINK[EID_MID],0)))</f>
        <v/>
      </c>
      <c r="H496" s="18" t="str">
        <f>IF(S496,"",INDEX(XMLLINK[Adresse],MATCH(Q497&amp;"_"&amp;D496,XMLLINK[EID_MID],0)))</f>
        <v/>
      </c>
      <c r="I496" s="18" t="str">
        <f>IF(S496,"",INDEX(XMLLINK[Email],MATCH(Q497&amp;"_"&amp;D496,XMLLINK[EID_MID],0)))</f>
        <v/>
      </c>
      <c r="J496" s="18" t="str">
        <f>IF(S496,"",INDEX(XMLLINK[Telefon],MATCH(Q497&amp;"_"&amp;D496,XMLLINK[EID_MID],0)))</f>
        <v/>
      </c>
      <c r="K496" s="18" t="str">
        <f>IF(S496,"",INDEX(XMLLINK[Instrument],MATCH(Q497&amp;"_"&amp;D496,XMLLINK[EID_MID],0)))</f>
        <v/>
      </c>
      <c r="L496" s="18" t="str">
        <f>IF(S496,"",INDEX(XMLLINK[BereichIDPerson],MATCH(Q497&amp;"_"&amp;D496,XMLLINK[EID_MID],0)))</f>
        <v/>
      </c>
      <c r="M496" s="18" t="str">
        <f>IF(S496,"",INDEX(XMLLINK[BereichNamePerson],MATCH(Q497&amp;"_"&amp;D496,XMLLINK[EID_MID],0)))</f>
        <v/>
      </c>
      <c r="N496" s="18" t="str">
        <f>IF(S496,"",INDEX(XMLLINK[AuswahlPerson],MATCH(Q497&amp;"_"&amp;D496,XMLLINK[EID_MID],0)))</f>
        <v/>
      </c>
      <c r="O496" s="18" t="str">
        <f>IF(S496,"",INDEX(XMLLINK[BemerkungPerson],MATCH(Q497&amp;"_"&amp;D496,XMLLINK[EID_MID],0)))</f>
        <v/>
      </c>
      <c r="Q496" s="21">
        <f>B494</f>
        <v>25</v>
      </c>
      <c r="R496" s="22" t="s">
        <v>101</v>
      </c>
      <c r="S496" s="18" t="b">
        <f>ISERROR(INDEX(XMLLINK[NamePerson],MATCH(Q497&amp;"_"&amp;D496,XMLLINK[EID_MID],0)))</f>
        <v>1</v>
      </c>
      <c r="U496" s="15" t="str">
        <f ca="1">IF(ISNUMBER(DATEVALUE(F496)),TODAY()-DATEVALUE(F496),"")</f>
        <v/>
      </c>
      <c r="W496" s="15" t="str">
        <f>M496</f>
        <v/>
      </c>
      <c r="X496" s="29" t="str">
        <f>IF(E496="","",IF(E497="",E496,IF(E498="",E496&amp;", "&amp;E497,IF(E499="",E496&amp;", "&amp;E497&amp;", "&amp;E498,IF(E500="",E496&amp;", "&amp;E497&amp;", "&amp;E498&amp;", "&amp;E499,IF(E501="",E496&amp;", "&amp;E497&amp;", "&amp;E498&amp;", "&amp;E499&amp;", "&amp;E500,IF(E502="",E496&amp;", "&amp;E497&amp;", "&amp;E498&amp;", "&amp;E499&amp;", "&amp;E500&amp;", "&amp;E501,IF(E503="",E496&amp;", "&amp;E497&amp;", "&amp;E498&amp;", "&amp;E499&amp;", "&amp;E500&amp;", "&amp;E501&amp;", "&amp;E502,E496&amp;", "&amp;E497&amp;", "&amp;E498&amp;", "&amp;E499&amp;", "&amp;E500&amp;", "&amp;E501&amp;", "&amp;E502&amp;", "&amp;E503))))))))</f>
        <v/>
      </c>
      <c r="Y496" s="15" t="str">
        <f>K496</f>
        <v/>
      </c>
    </row>
    <row r="497" spans="1:25" x14ac:dyDescent="0.25">
      <c r="A497" s="24"/>
      <c r="B497" s="17" t="s">
        <v>80</v>
      </c>
      <c r="C497" s="18" t="str">
        <f>IF(ISERROR(S495),"",INDEX(XMLLINK[LeiterEmail],MATCH(Q497,XMLLINK[EnsembleNr],0)))</f>
        <v/>
      </c>
      <c r="D497" s="21">
        <v>2</v>
      </c>
      <c r="E497" s="18" t="str">
        <f>IF(S497,"",INDEX(XMLLINK[NamePerson],MATCH(Q498&amp;"_"&amp;D497,XMLLINK[EID_MID],0)))</f>
        <v/>
      </c>
      <c r="F497" s="18" t="str">
        <f>IF(S497,"",INDEX(XMLLINK[GebDat],MATCH(Q498&amp;"_"&amp;D497,XMLLINK[EID_MID],0)))</f>
        <v/>
      </c>
      <c r="G497" s="18" t="str">
        <f>IF(S497,"",INDEX(XMLLINK[Geschlecht],MATCH(Q498&amp;"_"&amp;D497,XMLLINK[EID_MID],0)))</f>
        <v/>
      </c>
      <c r="H497" s="18" t="str">
        <f>IF(S497,"",INDEX(XMLLINK[Adresse],MATCH(Q498&amp;"_"&amp;D497,XMLLINK[EID_MID],0)))</f>
        <v/>
      </c>
      <c r="I497" s="18" t="str">
        <f>IF(S497,"",INDEX(XMLLINK[Email],MATCH(Q498&amp;"_"&amp;D497,XMLLINK[EID_MID],0)))</f>
        <v/>
      </c>
      <c r="J497" s="18" t="str">
        <f>IF(S497,"",INDEX(XMLLINK[Telefon],MATCH(Q498&amp;"_"&amp;D497,XMLLINK[EID_MID],0)))</f>
        <v/>
      </c>
      <c r="K497" s="18" t="str">
        <f>IF(S497,"",INDEX(XMLLINK[Instrument],MATCH(Q498&amp;"_"&amp;D497,XMLLINK[EID_MID],0)))</f>
        <v/>
      </c>
      <c r="L497" s="18" t="str">
        <f>IF(S497,"",INDEX(XMLLINK[BereichIDPerson],MATCH(Q498&amp;"_"&amp;D497,XMLLINK[EID_MID],0)))</f>
        <v/>
      </c>
      <c r="M497" s="18" t="str">
        <f>IF(S497,"",INDEX(XMLLINK[BereichNamePerson],MATCH(Q498&amp;"_"&amp;D497,XMLLINK[EID_MID],0)))</f>
        <v/>
      </c>
      <c r="N497" s="18" t="str">
        <f>IF(S497,"",INDEX(XMLLINK[AuswahlPerson],MATCH(Q498&amp;"_"&amp;D497,XMLLINK[EID_MID],0)))</f>
        <v/>
      </c>
      <c r="O497" s="18" t="str">
        <f>IF(S497,"",INDEX(XMLLINK[BemerkungPerson],MATCH(Q498&amp;"_"&amp;D497,XMLLINK[EID_MID],0)))</f>
        <v/>
      </c>
      <c r="Q497" s="21">
        <f t="shared" ref="Q497:Q511" si="96">Q496</f>
        <v>25</v>
      </c>
      <c r="R497" s="15">
        <v>2</v>
      </c>
      <c r="S497" s="18" t="b">
        <f>ISERROR(INDEX(XMLLINK[NamePerson],MATCH(Q497&amp;"_"&amp;D497,XMLLINK[EID_MID],0)))</f>
        <v>1</v>
      </c>
      <c r="U497" s="15" t="str">
        <f t="shared" ref="U497:U503" ca="1" si="97">IF(ISNUMBER(DATEVALUE(F497)),TODAY()-DATEVALUE(F497),"")</f>
        <v/>
      </c>
      <c r="W497" s="15" t="str">
        <f>IF(AND(M497&lt;&gt;"",M497&lt;&gt;M496),", "&amp;M497,"")</f>
        <v/>
      </c>
      <c r="Y497" s="15" t="str">
        <f>IF(AND(K497&lt;&gt;"",K497&lt;&gt;K496),", "&amp;K497,"")</f>
        <v/>
      </c>
    </row>
    <row r="498" spans="1:25" x14ac:dyDescent="0.25">
      <c r="A498" s="24"/>
      <c r="B498" s="17" t="s">
        <v>81</v>
      </c>
      <c r="C498" s="18" t="str">
        <f>IF(ISERROR(S495),"",INDEX(XMLLINK[LeiterTelefon],MATCH(Q498,XMLLINK[EnsembleNr],0)))</f>
        <v/>
      </c>
      <c r="D498" s="21">
        <v>3</v>
      </c>
      <c r="E498" s="18" t="str">
        <f>IF(S498,"",INDEX(XMLLINK[NamePerson],MATCH(Q499&amp;"_"&amp;D498,XMLLINK[EID_MID],0)))</f>
        <v/>
      </c>
      <c r="F498" s="18" t="str">
        <f>IF(S498,"",INDEX(XMLLINK[GebDat],MATCH(Q499&amp;"_"&amp;D498,XMLLINK[EID_MID],0)))</f>
        <v/>
      </c>
      <c r="G498" s="18" t="str">
        <f>IF(S498,"",INDEX(XMLLINK[Geschlecht],MATCH(Q499&amp;"_"&amp;D498,XMLLINK[EID_MID],0)))</f>
        <v/>
      </c>
      <c r="H498" s="18" t="str">
        <f>IF(S498,"",INDEX(XMLLINK[Adresse],MATCH(Q499&amp;"_"&amp;D498,XMLLINK[EID_MID],0)))</f>
        <v/>
      </c>
      <c r="I498" s="18" t="str">
        <f>IF(S498,"",INDEX(XMLLINK[Email],MATCH(Q499&amp;"_"&amp;D498,XMLLINK[EID_MID],0)))</f>
        <v/>
      </c>
      <c r="J498" s="18" t="str">
        <f>IF(S498,"",INDEX(XMLLINK[Telefon],MATCH(Q499&amp;"_"&amp;D498,XMLLINK[EID_MID],0)))</f>
        <v/>
      </c>
      <c r="K498" s="18" t="str">
        <f>IF(S498,"",INDEX(XMLLINK[Instrument],MATCH(Q499&amp;"_"&amp;D498,XMLLINK[EID_MID],0)))</f>
        <v/>
      </c>
      <c r="L498" s="18" t="str">
        <f>IF(S498,"",INDEX(XMLLINK[BereichIDPerson],MATCH(Q499&amp;"_"&amp;D498,XMLLINK[EID_MID],0)))</f>
        <v/>
      </c>
      <c r="M498" s="18" t="str">
        <f>IF(S498,"",INDEX(XMLLINK[BereichNamePerson],MATCH(Q499&amp;"_"&amp;D498,XMLLINK[EID_MID],0)))</f>
        <v/>
      </c>
      <c r="N498" s="18" t="str">
        <f>IF(S498,"",INDEX(XMLLINK[AuswahlPerson],MATCH(Q499&amp;"_"&amp;D498,XMLLINK[EID_MID],0)))</f>
        <v/>
      </c>
      <c r="O498" s="18" t="str">
        <f>IF(S498,"",INDEX(XMLLINK[BemerkungPerson],MATCH(Q499&amp;"_"&amp;D498,XMLLINK[EID_MID],0)))</f>
        <v/>
      </c>
      <c r="Q498" s="21">
        <f t="shared" si="96"/>
        <v>25</v>
      </c>
      <c r="R498" s="15">
        <v>3</v>
      </c>
      <c r="S498" s="18" t="b">
        <f>ISERROR(INDEX(XMLLINK[NamePerson],MATCH(Q497&amp;"_"&amp;D498,XMLLINK[EID_MID],0)))</f>
        <v>1</v>
      </c>
      <c r="U498" s="15" t="str">
        <f t="shared" ca="1" si="97"/>
        <v/>
      </c>
      <c r="W498" s="15" t="str">
        <f>IF(OR(M498="",COUNTIF(M496:M497,M498)&gt;0),"",", "&amp;M498)</f>
        <v/>
      </c>
      <c r="Y498" s="15" t="str">
        <f>IF(OR(K498="",COUNTIF(K496:K497,K498)&gt;0),"",", "&amp;K498)</f>
        <v/>
      </c>
    </row>
    <row r="499" spans="1:25" x14ac:dyDescent="0.25">
      <c r="A499" s="24"/>
      <c r="B499" s="17" t="s">
        <v>82</v>
      </c>
      <c r="C499" s="18" t="str">
        <f>IF(ISERROR(S495),"",INDEX(XMLLINK[Art],MATCH(Q499,XMLLINK[EnsembleNr],0)))</f>
        <v/>
      </c>
      <c r="D499" s="21">
        <v>4</v>
      </c>
      <c r="E499" s="18" t="str">
        <f>IF(S499,"",INDEX(XMLLINK[NamePerson],MATCH(Q500&amp;"_"&amp;D499,XMLLINK[EID_MID],0)))</f>
        <v/>
      </c>
      <c r="F499" s="18" t="str">
        <f>IF(S499,"",INDEX(XMLLINK[GebDat],MATCH(Q500&amp;"_"&amp;D499,XMLLINK[EID_MID],0)))</f>
        <v/>
      </c>
      <c r="G499" s="18" t="str">
        <f>IF(S499,"",INDEX(XMLLINK[Geschlecht],MATCH(Q500&amp;"_"&amp;D499,XMLLINK[EID_MID],0)))</f>
        <v/>
      </c>
      <c r="H499" s="18" t="str">
        <f>IF(S499,"",INDEX(XMLLINK[Adresse],MATCH(Q500&amp;"_"&amp;D499,XMLLINK[EID_MID],0)))</f>
        <v/>
      </c>
      <c r="I499" s="18" t="str">
        <f>IF(S499,"",INDEX(XMLLINK[Email],MATCH(Q500&amp;"_"&amp;D499,XMLLINK[EID_MID],0)))</f>
        <v/>
      </c>
      <c r="J499" s="18" t="str">
        <f>IF(S499,"",INDEX(XMLLINK[Telefon],MATCH(Q500&amp;"_"&amp;D499,XMLLINK[EID_MID],0)))</f>
        <v/>
      </c>
      <c r="K499" s="18" t="str">
        <f>IF(S499,"",INDEX(XMLLINK[Instrument],MATCH(Q500&amp;"_"&amp;D499,XMLLINK[EID_MID],0)))</f>
        <v/>
      </c>
      <c r="L499" s="18" t="str">
        <f>IF(S499,"",INDEX(XMLLINK[BereichIDPerson],MATCH(Q500&amp;"_"&amp;D499,XMLLINK[EID_MID],0)))</f>
        <v/>
      </c>
      <c r="M499" s="18" t="str">
        <f>IF(S499,"",INDEX(XMLLINK[BereichNamePerson],MATCH(Q500&amp;"_"&amp;D499,XMLLINK[EID_MID],0)))</f>
        <v/>
      </c>
      <c r="N499" s="18" t="str">
        <f>IF(S499,"",INDEX(XMLLINK[AuswahlPerson],MATCH(Q500&amp;"_"&amp;D499,XMLLINK[EID_MID],0)))</f>
        <v/>
      </c>
      <c r="O499" s="18" t="str">
        <f>IF(S499,"",INDEX(XMLLINK[BemerkungPerson],MATCH(Q500&amp;"_"&amp;D499,XMLLINK[EID_MID],0)))</f>
        <v/>
      </c>
      <c r="Q499" s="21">
        <f t="shared" si="96"/>
        <v>25</v>
      </c>
      <c r="R499" s="15">
        <v>4</v>
      </c>
      <c r="S499" s="18" t="b">
        <f>ISERROR(INDEX(XMLLINK[NamePerson],MATCH(Q497&amp;"_"&amp;D499,XMLLINK[EID_MID],0)))</f>
        <v>1</v>
      </c>
      <c r="U499" s="15" t="str">
        <f t="shared" ca="1" si="97"/>
        <v/>
      </c>
      <c r="W499" s="15" t="str">
        <f>IF(OR(M499="",COUNTIF(M496:M498,M499)&gt;0),"",", "&amp;M499)</f>
        <v/>
      </c>
      <c r="Y499" s="15" t="str">
        <f>IF(OR(K499="",COUNTIF(K496:K498,K499)&gt;0),"",", "&amp;K499)</f>
        <v/>
      </c>
    </row>
    <row r="500" spans="1:25" x14ac:dyDescent="0.25">
      <c r="A500" s="24"/>
      <c r="B500" s="17" t="s">
        <v>83</v>
      </c>
      <c r="C500" s="18" t="str">
        <f>IF(ISERROR(S495),"",INDEX(XMLLINK[Stufe],MATCH(Q500,XMLLINK[EnsembleNr],0)))</f>
        <v/>
      </c>
      <c r="D500" s="21">
        <v>5</v>
      </c>
      <c r="E500" s="18" t="str">
        <f>IF(S500,"",INDEX(XMLLINK[NamePerson],MATCH(Q501&amp;"_"&amp;D500,XMLLINK[EID_MID],0)))</f>
        <v/>
      </c>
      <c r="F500" s="18" t="str">
        <f>IF(S500,"",INDEX(XMLLINK[GebDat],MATCH(Q501&amp;"_"&amp;D500,XMLLINK[EID_MID],0)))</f>
        <v/>
      </c>
      <c r="G500" s="18" t="str">
        <f>IF(S500,"",INDEX(XMLLINK[Geschlecht],MATCH(Q501&amp;"_"&amp;D500,XMLLINK[EID_MID],0)))</f>
        <v/>
      </c>
      <c r="H500" s="18" t="str">
        <f>IF(S500,"",INDEX(XMLLINK[Adresse],MATCH(Q501&amp;"_"&amp;D500,XMLLINK[EID_MID],0)))</f>
        <v/>
      </c>
      <c r="I500" s="18" t="str">
        <f>IF(S500,"",INDEX(XMLLINK[Email],MATCH(Q501&amp;"_"&amp;D500,XMLLINK[EID_MID],0)))</f>
        <v/>
      </c>
      <c r="J500" s="18" t="str">
        <f>IF(S500,"",INDEX(XMLLINK[Telefon],MATCH(Q501&amp;"_"&amp;D500,XMLLINK[EID_MID],0)))</f>
        <v/>
      </c>
      <c r="K500" s="18" t="str">
        <f>IF(S500,"",INDEX(XMLLINK[Instrument],MATCH(Q501&amp;"_"&amp;D500,XMLLINK[EID_MID],0)))</f>
        <v/>
      </c>
      <c r="L500" s="18" t="str">
        <f>IF(S500,"",INDEX(XMLLINK[BereichIDPerson],MATCH(Q501&amp;"_"&amp;D500,XMLLINK[EID_MID],0)))</f>
        <v/>
      </c>
      <c r="M500" s="18" t="str">
        <f>IF(S500,"",INDEX(XMLLINK[BereichNamePerson],MATCH(Q501&amp;"_"&amp;D500,XMLLINK[EID_MID],0)))</f>
        <v/>
      </c>
      <c r="N500" s="18" t="str">
        <f>IF(S500,"",INDEX(XMLLINK[AuswahlPerson],MATCH(Q501&amp;"_"&amp;D500,XMLLINK[EID_MID],0)))</f>
        <v/>
      </c>
      <c r="O500" s="18" t="str">
        <f>IF(S500,"",INDEX(XMLLINK[BemerkungPerson],MATCH(Q501&amp;"_"&amp;D500,XMLLINK[EID_MID],0)))</f>
        <v/>
      </c>
      <c r="Q500" s="21">
        <f t="shared" si="96"/>
        <v>25</v>
      </c>
      <c r="R500" s="15">
        <v>5</v>
      </c>
      <c r="S500" s="18" t="b">
        <f>ISERROR(INDEX(XMLLINK[NamePerson],MATCH(Q497&amp;"_"&amp;D500,XMLLINK[EID_MID],0)))</f>
        <v>1</v>
      </c>
      <c r="U500" s="15" t="str">
        <f t="shared" ca="1" si="97"/>
        <v/>
      </c>
      <c r="W500" s="15" t="str">
        <f>IF(OR(M500="",COUNTIF(M496:M499,M500)&gt;0),"",", "&amp;M500)</f>
        <v/>
      </c>
      <c r="Y500" s="15" t="str">
        <f>IF(OR(K500="",COUNTIF(K497:K499,K500)&gt;0),"",", "&amp;K500)</f>
        <v/>
      </c>
    </row>
    <row r="501" spans="1:25" x14ac:dyDescent="0.25">
      <c r="A501" s="24"/>
      <c r="B501" s="17" t="s">
        <v>84</v>
      </c>
      <c r="C501" s="18" t="str">
        <f>IF(ISERROR(S495),"",INDEX(XMLLINK[Artikel],MATCH(Q501,XMLLINK[EnsembleNr],0)))</f>
        <v/>
      </c>
      <c r="D501" s="21">
        <v>6</v>
      </c>
      <c r="E501" s="18" t="str">
        <f>IF(S501,"",INDEX(XMLLINK[NamePerson],MATCH(Q502&amp;"_"&amp;D501,XMLLINK[EID_MID],0)))</f>
        <v/>
      </c>
      <c r="F501" s="18" t="str">
        <f>IF(S501,"",INDEX(XMLLINK[GebDat],MATCH(Q502&amp;"_"&amp;D501,XMLLINK[EID_MID],0)))</f>
        <v/>
      </c>
      <c r="G501" s="18" t="str">
        <f>IF(S501,"",INDEX(XMLLINK[Geschlecht],MATCH(Q502&amp;"_"&amp;D501,XMLLINK[EID_MID],0)))</f>
        <v/>
      </c>
      <c r="H501" s="18" t="str">
        <f>IF(S501,"",INDEX(XMLLINK[Adresse],MATCH(Q502&amp;"_"&amp;D501,XMLLINK[EID_MID],0)))</f>
        <v/>
      </c>
      <c r="I501" s="18" t="str">
        <f>IF(S501,"",INDEX(XMLLINK[Email],MATCH(Q502&amp;"_"&amp;D501,XMLLINK[EID_MID],0)))</f>
        <v/>
      </c>
      <c r="J501" s="18" t="str">
        <f>IF(S501,"",INDEX(XMLLINK[Telefon],MATCH(Q502&amp;"_"&amp;D501,XMLLINK[EID_MID],0)))</f>
        <v/>
      </c>
      <c r="K501" s="18" t="str">
        <f>IF(S501,"",INDEX(XMLLINK[Instrument],MATCH(Q502&amp;"_"&amp;D501,XMLLINK[EID_MID],0)))</f>
        <v/>
      </c>
      <c r="L501" s="18" t="str">
        <f>IF(S501,"",INDEX(XMLLINK[BereichIDPerson],MATCH(Q502&amp;"_"&amp;D501,XMLLINK[EID_MID],0)))</f>
        <v/>
      </c>
      <c r="M501" s="18" t="str">
        <f>IF(S501,"",INDEX(XMLLINK[BereichNamePerson],MATCH(Q502&amp;"_"&amp;D501,XMLLINK[EID_MID],0)))</f>
        <v/>
      </c>
      <c r="N501" s="18" t="str">
        <f>IF(S501,"",INDEX(XMLLINK[AuswahlPerson],MATCH(Q502&amp;"_"&amp;D501,XMLLINK[EID_MID],0)))</f>
        <v/>
      </c>
      <c r="O501" s="18" t="str">
        <f>IF(S501,"",INDEX(XMLLINK[BemerkungPerson],MATCH(Q502&amp;"_"&amp;D501,XMLLINK[EID_MID],0)))</f>
        <v/>
      </c>
      <c r="Q501" s="21">
        <f t="shared" si="96"/>
        <v>25</v>
      </c>
      <c r="R501" s="15">
        <v>6</v>
      </c>
      <c r="S501" s="18" t="b">
        <f>ISERROR(INDEX(XMLLINK[NamePerson],MATCH(Q497&amp;"_"&amp;D501,XMLLINK[EID_MID],0)))</f>
        <v>1</v>
      </c>
      <c r="U501" s="15" t="str">
        <f t="shared" ca="1" si="97"/>
        <v/>
      </c>
      <c r="W501" s="15" t="str">
        <f>IF(OR(M501="",COUNTIF(M496:M500,M501)&gt;0),"",", "&amp;M501)</f>
        <v/>
      </c>
      <c r="Y501" s="15" t="str">
        <f>IF(OR(K501="",COUNTIF(K498:K500,K501)&gt;0),"",", "&amp;K501)</f>
        <v/>
      </c>
    </row>
    <row r="502" spans="1:25" x14ac:dyDescent="0.25">
      <c r="A502" s="24"/>
      <c r="B502" s="17" t="s">
        <v>85</v>
      </c>
      <c r="C502" s="18" t="str">
        <f>IF(ISERROR(S495),"",INDEX(XMLLINK[BereichID],MATCH(Q502,XMLLINK[EnsembleNr],0)))</f>
        <v/>
      </c>
      <c r="D502" s="21">
        <v>7</v>
      </c>
      <c r="E502" s="18" t="str">
        <f>IF(S502,"",INDEX(XMLLINK[NamePerson],MATCH(Q503&amp;"_"&amp;D502,XMLLINK[EID_MID],0)))</f>
        <v/>
      </c>
      <c r="F502" s="18" t="str">
        <f>IF(S502,"",INDEX(XMLLINK[GebDat],MATCH(Q503&amp;"_"&amp;D502,XMLLINK[EID_MID],0)))</f>
        <v/>
      </c>
      <c r="G502" s="18" t="str">
        <f>IF(S502,"",INDEX(XMLLINK[Geschlecht],MATCH(Q503&amp;"_"&amp;D502,XMLLINK[EID_MID],0)))</f>
        <v/>
      </c>
      <c r="H502" s="18" t="str">
        <f>IF(S502,"",INDEX(XMLLINK[Adresse],MATCH(Q503&amp;"_"&amp;D502,XMLLINK[EID_MID],0)))</f>
        <v/>
      </c>
      <c r="I502" s="18" t="str">
        <f>IF(S502,"",INDEX(XMLLINK[Email],MATCH(Q503&amp;"_"&amp;D502,XMLLINK[EID_MID],0)))</f>
        <v/>
      </c>
      <c r="J502" s="18" t="str">
        <f>IF(S502,"",INDEX(XMLLINK[Telefon],MATCH(Q503&amp;"_"&amp;D502,XMLLINK[EID_MID],0)))</f>
        <v/>
      </c>
      <c r="K502" s="18" t="str">
        <f>IF(S502,"",INDEX(XMLLINK[Instrument],MATCH(Q503&amp;"_"&amp;D502,XMLLINK[EID_MID],0)))</f>
        <v/>
      </c>
      <c r="L502" s="18" t="str">
        <f>IF(S502,"",INDEX(XMLLINK[BereichIDPerson],MATCH(Q503&amp;"_"&amp;D502,XMLLINK[EID_MID],0)))</f>
        <v/>
      </c>
      <c r="M502" s="18" t="str">
        <f>IF(S502,"",INDEX(XMLLINK[BereichNamePerson],MATCH(Q503&amp;"_"&amp;D502,XMLLINK[EID_MID],0)))</f>
        <v/>
      </c>
      <c r="N502" s="18" t="str">
        <f>IF(S502,"",INDEX(XMLLINK[AuswahlPerson],MATCH(Q503&amp;"_"&amp;D502,XMLLINK[EID_MID],0)))</f>
        <v/>
      </c>
      <c r="O502" s="18" t="str">
        <f>IF(S502,"",INDEX(XMLLINK[BemerkungPerson],MATCH(Q503&amp;"_"&amp;D502,XMLLINK[EID_MID],0)))</f>
        <v/>
      </c>
      <c r="Q502" s="21">
        <f t="shared" si="96"/>
        <v>25</v>
      </c>
      <c r="R502" s="15">
        <v>7</v>
      </c>
      <c r="S502" s="18" t="b">
        <f>ISERROR(INDEX(XMLLINK[NamePerson],MATCH(Q497&amp;"_"&amp;D502,XMLLINK[EID_MID],0)))</f>
        <v>1</v>
      </c>
      <c r="U502" s="15" t="str">
        <f t="shared" ca="1" si="97"/>
        <v/>
      </c>
      <c r="W502" s="15" t="str">
        <f>IF(OR(M502="",COUNTIF(M496:M501,M502)&gt;0),"",", "&amp;M502)</f>
        <v/>
      </c>
      <c r="Y502" s="15" t="str">
        <f>IF(OR(K502="",COUNTIF(K499:K501,K502)&gt;0),"",", "&amp;K502)</f>
        <v/>
      </c>
    </row>
    <row r="503" spans="1:25" x14ac:dyDescent="0.25">
      <c r="A503" s="24"/>
      <c r="B503" s="17" t="s">
        <v>86</v>
      </c>
      <c r="C503" s="18" t="str">
        <f>IF(ISERROR(S495),"",INDEX(XMLLINK[BereichName],MATCH(Q503,XMLLINK[EnsembleNr],0)))</f>
        <v/>
      </c>
      <c r="D503" s="21">
        <v>8</v>
      </c>
      <c r="E503" s="18" t="str">
        <f>IF(S503,"",INDEX(XMLLINK[NamePerson],MATCH(Q504&amp;"_"&amp;D503,XMLLINK[EID_MID],0)))</f>
        <v/>
      </c>
      <c r="F503" s="18" t="str">
        <f>IF(S503,"",INDEX(XMLLINK[GebDat],MATCH(Q504&amp;"_"&amp;D503,XMLLINK[EID_MID],0)))</f>
        <v/>
      </c>
      <c r="G503" s="18" t="str">
        <f>IF(S503,"",INDEX(XMLLINK[Geschlecht],MATCH(Q504&amp;"_"&amp;D503,XMLLINK[EID_MID],0)))</f>
        <v/>
      </c>
      <c r="H503" s="18" t="str">
        <f>IF(S503,"",INDEX(XMLLINK[Adresse],MATCH(Q504&amp;"_"&amp;D503,XMLLINK[EID_MID],0)))</f>
        <v/>
      </c>
      <c r="I503" s="18" t="str">
        <f>IF(S503,"",INDEX(XMLLINK[Email],MATCH(Q504&amp;"_"&amp;D503,XMLLINK[EID_MID],0)))</f>
        <v/>
      </c>
      <c r="J503" s="18" t="str">
        <f>IF(S503,"",INDEX(XMLLINK[Telefon],MATCH(Q504&amp;"_"&amp;D503,XMLLINK[EID_MID],0)))</f>
        <v/>
      </c>
      <c r="K503" s="18" t="str">
        <f>IF(S503,"",INDEX(XMLLINK[Instrument],MATCH(Q504&amp;"_"&amp;D503,XMLLINK[EID_MID],0)))</f>
        <v/>
      </c>
      <c r="L503" s="18" t="str">
        <f>IF(S503,"",INDEX(XMLLINK[BereichIDPerson],MATCH(Q504&amp;"_"&amp;D503,XMLLINK[EID_MID],0)))</f>
        <v/>
      </c>
      <c r="M503" s="18" t="str">
        <f>IF(S503,"",INDEX(XMLLINK[BereichNamePerson],MATCH(Q504&amp;"_"&amp;D503,XMLLINK[EID_MID],0)))</f>
        <v/>
      </c>
      <c r="N503" s="18" t="str">
        <f>IF(S503,"",INDEX(XMLLINK[AuswahlPerson],MATCH(Q504&amp;"_"&amp;D503,XMLLINK[EID_MID],0)))</f>
        <v/>
      </c>
      <c r="O503" s="18" t="str">
        <f>IF(S503,"",INDEX(XMLLINK[BemerkungPerson],MATCH(Q504&amp;"_"&amp;D503,XMLLINK[EID_MID],0)))</f>
        <v/>
      </c>
      <c r="Q503" s="21">
        <f t="shared" si="96"/>
        <v>25</v>
      </c>
      <c r="R503" s="15">
        <v>8</v>
      </c>
      <c r="S503" s="18" t="b">
        <f>ISERROR(INDEX(XMLLINK[NamePerson],MATCH(Q497&amp;"_"&amp;D503,XMLLINK[EID_MID],0)))</f>
        <v>1</v>
      </c>
      <c r="U503" s="15" t="str">
        <f t="shared" ca="1" si="97"/>
        <v/>
      </c>
      <c r="W503" s="15" t="str">
        <f>IF(OR(M503="",COUNTIF(M496:M502,M503)&gt;0),"",", "&amp;M503)</f>
        <v/>
      </c>
      <c r="Y503" s="15" t="str">
        <f>IF(OR(K503="",COUNTIF(K500:K502,K503)&gt;0),"",", "&amp;K503)</f>
        <v/>
      </c>
    </row>
    <row r="504" spans="1:25" x14ac:dyDescent="0.25">
      <c r="A504" s="24"/>
      <c r="B504" s="17" t="s">
        <v>87</v>
      </c>
      <c r="C504" s="18" t="str">
        <f>IF(ISERROR(S495),"",INDEX(XMLLINK[Auftrittzeit],MATCH(Q504,XMLLINK[EnsembleNr],0)))</f>
        <v/>
      </c>
      <c r="D504" s="17" t="s">
        <v>94</v>
      </c>
      <c r="E504" s="15" t="s">
        <v>29</v>
      </c>
      <c r="F504" s="15" t="s">
        <v>30</v>
      </c>
      <c r="G504" s="15" t="s">
        <v>95</v>
      </c>
      <c r="H504" s="15" t="s">
        <v>32</v>
      </c>
      <c r="I504" s="15" t="s">
        <v>20</v>
      </c>
      <c r="J504" s="15" t="s">
        <v>39</v>
      </c>
      <c r="Q504" s="21">
        <f t="shared" si="96"/>
        <v>25</v>
      </c>
      <c r="U504" s="15">
        <f ca="1">COUNT(U496:U503)</f>
        <v>0</v>
      </c>
      <c r="W504" s="29" t="str">
        <f>CONCATENATE(W505,V506,W506,V507,W507,V508,W508,V509,W509,V510,W510,V511,W511)</f>
        <v/>
      </c>
    </row>
    <row r="505" spans="1:25" x14ac:dyDescent="0.25">
      <c r="A505" s="24"/>
      <c r="B505" s="17" t="s">
        <v>88</v>
      </c>
      <c r="C505" s="18" t="str">
        <f>IF(ISERROR(S495),"",INDEX(XMLLINK[Bemerkung],MATCH(Q505,XMLLINK[EnsembleNr],0)))</f>
        <v/>
      </c>
      <c r="D505" s="21">
        <v>1</v>
      </c>
      <c r="E505" s="18" t="str">
        <f>IF(S505,"",INDEX(XMLLINK[Titel],MATCH(Q506&amp;"_"&amp;D505,XMLLINK[EID_WID],0)))</f>
        <v/>
      </c>
      <c r="F505" s="18" t="str">
        <f>IF(S505,"",INDEX(XMLLINK[Komponist],MATCH(Q506&amp;"_"&amp;D505,XMLLINK[EID_WID],0)))</f>
        <v/>
      </c>
      <c r="G505" s="18" t="str">
        <f>IF(S505,"",INDEX(XMLLINK[Satz],MATCH(Q506&amp;"_"&amp;D505,XMLLINK[EID_WID],0)))</f>
        <v/>
      </c>
      <c r="H505" s="18" t="str">
        <f>IF(S505,"",INDEX(XMLLINK[Dauer],MATCH(Q506&amp;"_"&amp;D505,XMLLINK[EID_WID],0)))</f>
        <v/>
      </c>
      <c r="I505" s="18" t="str">
        <f>IF(S505,"",INDEX(XMLLINK[BemerkungWerk],MATCH(Q506&amp;"_"&amp;D505,XMLLINK[EID_WID],0)))</f>
        <v/>
      </c>
      <c r="J505" s="18" t="str">
        <f>IF(S505,"",INDEX(XMLLINK[Pflicht],MATCH(Q506&amp;"_"&amp;D505,XMLLINK[EID_WID],0)))</f>
        <v/>
      </c>
      <c r="Q505" s="21">
        <f t="shared" si="96"/>
        <v>25</v>
      </c>
      <c r="R505" s="22" t="s">
        <v>102</v>
      </c>
      <c r="S505" s="18" t="b">
        <f>ISERROR(INDEX(XMLLINK[NamePerson],MATCH(Q507&amp;"_"&amp;D505,XMLLINK[EID_WID],0)))</f>
        <v>1</v>
      </c>
      <c r="W505" s="15" t="str">
        <f t="shared" ref="W505:W512" si="98">IF(AND(F505="",G505=""),E505,IF(AND(F505&lt;&gt;"",G505&lt;&gt;""),F505&amp;", "&amp;E505&amp;", "&amp;G505,IF(F505="",E505&amp;", "&amp;G505,F505&amp;", "&amp;E505)))</f>
        <v/>
      </c>
    </row>
    <row r="506" spans="1:25" x14ac:dyDescent="0.25">
      <c r="A506" s="24"/>
      <c r="B506" s="17" t="s">
        <v>108</v>
      </c>
      <c r="C506" s="28" t="str">
        <f ca="1">IF(U504=0,"",SUM(U496:U503)/U504/365.25)</f>
        <v/>
      </c>
      <c r="D506" s="21">
        <v>2</v>
      </c>
      <c r="E506" s="18" t="str">
        <f>IF(S506,"",INDEX(XMLLINK[Titel],MATCH(Q507&amp;"_"&amp;D506,XMLLINK[EID_WID],0)))</f>
        <v/>
      </c>
      <c r="F506" s="18" t="str">
        <f>IF(S506,"",INDEX(XMLLINK[Komponist],MATCH(Q507&amp;"_"&amp;D506,XMLLINK[EID_WID],0)))</f>
        <v/>
      </c>
      <c r="G506" s="18" t="str">
        <f>IF(S506,"",INDEX(XMLLINK[Satz],MATCH(Q507&amp;"_"&amp;D506,XMLLINK[EID_WID],0)))</f>
        <v/>
      </c>
      <c r="H506" s="18" t="str">
        <f>IF(S506,"",INDEX(XMLLINK[Dauer],MATCH(Q507&amp;"_"&amp;D506,XMLLINK[EID_WID],0)))</f>
        <v/>
      </c>
      <c r="I506" s="18" t="str">
        <f>IF(S506,"",INDEX(XMLLINK[BemerkungWerk],MATCH(Q507&amp;"_"&amp;D506,XMLLINK[EID_WID],0)))</f>
        <v/>
      </c>
      <c r="J506" s="18" t="str">
        <f>IF(S506,"",INDEX(XMLLINK[Pflicht],MATCH(Q507&amp;"_"&amp;D506,XMLLINK[EID_WID],0)))</f>
        <v/>
      </c>
      <c r="Q506" s="21">
        <f t="shared" si="96"/>
        <v>25</v>
      </c>
      <c r="R506" s="22">
        <v>2</v>
      </c>
      <c r="S506" s="18" t="b">
        <f>ISERROR(INDEX(XMLLINK[NamePerson],MATCH(Q508&amp;"_"&amp;D506,XMLLINK[EID_WID],0)))</f>
        <v>1</v>
      </c>
      <c r="V506" s="15" t="str">
        <f>IF(W506="","","; ")</f>
        <v/>
      </c>
      <c r="W506" s="15" t="str">
        <f t="shared" si="98"/>
        <v/>
      </c>
    </row>
    <row r="507" spans="1:25" x14ac:dyDescent="0.25">
      <c r="A507" s="24"/>
      <c r="D507" s="21">
        <v>3</v>
      </c>
      <c r="E507" s="18" t="str">
        <f>IF(S507,"",INDEX(XMLLINK[Titel],MATCH(Q508&amp;"_"&amp;D507,XMLLINK[EID_WID],0)))</f>
        <v/>
      </c>
      <c r="F507" s="18" t="str">
        <f>IF(S507,"",INDEX(XMLLINK[Komponist],MATCH(Q508&amp;"_"&amp;D507,XMLLINK[EID_WID],0)))</f>
        <v/>
      </c>
      <c r="G507" s="18" t="str">
        <f>IF(S507,"",INDEX(XMLLINK[Satz],MATCH(Q508&amp;"_"&amp;D507,XMLLINK[EID_WID],0)))</f>
        <v/>
      </c>
      <c r="H507" s="18" t="str">
        <f>IF(S507,"",INDEX(XMLLINK[Dauer],MATCH(Q508&amp;"_"&amp;D507,XMLLINK[EID_WID],0)))</f>
        <v/>
      </c>
      <c r="I507" s="18" t="str">
        <f>IF(S507,"",INDEX(XMLLINK[BemerkungWerk],MATCH(Q508&amp;"_"&amp;D507,XMLLINK[EID_WID],0)))</f>
        <v/>
      </c>
      <c r="J507" s="18" t="str">
        <f>IF(S507,"",INDEX(XMLLINK[Pflicht],MATCH(Q508&amp;"_"&amp;D507,XMLLINK[EID_WID],0)))</f>
        <v/>
      </c>
      <c r="Q507" s="21">
        <f t="shared" si="96"/>
        <v>25</v>
      </c>
      <c r="R507" s="22">
        <v>3</v>
      </c>
      <c r="S507" s="18" t="b">
        <f>ISERROR(INDEX(XMLLINK[NamePerson],MATCH(Q509&amp;"_"&amp;D507,XMLLINK[EID_WID],0)))</f>
        <v>1</v>
      </c>
      <c r="V507" s="15" t="str">
        <f t="shared" ref="V507:V512" si="99">IF(W507="","","; ")</f>
        <v/>
      </c>
      <c r="W507" s="15" t="str">
        <f t="shared" si="98"/>
        <v/>
      </c>
    </row>
    <row r="508" spans="1:25" x14ac:dyDescent="0.25">
      <c r="A508" s="24"/>
      <c r="D508" s="21">
        <v>4</v>
      </c>
      <c r="E508" s="18" t="str">
        <f>IF(S508,"",INDEX(XMLLINK[Titel],MATCH(Q509&amp;"_"&amp;D508,XMLLINK[EID_WID],0)))</f>
        <v/>
      </c>
      <c r="F508" s="18" t="str">
        <f>IF(S508,"",INDEX(XMLLINK[Komponist],MATCH(Q509&amp;"_"&amp;D508,XMLLINK[EID_WID],0)))</f>
        <v/>
      </c>
      <c r="G508" s="18" t="str">
        <f>IF(S508,"",INDEX(XMLLINK[Satz],MATCH(Q509&amp;"_"&amp;D508,XMLLINK[EID_WID],0)))</f>
        <v/>
      </c>
      <c r="H508" s="18" t="str">
        <f>IF(S508,"",INDEX(XMLLINK[Dauer],MATCH(Q509&amp;"_"&amp;D508,XMLLINK[EID_WID],0)))</f>
        <v/>
      </c>
      <c r="I508" s="18" t="str">
        <f>IF(S508,"",INDEX(XMLLINK[BemerkungWerk],MATCH(Q509&amp;"_"&amp;D508,XMLLINK[EID_WID],0)))</f>
        <v/>
      </c>
      <c r="J508" s="18" t="str">
        <f>IF(S508,"",INDEX(XMLLINK[Pflicht],MATCH(Q509&amp;"_"&amp;D508,XMLLINK[EID_WID],0)))</f>
        <v/>
      </c>
      <c r="Q508" s="21">
        <f t="shared" si="96"/>
        <v>25</v>
      </c>
      <c r="R508" s="22">
        <v>4</v>
      </c>
      <c r="S508" s="18" t="b">
        <f>ISERROR(INDEX(XMLLINK[NamePerson],MATCH(Q510&amp;"_"&amp;D508,XMLLINK[EID_WID],0)))</f>
        <v>1</v>
      </c>
      <c r="V508" s="15" t="str">
        <f t="shared" si="99"/>
        <v/>
      </c>
      <c r="W508" s="15" t="str">
        <f t="shared" si="98"/>
        <v/>
      </c>
    </row>
    <row r="509" spans="1:25" x14ac:dyDescent="0.25">
      <c r="A509" s="24"/>
      <c r="D509" s="21">
        <v>5</v>
      </c>
      <c r="E509" s="18" t="str">
        <f>IF(S509,"",INDEX(XMLLINK[Titel],MATCH(Q510&amp;"_"&amp;D509,XMLLINK[EID_WID],0)))</f>
        <v/>
      </c>
      <c r="F509" s="18" t="str">
        <f>IF(S509,"",INDEX(XMLLINK[Komponist],MATCH(Q510&amp;"_"&amp;D509,XMLLINK[EID_WID],0)))</f>
        <v/>
      </c>
      <c r="G509" s="18" t="str">
        <f>IF(S509,"",INDEX(XMLLINK[Satz],MATCH(Q510&amp;"_"&amp;D509,XMLLINK[EID_WID],0)))</f>
        <v/>
      </c>
      <c r="H509" s="18" t="str">
        <f>IF(S509,"",INDEX(XMLLINK[Dauer],MATCH(Q510&amp;"_"&amp;D509,XMLLINK[EID_WID],0)))</f>
        <v/>
      </c>
      <c r="I509" s="18" t="str">
        <f>IF(S509,"",INDEX(XMLLINK[BemerkungWerk],MATCH(Q510&amp;"_"&amp;D509,XMLLINK[EID_WID],0)))</f>
        <v/>
      </c>
      <c r="J509" s="18" t="str">
        <f>IF(S509,"",INDEX(XMLLINK[Pflicht],MATCH(Q510&amp;"_"&amp;D509,XMLLINK[EID_WID],0)))</f>
        <v/>
      </c>
      <c r="Q509" s="21">
        <f t="shared" si="96"/>
        <v>25</v>
      </c>
      <c r="R509" s="22">
        <v>5</v>
      </c>
      <c r="S509" s="18" t="b">
        <f>ISERROR(INDEX(XMLLINK[NamePerson],MATCH(Q511&amp;"_"&amp;D509,XMLLINK[EID_WID],0)))</f>
        <v>1</v>
      </c>
      <c r="V509" s="15" t="str">
        <f t="shared" si="99"/>
        <v/>
      </c>
      <c r="W509" s="15" t="str">
        <f t="shared" si="98"/>
        <v/>
      </c>
    </row>
    <row r="510" spans="1:25" x14ac:dyDescent="0.25">
      <c r="A510" s="24"/>
      <c r="D510" s="21">
        <v>6</v>
      </c>
      <c r="E510" s="18" t="str">
        <f>IF(S510,"",INDEX(XMLLINK[Titel],MATCH(Q511&amp;"_"&amp;D510,XMLLINK[EID_WID],0)))</f>
        <v/>
      </c>
      <c r="F510" s="18" t="str">
        <f>IF(S510,"",INDEX(XMLLINK[Komponist],MATCH(Q511&amp;"_"&amp;D510,XMLLINK[EID_WID],0)))</f>
        <v/>
      </c>
      <c r="G510" s="18" t="str">
        <f>IF(S510,"",INDEX(XMLLINK[Satz],MATCH(Q511&amp;"_"&amp;D510,XMLLINK[EID_WID],0)))</f>
        <v/>
      </c>
      <c r="H510" s="18" t="str">
        <f>IF(S510,"",INDEX(XMLLINK[Dauer],MATCH(Q511&amp;"_"&amp;D510,XMLLINK[EID_WID],0)))</f>
        <v/>
      </c>
      <c r="I510" s="18" t="str">
        <f>IF(S510,"",INDEX(XMLLINK[BemerkungWerk],MATCH(Q511&amp;"_"&amp;D510,XMLLINK[EID_WID],0)))</f>
        <v/>
      </c>
      <c r="J510" s="18" t="str">
        <f>IF(S510,"",INDEX(XMLLINK[Pflicht],MATCH(Q511&amp;"_"&amp;D510,XMLLINK[EID_WID],0)))</f>
        <v/>
      </c>
      <c r="Q510" s="21">
        <f t="shared" si="96"/>
        <v>25</v>
      </c>
      <c r="R510" s="22">
        <v>6</v>
      </c>
      <c r="S510" s="18" t="b">
        <f>ISERROR(INDEX(XMLLINK[NamePerson],MATCH(Q512&amp;"_"&amp;D510,XMLLINK[EID_WID],0)))</f>
        <v>1</v>
      </c>
      <c r="V510" s="15" t="str">
        <f t="shared" si="99"/>
        <v/>
      </c>
      <c r="W510" s="15" t="str">
        <f t="shared" si="98"/>
        <v/>
      </c>
    </row>
    <row r="511" spans="1:25" x14ac:dyDescent="0.25">
      <c r="A511" s="24"/>
      <c r="D511" s="21">
        <v>7</v>
      </c>
      <c r="E511" s="18" t="str">
        <f>IF(S511,"",INDEX(XMLLINK[Titel],MATCH(Q512&amp;"_"&amp;D511,XMLLINK[EID_WID],0)))</f>
        <v/>
      </c>
      <c r="F511" s="18" t="str">
        <f>IF(S511,"",INDEX(XMLLINK[Komponist],MATCH(Q512&amp;"_"&amp;D511,XMLLINK[EID_WID],0)))</f>
        <v/>
      </c>
      <c r="G511" s="18" t="str">
        <f>IF(S511,"",INDEX(XMLLINK[Satz],MATCH(Q512&amp;"_"&amp;D511,XMLLINK[EID_WID],0)))</f>
        <v/>
      </c>
      <c r="H511" s="18" t="str">
        <f>IF(S511,"",INDEX(XMLLINK[Dauer],MATCH(Q512&amp;"_"&amp;D511,XMLLINK[EID_WID],0)))</f>
        <v/>
      </c>
      <c r="I511" s="18" t="str">
        <f>IF(S511,"",INDEX(XMLLINK[BemerkungWerk],MATCH(Q512&amp;"_"&amp;D511,XMLLINK[EID_WID],0)))</f>
        <v/>
      </c>
      <c r="J511" s="18" t="str">
        <f>IF(S511,"",INDEX(XMLLINK[Pflicht],MATCH(Q512&amp;"_"&amp;D511,XMLLINK[EID_WID],0)))</f>
        <v/>
      </c>
      <c r="Q511" s="21">
        <f t="shared" si="96"/>
        <v>25</v>
      </c>
      <c r="R511" s="22">
        <v>7</v>
      </c>
      <c r="S511" s="18" t="b">
        <f>ISERROR(INDEX(XMLLINK[NamePerson],MATCH(Q513&amp;"_"&amp;D511,XMLLINK[EID_WID],0)))</f>
        <v>1</v>
      </c>
      <c r="V511" s="15" t="str">
        <f t="shared" si="99"/>
        <v/>
      </c>
      <c r="W511" s="15" t="str">
        <f t="shared" si="98"/>
        <v/>
      </c>
    </row>
    <row r="512" spans="1:25" x14ac:dyDescent="0.25">
      <c r="A512" s="24"/>
      <c r="D512" s="21">
        <v>8</v>
      </c>
      <c r="E512" s="18" t="str">
        <f>IF(S512,"",INDEX(XMLLINK[Titel],MATCH(Q513&amp;"_"&amp;D512,XMLLINK[EID_WID],0)))</f>
        <v/>
      </c>
      <c r="F512" s="18" t="str">
        <f>IF(S512,"",INDEX(XMLLINK[Komponist],MATCH(Q513&amp;"_"&amp;D512,XMLLINK[EID_WID],0)))</f>
        <v/>
      </c>
      <c r="G512" s="18" t="str">
        <f>IF(S512,"",INDEX(XMLLINK[Satz],MATCH(Q513&amp;"_"&amp;D512,XMLLINK[EID_WID],0)))</f>
        <v/>
      </c>
      <c r="H512" s="18" t="str">
        <f>IF(S512,"",INDEX(XMLLINK[Dauer],MATCH(Q513&amp;"_"&amp;D512,XMLLINK[EID_WID],0)))</f>
        <v/>
      </c>
      <c r="I512" s="18" t="str">
        <f>IF(S512,"",INDEX(XMLLINK[BemerkungWerk],MATCH(Q513&amp;"_"&amp;D512,XMLLINK[EID_WID],0)))</f>
        <v/>
      </c>
      <c r="J512" s="18" t="str">
        <f>IF(S512,"",INDEX(XMLLINK[Pflicht],MATCH(Q513&amp;"_"&amp;D512,XMLLINK[EID_WID],0)))</f>
        <v/>
      </c>
      <c r="Q512" s="21"/>
      <c r="R512" s="22">
        <v>8</v>
      </c>
      <c r="S512" s="18" t="b">
        <f>ISERROR(INDEX(XMLLINK[NamePerson],MATCH(A513&amp;"_"&amp;D512,XMLLINK[EID_WID],0)))</f>
        <v>1</v>
      </c>
      <c r="V512" s="15" t="str">
        <f t="shared" si="99"/>
        <v/>
      </c>
      <c r="W512" s="15" t="str">
        <f t="shared" si="98"/>
        <v/>
      </c>
    </row>
    <row r="514" spans="1:25" x14ac:dyDescent="0.25">
      <c r="A514" s="23" t="s">
        <v>96</v>
      </c>
      <c r="B514" s="23">
        <f>(ROW()+6)/20</f>
        <v>26</v>
      </c>
      <c r="C514" s="24"/>
      <c r="D514" s="24"/>
      <c r="E514" s="24"/>
      <c r="F514" s="24"/>
      <c r="G514" s="24"/>
      <c r="H514" s="24"/>
      <c r="I514" s="24"/>
      <c r="J514" s="24"/>
      <c r="K514" s="24"/>
      <c r="L514" s="24"/>
      <c r="M514" s="24"/>
      <c r="N514" s="24"/>
      <c r="O514" s="24"/>
    </row>
    <row r="515" spans="1:25" x14ac:dyDescent="0.25">
      <c r="A515" s="24"/>
      <c r="B515" s="17" t="s">
        <v>78</v>
      </c>
      <c r="C515" s="18" t="str">
        <f>IF(ISERROR(S515),"",INDEX(XMLLINK[Name],MATCH(Q516,XMLLINK[EnsembleNr],0)))</f>
        <v/>
      </c>
      <c r="D515" s="17" t="s">
        <v>89</v>
      </c>
      <c r="E515" s="19" t="s">
        <v>11</v>
      </c>
      <c r="F515" s="15" t="s">
        <v>90</v>
      </c>
      <c r="G515" s="15" t="s">
        <v>91</v>
      </c>
      <c r="H515" s="15" t="s">
        <v>24</v>
      </c>
      <c r="I515" s="15" t="s">
        <v>25</v>
      </c>
      <c r="J515" s="15" t="s">
        <v>26</v>
      </c>
      <c r="K515" s="15" t="s">
        <v>27</v>
      </c>
      <c r="L515" s="15" t="s">
        <v>18</v>
      </c>
      <c r="M515" s="15" t="s">
        <v>92</v>
      </c>
      <c r="N515" s="15" t="s">
        <v>93</v>
      </c>
      <c r="O515" s="15" t="s">
        <v>20</v>
      </c>
      <c r="Q515" s="21" t="s">
        <v>103</v>
      </c>
      <c r="R515" s="17" t="s">
        <v>97</v>
      </c>
      <c r="S515" s="20" t="e">
        <f>VLOOKUP(Q517,XMLLINK[EnsembleNr],1,0)</f>
        <v>#N/A</v>
      </c>
      <c r="T515" s="15" t="s">
        <v>100</v>
      </c>
      <c r="W515" s="29" t="str">
        <f>CONCATENATE(W516,W517,W518,W519,W520,W521,W522,W523)</f>
        <v/>
      </c>
      <c r="X515" s="31">
        <f>8-COUNTIF(W516:W523,"")</f>
        <v>0</v>
      </c>
      <c r="Y515" s="29" t="str">
        <f>CONCATENATE(Y516,Y517,Y518,Y519,Y520,Y521,Y522,Y523)</f>
        <v/>
      </c>
    </row>
    <row r="516" spans="1:25" x14ac:dyDescent="0.25">
      <c r="A516" s="24"/>
      <c r="B516" s="17" t="s">
        <v>79</v>
      </c>
      <c r="C516" s="18" t="str">
        <f>IF(ISERROR(S515),"",INDEX(XMLLINK[Leiter],MATCH(Q516,XMLLINK[EnsembleNr],0)))</f>
        <v/>
      </c>
      <c r="D516" s="21">
        <v>1</v>
      </c>
      <c r="E516" s="18" t="str">
        <f>IF(S516,"",INDEX(XMLLINK[NamePerson],MATCH(Q517&amp;"_"&amp;D516,XMLLINK[EID_MID],0)))</f>
        <v/>
      </c>
      <c r="F516" s="18" t="str">
        <f>IF(S516,"",INDEX(XMLLINK[GebDat],MATCH(Q517&amp;"_"&amp;D516,XMLLINK[EID_MID],0)))</f>
        <v/>
      </c>
      <c r="G516" s="18" t="str">
        <f>IF(S516,"",INDEX(XMLLINK[Geschlecht],MATCH(Q517&amp;"_"&amp;D516,XMLLINK[EID_MID],0)))</f>
        <v/>
      </c>
      <c r="H516" s="18" t="str">
        <f>IF(S516,"",INDEX(XMLLINK[Adresse],MATCH(Q517&amp;"_"&amp;D516,XMLLINK[EID_MID],0)))</f>
        <v/>
      </c>
      <c r="I516" s="18" t="str">
        <f>IF(S516,"",INDEX(XMLLINK[Email],MATCH(Q517&amp;"_"&amp;D516,XMLLINK[EID_MID],0)))</f>
        <v/>
      </c>
      <c r="J516" s="18" t="str">
        <f>IF(S516,"",INDEX(XMLLINK[Telefon],MATCH(Q517&amp;"_"&amp;D516,XMLLINK[EID_MID],0)))</f>
        <v/>
      </c>
      <c r="K516" s="18" t="str">
        <f>IF(S516,"",INDEX(XMLLINK[Instrument],MATCH(Q517&amp;"_"&amp;D516,XMLLINK[EID_MID],0)))</f>
        <v/>
      </c>
      <c r="L516" s="18" t="str">
        <f>IF(S516,"",INDEX(XMLLINK[BereichIDPerson],MATCH(Q517&amp;"_"&amp;D516,XMLLINK[EID_MID],0)))</f>
        <v/>
      </c>
      <c r="M516" s="18" t="str">
        <f>IF(S516,"",INDEX(XMLLINK[BereichNamePerson],MATCH(Q517&amp;"_"&amp;D516,XMLLINK[EID_MID],0)))</f>
        <v/>
      </c>
      <c r="N516" s="18" t="str">
        <f>IF(S516,"",INDEX(XMLLINK[AuswahlPerson],MATCH(Q517&amp;"_"&amp;D516,XMLLINK[EID_MID],0)))</f>
        <v/>
      </c>
      <c r="O516" s="18" t="str">
        <f>IF(S516,"",INDEX(XMLLINK[BemerkungPerson],MATCH(Q517&amp;"_"&amp;D516,XMLLINK[EID_MID],0)))</f>
        <v/>
      </c>
      <c r="Q516" s="21">
        <f>B514</f>
        <v>26</v>
      </c>
      <c r="R516" s="22" t="s">
        <v>101</v>
      </c>
      <c r="S516" s="18" t="b">
        <f>ISERROR(INDEX(XMLLINK[NamePerson],MATCH(Q517&amp;"_"&amp;D516,XMLLINK[EID_MID],0)))</f>
        <v>1</v>
      </c>
      <c r="U516" s="15" t="str">
        <f ca="1">IF(ISNUMBER(DATEVALUE(F516)),TODAY()-DATEVALUE(F516),"")</f>
        <v/>
      </c>
      <c r="W516" s="15" t="str">
        <f>M516</f>
        <v/>
      </c>
      <c r="X516" s="29" t="str">
        <f>IF(E516="","",IF(E517="",E516,IF(E518="",E516&amp;", "&amp;E517,IF(E519="",E516&amp;", "&amp;E517&amp;", "&amp;E518,IF(E520="",E516&amp;", "&amp;E517&amp;", "&amp;E518&amp;", "&amp;E519,IF(E521="",E516&amp;", "&amp;E517&amp;", "&amp;E518&amp;", "&amp;E519&amp;", "&amp;E520,IF(E522="",E516&amp;", "&amp;E517&amp;", "&amp;E518&amp;", "&amp;E519&amp;", "&amp;E520&amp;", "&amp;E521,IF(E523="",E516&amp;", "&amp;E517&amp;", "&amp;E518&amp;", "&amp;E519&amp;", "&amp;E520&amp;", "&amp;E521&amp;", "&amp;E522,E516&amp;", "&amp;E517&amp;", "&amp;E518&amp;", "&amp;E519&amp;", "&amp;E520&amp;", "&amp;E521&amp;", "&amp;E522&amp;", "&amp;E523))))))))</f>
        <v/>
      </c>
      <c r="Y516" s="15" t="str">
        <f>K516</f>
        <v/>
      </c>
    </row>
    <row r="517" spans="1:25" x14ac:dyDescent="0.25">
      <c r="A517" s="24"/>
      <c r="B517" s="17" t="s">
        <v>80</v>
      </c>
      <c r="C517" s="18" t="str">
        <f>IF(ISERROR(S515),"",INDEX(XMLLINK[LeiterEmail],MATCH(Q517,XMLLINK[EnsembleNr],0)))</f>
        <v/>
      </c>
      <c r="D517" s="21">
        <v>2</v>
      </c>
      <c r="E517" s="18" t="str">
        <f>IF(S517,"",INDEX(XMLLINK[NamePerson],MATCH(Q518&amp;"_"&amp;D517,XMLLINK[EID_MID],0)))</f>
        <v/>
      </c>
      <c r="F517" s="18" t="str">
        <f>IF(S517,"",INDEX(XMLLINK[GebDat],MATCH(Q518&amp;"_"&amp;D517,XMLLINK[EID_MID],0)))</f>
        <v/>
      </c>
      <c r="G517" s="18" t="str">
        <f>IF(S517,"",INDEX(XMLLINK[Geschlecht],MATCH(Q518&amp;"_"&amp;D517,XMLLINK[EID_MID],0)))</f>
        <v/>
      </c>
      <c r="H517" s="18" t="str">
        <f>IF(S517,"",INDEX(XMLLINK[Adresse],MATCH(Q518&amp;"_"&amp;D517,XMLLINK[EID_MID],0)))</f>
        <v/>
      </c>
      <c r="I517" s="18" t="str">
        <f>IF(S517,"",INDEX(XMLLINK[Email],MATCH(Q518&amp;"_"&amp;D517,XMLLINK[EID_MID],0)))</f>
        <v/>
      </c>
      <c r="J517" s="18" t="str">
        <f>IF(S517,"",INDEX(XMLLINK[Telefon],MATCH(Q518&amp;"_"&amp;D517,XMLLINK[EID_MID],0)))</f>
        <v/>
      </c>
      <c r="K517" s="18" t="str">
        <f>IF(S517,"",INDEX(XMLLINK[Instrument],MATCH(Q518&amp;"_"&amp;D517,XMLLINK[EID_MID],0)))</f>
        <v/>
      </c>
      <c r="L517" s="18" t="str">
        <f>IF(S517,"",INDEX(XMLLINK[BereichIDPerson],MATCH(Q518&amp;"_"&amp;D517,XMLLINK[EID_MID],0)))</f>
        <v/>
      </c>
      <c r="M517" s="18" t="str">
        <f>IF(S517,"",INDEX(XMLLINK[BereichNamePerson],MATCH(Q518&amp;"_"&amp;D517,XMLLINK[EID_MID],0)))</f>
        <v/>
      </c>
      <c r="N517" s="18" t="str">
        <f>IF(S517,"",INDEX(XMLLINK[AuswahlPerson],MATCH(Q518&amp;"_"&amp;D517,XMLLINK[EID_MID],0)))</f>
        <v/>
      </c>
      <c r="O517" s="18" t="str">
        <f>IF(S517,"",INDEX(XMLLINK[BemerkungPerson],MATCH(Q518&amp;"_"&amp;D517,XMLLINK[EID_MID],0)))</f>
        <v/>
      </c>
      <c r="Q517" s="21">
        <f t="shared" ref="Q517:Q531" si="100">Q516</f>
        <v>26</v>
      </c>
      <c r="R517" s="15">
        <v>2</v>
      </c>
      <c r="S517" s="18" t="b">
        <f>ISERROR(INDEX(XMLLINK[NamePerson],MATCH(Q517&amp;"_"&amp;D517,XMLLINK[EID_MID],0)))</f>
        <v>1</v>
      </c>
      <c r="U517" s="15" t="str">
        <f t="shared" ref="U517:U523" ca="1" si="101">IF(ISNUMBER(DATEVALUE(F517)),TODAY()-DATEVALUE(F517),"")</f>
        <v/>
      </c>
      <c r="W517" s="15" t="str">
        <f>IF(AND(M517&lt;&gt;"",M517&lt;&gt;M516),", "&amp;M517,"")</f>
        <v/>
      </c>
      <c r="Y517" s="15" t="str">
        <f>IF(AND(K517&lt;&gt;"",K517&lt;&gt;K516),", "&amp;K517,"")</f>
        <v/>
      </c>
    </row>
    <row r="518" spans="1:25" x14ac:dyDescent="0.25">
      <c r="A518" s="24"/>
      <c r="B518" s="17" t="s">
        <v>81</v>
      </c>
      <c r="C518" s="18" t="str">
        <f>IF(ISERROR(S515),"",INDEX(XMLLINK[LeiterTelefon],MATCH(Q518,XMLLINK[EnsembleNr],0)))</f>
        <v/>
      </c>
      <c r="D518" s="21">
        <v>3</v>
      </c>
      <c r="E518" s="18" t="str">
        <f>IF(S518,"",INDEX(XMLLINK[NamePerson],MATCH(Q519&amp;"_"&amp;D518,XMLLINK[EID_MID],0)))</f>
        <v/>
      </c>
      <c r="F518" s="18" t="str">
        <f>IF(S518,"",INDEX(XMLLINK[GebDat],MATCH(Q519&amp;"_"&amp;D518,XMLLINK[EID_MID],0)))</f>
        <v/>
      </c>
      <c r="G518" s="18" t="str">
        <f>IF(S518,"",INDEX(XMLLINK[Geschlecht],MATCH(Q519&amp;"_"&amp;D518,XMLLINK[EID_MID],0)))</f>
        <v/>
      </c>
      <c r="H518" s="18" t="str">
        <f>IF(S518,"",INDEX(XMLLINK[Adresse],MATCH(Q519&amp;"_"&amp;D518,XMLLINK[EID_MID],0)))</f>
        <v/>
      </c>
      <c r="I518" s="18" t="str">
        <f>IF(S518,"",INDEX(XMLLINK[Email],MATCH(Q519&amp;"_"&amp;D518,XMLLINK[EID_MID],0)))</f>
        <v/>
      </c>
      <c r="J518" s="18" t="str">
        <f>IF(S518,"",INDEX(XMLLINK[Telefon],MATCH(Q519&amp;"_"&amp;D518,XMLLINK[EID_MID],0)))</f>
        <v/>
      </c>
      <c r="K518" s="18" t="str">
        <f>IF(S518,"",INDEX(XMLLINK[Instrument],MATCH(Q519&amp;"_"&amp;D518,XMLLINK[EID_MID],0)))</f>
        <v/>
      </c>
      <c r="L518" s="18" t="str">
        <f>IF(S518,"",INDEX(XMLLINK[BereichIDPerson],MATCH(Q519&amp;"_"&amp;D518,XMLLINK[EID_MID],0)))</f>
        <v/>
      </c>
      <c r="M518" s="18" t="str">
        <f>IF(S518,"",INDEX(XMLLINK[BereichNamePerson],MATCH(Q519&amp;"_"&amp;D518,XMLLINK[EID_MID],0)))</f>
        <v/>
      </c>
      <c r="N518" s="18" t="str">
        <f>IF(S518,"",INDEX(XMLLINK[AuswahlPerson],MATCH(Q519&amp;"_"&amp;D518,XMLLINK[EID_MID],0)))</f>
        <v/>
      </c>
      <c r="O518" s="18" t="str">
        <f>IF(S518,"",INDEX(XMLLINK[BemerkungPerson],MATCH(Q519&amp;"_"&amp;D518,XMLLINK[EID_MID],0)))</f>
        <v/>
      </c>
      <c r="Q518" s="21">
        <f t="shared" si="100"/>
        <v>26</v>
      </c>
      <c r="R518" s="15">
        <v>3</v>
      </c>
      <c r="S518" s="18" t="b">
        <f>ISERROR(INDEX(XMLLINK[NamePerson],MATCH(Q517&amp;"_"&amp;D518,XMLLINK[EID_MID],0)))</f>
        <v>1</v>
      </c>
      <c r="U518" s="15" t="str">
        <f t="shared" ca="1" si="101"/>
        <v/>
      </c>
      <c r="W518" s="15" t="str">
        <f>IF(OR(M518="",COUNTIF(M516:M517,M518)&gt;0),"",", "&amp;M518)</f>
        <v/>
      </c>
      <c r="Y518" s="15" t="str">
        <f>IF(OR(K518="",COUNTIF(K516:K517,K518)&gt;0),"",", "&amp;K518)</f>
        <v/>
      </c>
    </row>
    <row r="519" spans="1:25" x14ac:dyDescent="0.25">
      <c r="A519" s="24"/>
      <c r="B519" s="17" t="s">
        <v>82</v>
      </c>
      <c r="C519" s="18" t="str">
        <f>IF(ISERROR(S515),"",INDEX(XMLLINK[Art],MATCH(Q519,XMLLINK[EnsembleNr],0)))</f>
        <v/>
      </c>
      <c r="D519" s="21">
        <v>4</v>
      </c>
      <c r="E519" s="18" t="str">
        <f>IF(S519,"",INDEX(XMLLINK[NamePerson],MATCH(Q520&amp;"_"&amp;D519,XMLLINK[EID_MID],0)))</f>
        <v/>
      </c>
      <c r="F519" s="18" t="str">
        <f>IF(S519,"",INDEX(XMLLINK[GebDat],MATCH(Q520&amp;"_"&amp;D519,XMLLINK[EID_MID],0)))</f>
        <v/>
      </c>
      <c r="G519" s="18" t="str">
        <f>IF(S519,"",INDEX(XMLLINK[Geschlecht],MATCH(Q520&amp;"_"&amp;D519,XMLLINK[EID_MID],0)))</f>
        <v/>
      </c>
      <c r="H519" s="18" t="str">
        <f>IF(S519,"",INDEX(XMLLINK[Adresse],MATCH(Q520&amp;"_"&amp;D519,XMLLINK[EID_MID],0)))</f>
        <v/>
      </c>
      <c r="I519" s="18" t="str">
        <f>IF(S519,"",INDEX(XMLLINK[Email],MATCH(Q520&amp;"_"&amp;D519,XMLLINK[EID_MID],0)))</f>
        <v/>
      </c>
      <c r="J519" s="18" t="str">
        <f>IF(S519,"",INDEX(XMLLINK[Telefon],MATCH(Q520&amp;"_"&amp;D519,XMLLINK[EID_MID],0)))</f>
        <v/>
      </c>
      <c r="K519" s="18" t="str">
        <f>IF(S519,"",INDEX(XMLLINK[Instrument],MATCH(Q520&amp;"_"&amp;D519,XMLLINK[EID_MID],0)))</f>
        <v/>
      </c>
      <c r="L519" s="18" t="str">
        <f>IF(S519,"",INDEX(XMLLINK[BereichIDPerson],MATCH(Q520&amp;"_"&amp;D519,XMLLINK[EID_MID],0)))</f>
        <v/>
      </c>
      <c r="M519" s="18" t="str">
        <f>IF(S519,"",INDEX(XMLLINK[BereichNamePerson],MATCH(Q520&amp;"_"&amp;D519,XMLLINK[EID_MID],0)))</f>
        <v/>
      </c>
      <c r="N519" s="18" t="str">
        <f>IF(S519,"",INDEX(XMLLINK[AuswahlPerson],MATCH(Q520&amp;"_"&amp;D519,XMLLINK[EID_MID],0)))</f>
        <v/>
      </c>
      <c r="O519" s="18" t="str">
        <f>IF(S519,"",INDEX(XMLLINK[BemerkungPerson],MATCH(Q520&amp;"_"&amp;D519,XMLLINK[EID_MID],0)))</f>
        <v/>
      </c>
      <c r="Q519" s="21">
        <f t="shared" si="100"/>
        <v>26</v>
      </c>
      <c r="R519" s="15">
        <v>4</v>
      </c>
      <c r="S519" s="18" t="b">
        <f>ISERROR(INDEX(XMLLINK[NamePerson],MATCH(Q517&amp;"_"&amp;D519,XMLLINK[EID_MID],0)))</f>
        <v>1</v>
      </c>
      <c r="U519" s="15" t="str">
        <f t="shared" ca="1" si="101"/>
        <v/>
      </c>
      <c r="W519" s="15" t="str">
        <f>IF(OR(M519="",COUNTIF(M516:M518,M519)&gt;0),"",", "&amp;M519)</f>
        <v/>
      </c>
      <c r="Y519" s="15" t="str">
        <f>IF(OR(K519="",COUNTIF(K516:K518,K519)&gt;0),"",", "&amp;K519)</f>
        <v/>
      </c>
    </row>
    <row r="520" spans="1:25" x14ac:dyDescent="0.25">
      <c r="A520" s="24"/>
      <c r="B520" s="17" t="s">
        <v>83</v>
      </c>
      <c r="C520" s="18" t="str">
        <f>IF(ISERROR(S515),"",INDEX(XMLLINK[Stufe],MATCH(Q520,XMLLINK[EnsembleNr],0)))</f>
        <v/>
      </c>
      <c r="D520" s="21">
        <v>5</v>
      </c>
      <c r="E520" s="18" t="str">
        <f>IF(S520,"",INDEX(XMLLINK[NamePerson],MATCH(Q521&amp;"_"&amp;D520,XMLLINK[EID_MID],0)))</f>
        <v/>
      </c>
      <c r="F520" s="18" t="str">
        <f>IF(S520,"",INDEX(XMLLINK[GebDat],MATCH(Q521&amp;"_"&amp;D520,XMLLINK[EID_MID],0)))</f>
        <v/>
      </c>
      <c r="G520" s="18" t="str">
        <f>IF(S520,"",INDEX(XMLLINK[Geschlecht],MATCH(Q521&amp;"_"&amp;D520,XMLLINK[EID_MID],0)))</f>
        <v/>
      </c>
      <c r="H520" s="18" t="str">
        <f>IF(S520,"",INDEX(XMLLINK[Adresse],MATCH(Q521&amp;"_"&amp;D520,XMLLINK[EID_MID],0)))</f>
        <v/>
      </c>
      <c r="I520" s="18" t="str">
        <f>IF(S520,"",INDEX(XMLLINK[Email],MATCH(Q521&amp;"_"&amp;D520,XMLLINK[EID_MID],0)))</f>
        <v/>
      </c>
      <c r="J520" s="18" t="str">
        <f>IF(S520,"",INDEX(XMLLINK[Telefon],MATCH(Q521&amp;"_"&amp;D520,XMLLINK[EID_MID],0)))</f>
        <v/>
      </c>
      <c r="K520" s="18" t="str">
        <f>IF(S520,"",INDEX(XMLLINK[Instrument],MATCH(Q521&amp;"_"&amp;D520,XMLLINK[EID_MID],0)))</f>
        <v/>
      </c>
      <c r="L520" s="18" t="str">
        <f>IF(S520,"",INDEX(XMLLINK[BereichIDPerson],MATCH(Q521&amp;"_"&amp;D520,XMLLINK[EID_MID],0)))</f>
        <v/>
      </c>
      <c r="M520" s="18" t="str">
        <f>IF(S520,"",INDEX(XMLLINK[BereichNamePerson],MATCH(Q521&amp;"_"&amp;D520,XMLLINK[EID_MID],0)))</f>
        <v/>
      </c>
      <c r="N520" s="18" t="str">
        <f>IF(S520,"",INDEX(XMLLINK[AuswahlPerson],MATCH(Q521&amp;"_"&amp;D520,XMLLINK[EID_MID],0)))</f>
        <v/>
      </c>
      <c r="O520" s="18" t="str">
        <f>IF(S520,"",INDEX(XMLLINK[BemerkungPerson],MATCH(Q521&amp;"_"&amp;D520,XMLLINK[EID_MID],0)))</f>
        <v/>
      </c>
      <c r="Q520" s="21">
        <f t="shared" si="100"/>
        <v>26</v>
      </c>
      <c r="R520" s="15">
        <v>5</v>
      </c>
      <c r="S520" s="18" t="b">
        <f>ISERROR(INDEX(XMLLINK[NamePerson],MATCH(Q517&amp;"_"&amp;D520,XMLLINK[EID_MID],0)))</f>
        <v>1</v>
      </c>
      <c r="U520" s="15" t="str">
        <f t="shared" ca="1" si="101"/>
        <v/>
      </c>
      <c r="W520" s="15" t="str">
        <f>IF(OR(M520="",COUNTIF(M516:M519,M520)&gt;0),"",", "&amp;M520)</f>
        <v/>
      </c>
      <c r="Y520" s="15" t="str">
        <f>IF(OR(K520="",COUNTIF(K517:K519,K520)&gt;0),"",", "&amp;K520)</f>
        <v/>
      </c>
    </row>
    <row r="521" spans="1:25" x14ac:dyDescent="0.25">
      <c r="A521" s="24"/>
      <c r="B521" s="17" t="s">
        <v>84</v>
      </c>
      <c r="C521" s="18" t="str">
        <f>IF(ISERROR(S515),"",INDEX(XMLLINK[Artikel],MATCH(Q521,XMLLINK[EnsembleNr],0)))</f>
        <v/>
      </c>
      <c r="D521" s="21">
        <v>6</v>
      </c>
      <c r="E521" s="18" t="str">
        <f>IF(S521,"",INDEX(XMLLINK[NamePerson],MATCH(Q522&amp;"_"&amp;D521,XMLLINK[EID_MID],0)))</f>
        <v/>
      </c>
      <c r="F521" s="18" t="str">
        <f>IF(S521,"",INDEX(XMLLINK[GebDat],MATCH(Q522&amp;"_"&amp;D521,XMLLINK[EID_MID],0)))</f>
        <v/>
      </c>
      <c r="G521" s="18" t="str">
        <f>IF(S521,"",INDEX(XMLLINK[Geschlecht],MATCH(Q522&amp;"_"&amp;D521,XMLLINK[EID_MID],0)))</f>
        <v/>
      </c>
      <c r="H521" s="18" t="str">
        <f>IF(S521,"",INDEX(XMLLINK[Adresse],MATCH(Q522&amp;"_"&amp;D521,XMLLINK[EID_MID],0)))</f>
        <v/>
      </c>
      <c r="I521" s="18" t="str">
        <f>IF(S521,"",INDEX(XMLLINK[Email],MATCH(Q522&amp;"_"&amp;D521,XMLLINK[EID_MID],0)))</f>
        <v/>
      </c>
      <c r="J521" s="18" t="str">
        <f>IF(S521,"",INDEX(XMLLINK[Telefon],MATCH(Q522&amp;"_"&amp;D521,XMLLINK[EID_MID],0)))</f>
        <v/>
      </c>
      <c r="K521" s="18" t="str">
        <f>IF(S521,"",INDEX(XMLLINK[Instrument],MATCH(Q522&amp;"_"&amp;D521,XMLLINK[EID_MID],0)))</f>
        <v/>
      </c>
      <c r="L521" s="18" t="str">
        <f>IF(S521,"",INDEX(XMLLINK[BereichIDPerson],MATCH(Q522&amp;"_"&amp;D521,XMLLINK[EID_MID],0)))</f>
        <v/>
      </c>
      <c r="M521" s="18" t="str">
        <f>IF(S521,"",INDEX(XMLLINK[BereichNamePerson],MATCH(Q522&amp;"_"&amp;D521,XMLLINK[EID_MID],0)))</f>
        <v/>
      </c>
      <c r="N521" s="18" t="str">
        <f>IF(S521,"",INDEX(XMLLINK[AuswahlPerson],MATCH(Q522&amp;"_"&amp;D521,XMLLINK[EID_MID],0)))</f>
        <v/>
      </c>
      <c r="O521" s="18" t="str">
        <f>IF(S521,"",INDEX(XMLLINK[BemerkungPerson],MATCH(Q522&amp;"_"&amp;D521,XMLLINK[EID_MID],0)))</f>
        <v/>
      </c>
      <c r="Q521" s="21">
        <f t="shared" si="100"/>
        <v>26</v>
      </c>
      <c r="R521" s="15">
        <v>6</v>
      </c>
      <c r="S521" s="18" t="b">
        <f>ISERROR(INDEX(XMLLINK[NamePerson],MATCH(Q517&amp;"_"&amp;D521,XMLLINK[EID_MID],0)))</f>
        <v>1</v>
      </c>
      <c r="U521" s="15" t="str">
        <f t="shared" ca="1" si="101"/>
        <v/>
      </c>
      <c r="W521" s="15" t="str">
        <f>IF(OR(M521="",COUNTIF(M516:M520,M521)&gt;0),"",", "&amp;M521)</f>
        <v/>
      </c>
      <c r="Y521" s="15" t="str">
        <f>IF(OR(K521="",COUNTIF(K518:K520,K521)&gt;0),"",", "&amp;K521)</f>
        <v/>
      </c>
    </row>
    <row r="522" spans="1:25" x14ac:dyDescent="0.25">
      <c r="A522" s="24"/>
      <c r="B522" s="17" t="s">
        <v>85</v>
      </c>
      <c r="C522" s="18" t="str">
        <f>IF(ISERROR(S515),"",INDEX(XMLLINK[BereichID],MATCH(Q522,XMLLINK[EnsembleNr],0)))</f>
        <v/>
      </c>
      <c r="D522" s="21">
        <v>7</v>
      </c>
      <c r="E522" s="18" t="str">
        <f>IF(S522,"",INDEX(XMLLINK[NamePerson],MATCH(Q523&amp;"_"&amp;D522,XMLLINK[EID_MID],0)))</f>
        <v/>
      </c>
      <c r="F522" s="18" t="str">
        <f>IF(S522,"",INDEX(XMLLINK[GebDat],MATCH(Q523&amp;"_"&amp;D522,XMLLINK[EID_MID],0)))</f>
        <v/>
      </c>
      <c r="G522" s="18" t="str">
        <f>IF(S522,"",INDEX(XMLLINK[Geschlecht],MATCH(Q523&amp;"_"&amp;D522,XMLLINK[EID_MID],0)))</f>
        <v/>
      </c>
      <c r="H522" s="18" t="str">
        <f>IF(S522,"",INDEX(XMLLINK[Adresse],MATCH(Q523&amp;"_"&amp;D522,XMLLINK[EID_MID],0)))</f>
        <v/>
      </c>
      <c r="I522" s="18" t="str">
        <f>IF(S522,"",INDEX(XMLLINK[Email],MATCH(Q523&amp;"_"&amp;D522,XMLLINK[EID_MID],0)))</f>
        <v/>
      </c>
      <c r="J522" s="18" t="str">
        <f>IF(S522,"",INDEX(XMLLINK[Telefon],MATCH(Q523&amp;"_"&amp;D522,XMLLINK[EID_MID],0)))</f>
        <v/>
      </c>
      <c r="K522" s="18" t="str">
        <f>IF(S522,"",INDEX(XMLLINK[Instrument],MATCH(Q523&amp;"_"&amp;D522,XMLLINK[EID_MID],0)))</f>
        <v/>
      </c>
      <c r="L522" s="18" t="str">
        <f>IF(S522,"",INDEX(XMLLINK[BereichIDPerson],MATCH(Q523&amp;"_"&amp;D522,XMLLINK[EID_MID],0)))</f>
        <v/>
      </c>
      <c r="M522" s="18" t="str">
        <f>IF(S522,"",INDEX(XMLLINK[BereichNamePerson],MATCH(Q523&amp;"_"&amp;D522,XMLLINK[EID_MID],0)))</f>
        <v/>
      </c>
      <c r="N522" s="18" t="str">
        <f>IF(S522,"",INDEX(XMLLINK[AuswahlPerson],MATCH(Q523&amp;"_"&amp;D522,XMLLINK[EID_MID],0)))</f>
        <v/>
      </c>
      <c r="O522" s="18" t="str">
        <f>IF(S522,"",INDEX(XMLLINK[BemerkungPerson],MATCH(Q523&amp;"_"&amp;D522,XMLLINK[EID_MID],0)))</f>
        <v/>
      </c>
      <c r="Q522" s="21">
        <f t="shared" si="100"/>
        <v>26</v>
      </c>
      <c r="R522" s="15">
        <v>7</v>
      </c>
      <c r="S522" s="18" t="b">
        <f>ISERROR(INDEX(XMLLINK[NamePerson],MATCH(Q517&amp;"_"&amp;D522,XMLLINK[EID_MID],0)))</f>
        <v>1</v>
      </c>
      <c r="U522" s="15" t="str">
        <f t="shared" ca="1" si="101"/>
        <v/>
      </c>
      <c r="W522" s="15" t="str">
        <f>IF(OR(M522="",COUNTIF(M516:M521,M522)&gt;0),"",", "&amp;M522)</f>
        <v/>
      </c>
      <c r="Y522" s="15" t="str">
        <f>IF(OR(K522="",COUNTIF(K519:K521,K522)&gt;0),"",", "&amp;K522)</f>
        <v/>
      </c>
    </row>
    <row r="523" spans="1:25" x14ac:dyDescent="0.25">
      <c r="A523" s="24"/>
      <c r="B523" s="17" t="s">
        <v>86</v>
      </c>
      <c r="C523" s="18" t="str">
        <f>IF(ISERROR(S515),"",INDEX(XMLLINK[BereichName],MATCH(Q523,XMLLINK[EnsembleNr],0)))</f>
        <v/>
      </c>
      <c r="D523" s="21">
        <v>8</v>
      </c>
      <c r="E523" s="18" t="str">
        <f>IF(S523,"",INDEX(XMLLINK[NamePerson],MATCH(Q524&amp;"_"&amp;D523,XMLLINK[EID_MID],0)))</f>
        <v/>
      </c>
      <c r="F523" s="18" t="str">
        <f>IF(S523,"",INDEX(XMLLINK[GebDat],MATCH(Q524&amp;"_"&amp;D523,XMLLINK[EID_MID],0)))</f>
        <v/>
      </c>
      <c r="G523" s="18" t="str">
        <f>IF(S523,"",INDEX(XMLLINK[Geschlecht],MATCH(Q524&amp;"_"&amp;D523,XMLLINK[EID_MID],0)))</f>
        <v/>
      </c>
      <c r="H523" s="18" t="str">
        <f>IF(S523,"",INDEX(XMLLINK[Adresse],MATCH(Q524&amp;"_"&amp;D523,XMLLINK[EID_MID],0)))</f>
        <v/>
      </c>
      <c r="I523" s="18" t="str">
        <f>IF(S523,"",INDEX(XMLLINK[Email],MATCH(Q524&amp;"_"&amp;D523,XMLLINK[EID_MID],0)))</f>
        <v/>
      </c>
      <c r="J523" s="18" t="str">
        <f>IF(S523,"",INDEX(XMLLINK[Telefon],MATCH(Q524&amp;"_"&amp;D523,XMLLINK[EID_MID],0)))</f>
        <v/>
      </c>
      <c r="K523" s="18" t="str">
        <f>IF(S523,"",INDEX(XMLLINK[Instrument],MATCH(Q524&amp;"_"&amp;D523,XMLLINK[EID_MID],0)))</f>
        <v/>
      </c>
      <c r="L523" s="18" t="str">
        <f>IF(S523,"",INDEX(XMLLINK[BereichIDPerson],MATCH(Q524&amp;"_"&amp;D523,XMLLINK[EID_MID],0)))</f>
        <v/>
      </c>
      <c r="M523" s="18" t="str">
        <f>IF(S523,"",INDEX(XMLLINK[BereichNamePerson],MATCH(Q524&amp;"_"&amp;D523,XMLLINK[EID_MID],0)))</f>
        <v/>
      </c>
      <c r="N523" s="18" t="str">
        <f>IF(S523,"",INDEX(XMLLINK[AuswahlPerson],MATCH(Q524&amp;"_"&amp;D523,XMLLINK[EID_MID],0)))</f>
        <v/>
      </c>
      <c r="O523" s="18" t="str">
        <f>IF(S523,"",INDEX(XMLLINK[BemerkungPerson],MATCH(Q524&amp;"_"&amp;D523,XMLLINK[EID_MID],0)))</f>
        <v/>
      </c>
      <c r="Q523" s="21">
        <f t="shared" si="100"/>
        <v>26</v>
      </c>
      <c r="R523" s="15">
        <v>8</v>
      </c>
      <c r="S523" s="18" t="b">
        <f>ISERROR(INDEX(XMLLINK[NamePerson],MATCH(Q517&amp;"_"&amp;D523,XMLLINK[EID_MID],0)))</f>
        <v>1</v>
      </c>
      <c r="U523" s="15" t="str">
        <f t="shared" ca="1" si="101"/>
        <v/>
      </c>
      <c r="W523" s="15" t="str">
        <f>IF(OR(M523="",COUNTIF(M516:M522,M523)&gt;0),"",", "&amp;M523)</f>
        <v/>
      </c>
      <c r="Y523" s="15" t="str">
        <f>IF(OR(K523="",COUNTIF(K520:K522,K523)&gt;0),"",", "&amp;K523)</f>
        <v/>
      </c>
    </row>
    <row r="524" spans="1:25" x14ac:dyDescent="0.25">
      <c r="A524" s="24"/>
      <c r="B524" s="17" t="s">
        <v>87</v>
      </c>
      <c r="C524" s="18" t="str">
        <f>IF(ISERROR(S515),"",INDEX(XMLLINK[Auftrittzeit],MATCH(Q524,XMLLINK[EnsembleNr],0)))</f>
        <v/>
      </c>
      <c r="D524" s="17" t="s">
        <v>94</v>
      </c>
      <c r="E524" s="15" t="s">
        <v>29</v>
      </c>
      <c r="F524" s="15" t="s">
        <v>30</v>
      </c>
      <c r="G524" s="15" t="s">
        <v>95</v>
      </c>
      <c r="H524" s="15" t="s">
        <v>32</v>
      </c>
      <c r="I524" s="15" t="s">
        <v>20</v>
      </c>
      <c r="J524" s="15" t="s">
        <v>39</v>
      </c>
      <c r="Q524" s="21">
        <f t="shared" si="100"/>
        <v>26</v>
      </c>
      <c r="U524" s="15">
        <f ca="1">COUNT(U516:U523)</f>
        <v>0</v>
      </c>
      <c r="W524" s="29" t="str">
        <f>CONCATENATE(W525,V526,W526,V527,W527,V528,W528,V529,W529,V530,W530,V531,W531)</f>
        <v/>
      </c>
    </row>
    <row r="525" spans="1:25" x14ac:dyDescent="0.25">
      <c r="A525" s="24"/>
      <c r="B525" s="17" t="s">
        <v>88</v>
      </c>
      <c r="C525" s="18" t="str">
        <f>IF(ISERROR(S515),"",INDEX(XMLLINK[Bemerkung],MATCH(Q525,XMLLINK[EnsembleNr],0)))</f>
        <v/>
      </c>
      <c r="D525" s="21">
        <v>1</v>
      </c>
      <c r="E525" s="18" t="str">
        <f>IF(S525,"",INDEX(XMLLINK[Titel],MATCH(Q526&amp;"_"&amp;D525,XMLLINK[EID_WID],0)))</f>
        <v/>
      </c>
      <c r="F525" s="18" t="str">
        <f>IF(S525,"",INDEX(XMLLINK[Komponist],MATCH(Q526&amp;"_"&amp;D525,XMLLINK[EID_WID],0)))</f>
        <v/>
      </c>
      <c r="G525" s="18" t="str">
        <f>IF(S525,"",INDEX(XMLLINK[Satz],MATCH(Q526&amp;"_"&amp;D525,XMLLINK[EID_WID],0)))</f>
        <v/>
      </c>
      <c r="H525" s="18" t="str">
        <f>IF(S525,"",INDEX(XMLLINK[Dauer],MATCH(Q526&amp;"_"&amp;D525,XMLLINK[EID_WID],0)))</f>
        <v/>
      </c>
      <c r="I525" s="18" t="str">
        <f>IF(S525,"",INDEX(XMLLINK[BemerkungWerk],MATCH(Q526&amp;"_"&amp;D525,XMLLINK[EID_WID],0)))</f>
        <v/>
      </c>
      <c r="J525" s="18" t="str">
        <f>IF(S525,"",INDEX(XMLLINK[Pflicht],MATCH(Q526&amp;"_"&amp;D525,XMLLINK[EID_WID],0)))</f>
        <v/>
      </c>
      <c r="Q525" s="21">
        <f t="shared" si="100"/>
        <v>26</v>
      </c>
      <c r="R525" s="22" t="s">
        <v>102</v>
      </c>
      <c r="S525" s="18" t="b">
        <f>ISERROR(INDEX(XMLLINK[NamePerson],MATCH(Q527&amp;"_"&amp;D525,XMLLINK[EID_WID],0)))</f>
        <v>1</v>
      </c>
      <c r="W525" s="15" t="str">
        <f t="shared" ref="W525:W532" si="102">IF(AND(F525="",G525=""),E525,IF(AND(F525&lt;&gt;"",G525&lt;&gt;""),F525&amp;", "&amp;E525&amp;", "&amp;G525,IF(F525="",E525&amp;", "&amp;G525,F525&amp;", "&amp;E525)))</f>
        <v/>
      </c>
    </row>
    <row r="526" spans="1:25" x14ac:dyDescent="0.25">
      <c r="A526" s="24"/>
      <c r="B526" s="17" t="s">
        <v>108</v>
      </c>
      <c r="C526" s="28" t="str">
        <f ca="1">IF(U524=0,"",SUM(U516:U523)/U524/365.25)</f>
        <v/>
      </c>
      <c r="D526" s="21">
        <v>2</v>
      </c>
      <c r="E526" s="18" t="str">
        <f>IF(S526,"",INDEX(XMLLINK[Titel],MATCH(Q527&amp;"_"&amp;D526,XMLLINK[EID_WID],0)))</f>
        <v/>
      </c>
      <c r="F526" s="18" t="str">
        <f>IF(S526,"",INDEX(XMLLINK[Komponist],MATCH(Q527&amp;"_"&amp;D526,XMLLINK[EID_WID],0)))</f>
        <v/>
      </c>
      <c r="G526" s="18" t="str">
        <f>IF(S526,"",INDEX(XMLLINK[Satz],MATCH(Q527&amp;"_"&amp;D526,XMLLINK[EID_WID],0)))</f>
        <v/>
      </c>
      <c r="H526" s="18" t="str">
        <f>IF(S526,"",INDEX(XMLLINK[Dauer],MATCH(Q527&amp;"_"&amp;D526,XMLLINK[EID_WID],0)))</f>
        <v/>
      </c>
      <c r="I526" s="18" t="str">
        <f>IF(S526,"",INDEX(XMLLINK[BemerkungWerk],MATCH(Q527&amp;"_"&amp;D526,XMLLINK[EID_WID],0)))</f>
        <v/>
      </c>
      <c r="J526" s="18" t="str">
        <f>IF(S526,"",INDEX(XMLLINK[Pflicht],MATCH(Q527&amp;"_"&amp;D526,XMLLINK[EID_WID],0)))</f>
        <v/>
      </c>
      <c r="Q526" s="21">
        <f t="shared" si="100"/>
        <v>26</v>
      </c>
      <c r="R526" s="22">
        <v>2</v>
      </c>
      <c r="S526" s="18" t="b">
        <f>ISERROR(INDEX(XMLLINK[NamePerson],MATCH(Q528&amp;"_"&amp;D526,XMLLINK[EID_WID],0)))</f>
        <v>1</v>
      </c>
      <c r="V526" s="15" t="str">
        <f>IF(W526="","","; ")</f>
        <v/>
      </c>
      <c r="W526" s="15" t="str">
        <f t="shared" si="102"/>
        <v/>
      </c>
    </row>
    <row r="527" spans="1:25" x14ac:dyDescent="0.25">
      <c r="A527" s="24"/>
      <c r="D527" s="21">
        <v>3</v>
      </c>
      <c r="E527" s="18" t="str">
        <f>IF(S527,"",INDEX(XMLLINK[Titel],MATCH(Q528&amp;"_"&amp;D527,XMLLINK[EID_WID],0)))</f>
        <v/>
      </c>
      <c r="F527" s="18" t="str">
        <f>IF(S527,"",INDEX(XMLLINK[Komponist],MATCH(Q528&amp;"_"&amp;D527,XMLLINK[EID_WID],0)))</f>
        <v/>
      </c>
      <c r="G527" s="18" t="str">
        <f>IF(S527,"",INDEX(XMLLINK[Satz],MATCH(Q528&amp;"_"&amp;D527,XMLLINK[EID_WID],0)))</f>
        <v/>
      </c>
      <c r="H527" s="18" t="str">
        <f>IF(S527,"",INDEX(XMLLINK[Dauer],MATCH(Q528&amp;"_"&amp;D527,XMLLINK[EID_WID],0)))</f>
        <v/>
      </c>
      <c r="I527" s="18" t="str">
        <f>IF(S527,"",INDEX(XMLLINK[BemerkungWerk],MATCH(Q528&amp;"_"&amp;D527,XMLLINK[EID_WID],0)))</f>
        <v/>
      </c>
      <c r="J527" s="18" t="str">
        <f>IF(S527,"",INDEX(XMLLINK[Pflicht],MATCH(Q528&amp;"_"&amp;D527,XMLLINK[EID_WID],0)))</f>
        <v/>
      </c>
      <c r="Q527" s="21">
        <f t="shared" si="100"/>
        <v>26</v>
      </c>
      <c r="R527" s="22">
        <v>3</v>
      </c>
      <c r="S527" s="18" t="b">
        <f>ISERROR(INDEX(XMLLINK[NamePerson],MATCH(Q529&amp;"_"&amp;D527,XMLLINK[EID_WID],0)))</f>
        <v>1</v>
      </c>
      <c r="V527" s="15" t="str">
        <f t="shared" ref="V527:V532" si="103">IF(W527="","","; ")</f>
        <v/>
      </c>
      <c r="W527" s="15" t="str">
        <f t="shared" si="102"/>
        <v/>
      </c>
    </row>
    <row r="528" spans="1:25" x14ac:dyDescent="0.25">
      <c r="A528" s="24"/>
      <c r="D528" s="21">
        <v>4</v>
      </c>
      <c r="E528" s="18" t="str">
        <f>IF(S528,"",INDEX(XMLLINK[Titel],MATCH(Q529&amp;"_"&amp;D528,XMLLINK[EID_WID],0)))</f>
        <v/>
      </c>
      <c r="F528" s="18" t="str">
        <f>IF(S528,"",INDEX(XMLLINK[Komponist],MATCH(Q529&amp;"_"&amp;D528,XMLLINK[EID_WID],0)))</f>
        <v/>
      </c>
      <c r="G528" s="18" t="str">
        <f>IF(S528,"",INDEX(XMLLINK[Satz],MATCH(Q529&amp;"_"&amp;D528,XMLLINK[EID_WID],0)))</f>
        <v/>
      </c>
      <c r="H528" s="18" t="str">
        <f>IF(S528,"",INDEX(XMLLINK[Dauer],MATCH(Q529&amp;"_"&amp;D528,XMLLINK[EID_WID],0)))</f>
        <v/>
      </c>
      <c r="I528" s="18" t="str">
        <f>IF(S528,"",INDEX(XMLLINK[BemerkungWerk],MATCH(Q529&amp;"_"&amp;D528,XMLLINK[EID_WID],0)))</f>
        <v/>
      </c>
      <c r="J528" s="18" t="str">
        <f>IF(S528,"",INDEX(XMLLINK[Pflicht],MATCH(Q529&amp;"_"&amp;D528,XMLLINK[EID_WID],0)))</f>
        <v/>
      </c>
      <c r="Q528" s="21">
        <f t="shared" si="100"/>
        <v>26</v>
      </c>
      <c r="R528" s="22">
        <v>4</v>
      </c>
      <c r="S528" s="18" t="b">
        <f>ISERROR(INDEX(XMLLINK[NamePerson],MATCH(Q530&amp;"_"&amp;D528,XMLLINK[EID_WID],0)))</f>
        <v>1</v>
      </c>
      <c r="V528" s="15" t="str">
        <f t="shared" si="103"/>
        <v/>
      </c>
      <c r="W528" s="15" t="str">
        <f t="shared" si="102"/>
        <v/>
      </c>
    </row>
    <row r="529" spans="1:25" x14ac:dyDescent="0.25">
      <c r="A529" s="24"/>
      <c r="D529" s="21">
        <v>5</v>
      </c>
      <c r="E529" s="18" t="str">
        <f>IF(S529,"",INDEX(XMLLINK[Titel],MATCH(Q530&amp;"_"&amp;D529,XMLLINK[EID_WID],0)))</f>
        <v/>
      </c>
      <c r="F529" s="18" t="str">
        <f>IF(S529,"",INDEX(XMLLINK[Komponist],MATCH(Q530&amp;"_"&amp;D529,XMLLINK[EID_WID],0)))</f>
        <v/>
      </c>
      <c r="G529" s="18" t="str">
        <f>IF(S529,"",INDEX(XMLLINK[Satz],MATCH(Q530&amp;"_"&amp;D529,XMLLINK[EID_WID],0)))</f>
        <v/>
      </c>
      <c r="H529" s="18" t="str">
        <f>IF(S529,"",INDEX(XMLLINK[Dauer],MATCH(Q530&amp;"_"&amp;D529,XMLLINK[EID_WID],0)))</f>
        <v/>
      </c>
      <c r="I529" s="18" t="str">
        <f>IF(S529,"",INDEX(XMLLINK[BemerkungWerk],MATCH(Q530&amp;"_"&amp;D529,XMLLINK[EID_WID],0)))</f>
        <v/>
      </c>
      <c r="J529" s="18" t="str">
        <f>IF(S529,"",INDEX(XMLLINK[Pflicht],MATCH(Q530&amp;"_"&amp;D529,XMLLINK[EID_WID],0)))</f>
        <v/>
      </c>
      <c r="Q529" s="21">
        <f t="shared" si="100"/>
        <v>26</v>
      </c>
      <c r="R529" s="22">
        <v>5</v>
      </c>
      <c r="S529" s="18" t="b">
        <f>ISERROR(INDEX(XMLLINK[NamePerson],MATCH(Q531&amp;"_"&amp;D529,XMLLINK[EID_WID],0)))</f>
        <v>1</v>
      </c>
      <c r="V529" s="15" t="str">
        <f t="shared" si="103"/>
        <v/>
      </c>
      <c r="W529" s="15" t="str">
        <f t="shared" si="102"/>
        <v/>
      </c>
    </row>
    <row r="530" spans="1:25" x14ac:dyDescent="0.25">
      <c r="A530" s="24"/>
      <c r="D530" s="21">
        <v>6</v>
      </c>
      <c r="E530" s="18" t="str">
        <f>IF(S530,"",INDEX(XMLLINK[Titel],MATCH(Q531&amp;"_"&amp;D530,XMLLINK[EID_WID],0)))</f>
        <v/>
      </c>
      <c r="F530" s="18" t="str">
        <f>IF(S530,"",INDEX(XMLLINK[Komponist],MATCH(Q531&amp;"_"&amp;D530,XMLLINK[EID_WID],0)))</f>
        <v/>
      </c>
      <c r="G530" s="18" t="str">
        <f>IF(S530,"",INDEX(XMLLINK[Satz],MATCH(Q531&amp;"_"&amp;D530,XMLLINK[EID_WID],0)))</f>
        <v/>
      </c>
      <c r="H530" s="18" t="str">
        <f>IF(S530,"",INDEX(XMLLINK[Dauer],MATCH(Q531&amp;"_"&amp;D530,XMLLINK[EID_WID],0)))</f>
        <v/>
      </c>
      <c r="I530" s="18" t="str">
        <f>IF(S530,"",INDEX(XMLLINK[BemerkungWerk],MATCH(Q531&amp;"_"&amp;D530,XMLLINK[EID_WID],0)))</f>
        <v/>
      </c>
      <c r="J530" s="18" t="str">
        <f>IF(S530,"",INDEX(XMLLINK[Pflicht],MATCH(Q531&amp;"_"&amp;D530,XMLLINK[EID_WID],0)))</f>
        <v/>
      </c>
      <c r="Q530" s="21">
        <f t="shared" si="100"/>
        <v>26</v>
      </c>
      <c r="R530" s="22">
        <v>6</v>
      </c>
      <c r="S530" s="18" t="b">
        <f>ISERROR(INDEX(XMLLINK[NamePerson],MATCH(Q532&amp;"_"&amp;D530,XMLLINK[EID_WID],0)))</f>
        <v>1</v>
      </c>
      <c r="V530" s="15" t="str">
        <f t="shared" si="103"/>
        <v/>
      </c>
      <c r="W530" s="15" t="str">
        <f t="shared" si="102"/>
        <v/>
      </c>
    </row>
    <row r="531" spans="1:25" x14ac:dyDescent="0.25">
      <c r="A531" s="24"/>
      <c r="D531" s="21">
        <v>7</v>
      </c>
      <c r="E531" s="18" t="str">
        <f>IF(S531,"",INDEX(XMLLINK[Titel],MATCH(Q532&amp;"_"&amp;D531,XMLLINK[EID_WID],0)))</f>
        <v/>
      </c>
      <c r="F531" s="18" t="str">
        <f>IF(S531,"",INDEX(XMLLINK[Komponist],MATCH(Q532&amp;"_"&amp;D531,XMLLINK[EID_WID],0)))</f>
        <v/>
      </c>
      <c r="G531" s="18" t="str">
        <f>IF(S531,"",INDEX(XMLLINK[Satz],MATCH(Q532&amp;"_"&amp;D531,XMLLINK[EID_WID],0)))</f>
        <v/>
      </c>
      <c r="H531" s="18" t="str">
        <f>IF(S531,"",INDEX(XMLLINK[Dauer],MATCH(Q532&amp;"_"&amp;D531,XMLLINK[EID_WID],0)))</f>
        <v/>
      </c>
      <c r="I531" s="18" t="str">
        <f>IF(S531,"",INDEX(XMLLINK[BemerkungWerk],MATCH(Q532&amp;"_"&amp;D531,XMLLINK[EID_WID],0)))</f>
        <v/>
      </c>
      <c r="J531" s="18" t="str">
        <f>IF(S531,"",INDEX(XMLLINK[Pflicht],MATCH(Q532&amp;"_"&amp;D531,XMLLINK[EID_WID],0)))</f>
        <v/>
      </c>
      <c r="Q531" s="21">
        <f t="shared" si="100"/>
        <v>26</v>
      </c>
      <c r="R531" s="22">
        <v>7</v>
      </c>
      <c r="S531" s="18" t="b">
        <f>ISERROR(INDEX(XMLLINK[NamePerson],MATCH(Q533&amp;"_"&amp;D531,XMLLINK[EID_WID],0)))</f>
        <v>1</v>
      </c>
      <c r="V531" s="15" t="str">
        <f t="shared" si="103"/>
        <v/>
      </c>
      <c r="W531" s="15" t="str">
        <f t="shared" si="102"/>
        <v/>
      </c>
    </row>
    <row r="532" spans="1:25" x14ac:dyDescent="0.25">
      <c r="A532" s="24"/>
      <c r="D532" s="21">
        <v>8</v>
      </c>
      <c r="E532" s="18" t="str">
        <f>IF(S532,"",INDEX(XMLLINK[Titel],MATCH(Q533&amp;"_"&amp;D532,XMLLINK[EID_WID],0)))</f>
        <v/>
      </c>
      <c r="F532" s="18" t="str">
        <f>IF(S532,"",INDEX(XMLLINK[Komponist],MATCH(Q533&amp;"_"&amp;D532,XMLLINK[EID_WID],0)))</f>
        <v/>
      </c>
      <c r="G532" s="18" t="str">
        <f>IF(S532,"",INDEX(XMLLINK[Satz],MATCH(Q533&amp;"_"&amp;D532,XMLLINK[EID_WID],0)))</f>
        <v/>
      </c>
      <c r="H532" s="18" t="str">
        <f>IF(S532,"",INDEX(XMLLINK[Dauer],MATCH(Q533&amp;"_"&amp;D532,XMLLINK[EID_WID],0)))</f>
        <v/>
      </c>
      <c r="I532" s="18" t="str">
        <f>IF(S532,"",INDEX(XMLLINK[BemerkungWerk],MATCH(Q533&amp;"_"&amp;D532,XMLLINK[EID_WID],0)))</f>
        <v/>
      </c>
      <c r="J532" s="18" t="str">
        <f>IF(S532,"",INDEX(XMLLINK[Pflicht],MATCH(Q533&amp;"_"&amp;D532,XMLLINK[EID_WID],0)))</f>
        <v/>
      </c>
      <c r="Q532" s="21"/>
      <c r="R532" s="22">
        <v>8</v>
      </c>
      <c r="S532" s="18" t="b">
        <f>ISERROR(INDEX(XMLLINK[NamePerson],MATCH(A533&amp;"_"&amp;D532,XMLLINK[EID_WID],0)))</f>
        <v>1</v>
      </c>
      <c r="V532" s="15" t="str">
        <f t="shared" si="103"/>
        <v/>
      </c>
      <c r="W532" s="15" t="str">
        <f t="shared" si="102"/>
        <v/>
      </c>
    </row>
    <row r="534" spans="1:25" x14ac:dyDescent="0.25">
      <c r="A534" s="23" t="s">
        <v>96</v>
      </c>
      <c r="B534" s="23">
        <f>(ROW()+6)/20</f>
        <v>27</v>
      </c>
      <c r="C534" s="24"/>
      <c r="D534" s="24"/>
      <c r="E534" s="24"/>
      <c r="F534" s="24"/>
      <c r="G534" s="24"/>
      <c r="H534" s="24"/>
      <c r="I534" s="24"/>
      <c r="J534" s="24"/>
      <c r="K534" s="24"/>
      <c r="L534" s="24"/>
      <c r="M534" s="24"/>
      <c r="N534" s="24"/>
      <c r="O534" s="24"/>
    </row>
    <row r="535" spans="1:25" x14ac:dyDescent="0.25">
      <c r="A535" s="24"/>
      <c r="B535" s="17" t="s">
        <v>78</v>
      </c>
      <c r="C535" s="18" t="str">
        <f>IF(ISERROR(S535),"",INDEX(XMLLINK[Name],MATCH(Q536,XMLLINK[EnsembleNr],0)))</f>
        <v/>
      </c>
      <c r="D535" s="17" t="s">
        <v>89</v>
      </c>
      <c r="E535" s="19" t="s">
        <v>11</v>
      </c>
      <c r="F535" s="15" t="s">
        <v>90</v>
      </c>
      <c r="G535" s="15" t="s">
        <v>91</v>
      </c>
      <c r="H535" s="15" t="s">
        <v>24</v>
      </c>
      <c r="I535" s="15" t="s">
        <v>25</v>
      </c>
      <c r="J535" s="15" t="s">
        <v>26</v>
      </c>
      <c r="K535" s="15" t="s">
        <v>27</v>
      </c>
      <c r="L535" s="15" t="s">
        <v>18</v>
      </c>
      <c r="M535" s="15" t="s">
        <v>92</v>
      </c>
      <c r="N535" s="15" t="s">
        <v>93</v>
      </c>
      <c r="O535" s="15" t="s">
        <v>20</v>
      </c>
      <c r="Q535" s="21" t="s">
        <v>103</v>
      </c>
      <c r="R535" s="17" t="s">
        <v>97</v>
      </c>
      <c r="S535" s="20" t="e">
        <f>VLOOKUP(Q537,XMLLINK[EnsembleNr],1,0)</f>
        <v>#N/A</v>
      </c>
      <c r="T535" s="15" t="s">
        <v>100</v>
      </c>
      <c r="W535" s="29" t="str">
        <f>CONCATENATE(W536,W537,W538,W539,W540,W541,W542,W543)</f>
        <v/>
      </c>
      <c r="X535" s="31">
        <f>8-COUNTIF(W536:W543,"")</f>
        <v>0</v>
      </c>
      <c r="Y535" s="29" t="str">
        <f>CONCATENATE(Y536,Y537,Y538,Y539,Y540,Y541,Y542,Y543)</f>
        <v/>
      </c>
    </row>
    <row r="536" spans="1:25" x14ac:dyDescent="0.25">
      <c r="A536" s="24"/>
      <c r="B536" s="17" t="s">
        <v>79</v>
      </c>
      <c r="C536" s="18" t="str">
        <f>IF(ISERROR(S535),"",INDEX(XMLLINK[Leiter],MATCH(Q536,XMLLINK[EnsembleNr],0)))</f>
        <v/>
      </c>
      <c r="D536" s="21">
        <v>1</v>
      </c>
      <c r="E536" s="18" t="str">
        <f>IF(S536,"",INDEX(XMLLINK[NamePerson],MATCH(Q537&amp;"_"&amp;D536,XMLLINK[EID_MID],0)))</f>
        <v/>
      </c>
      <c r="F536" s="18" t="str">
        <f>IF(S536,"",INDEX(XMLLINK[GebDat],MATCH(Q537&amp;"_"&amp;D536,XMLLINK[EID_MID],0)))</f>
        <v/>
      </c>
      <c r="G536" s="18" t="str">
        <f>IF(S536,"",INDEX(XMLLINK[Geschlecht],MATCH(Q537&amp;"_"&amp;D536,XMLLINK[EID_MID],0)))</f>
        <v/>
      </c>
      <c r="H536" s="18" t="str">
        <f>IF(S536,"",INDEX(XMLLINK[Adresse],MATCH(Q537&amp;"_"&amp;D536,XMLLINK[EID_MID],0)))</f>
        <v/>
      </c>
      <c r="I536" s="18" t="str">
        <f>IF(S536,"",INDEX(XMLLINK[Email],MATCH(Q537&amp;"_"&amp;D536,XMLLINK[EID_MID],0)))</f>
        <v/>
      </c>
      <c r="J536" s="18" t="str">
        <f>IF(S536,"",INDEX(XMLLINK[Telefon],MATCH(Q537&amp;"_"&amp;D536,XMLLINK[EID_MID],0)))</f>
        <v/>
      </c>
      <c r="K536" s="18" t="str">
        <f>IF(S536,"",INDEX(XMLLINK[Instrument],MATCH(Q537&amp;"_"&amp;D536,XMLLINK[EID_MID],0)))</f>
        <v/>
      </c>
      <c r="L536" s="18" t="str">
        <f>IF(S536,"",INDEX(XMLLINK[BereichIDPerson],MATCH(Q537&amp;"_"&amp;D536,XMLLINK[EID_MID],0)))</f>
        <v/>
      </c>
      <c r="M536" s="18" t="str">
        <f>IF(S536,"",INDEX(XMLLINK[BereichNamePerson],MATCH(Q537&amp;"_"&amp;D536,XMLLINK[EID_MID],0)))</f>
        <v/>
      </c>
      <c r="N536" s="18" t="str">
        <f>IF(S536,"",INDEX(XMLLINK[AuswahlPerson],MATCH(Q537&amp;"_"&amp;D536,XMLLINK[EID_MID],0)))</f>
        <v/>
      </c>
      <c r="O536" s="18" t="str">
        <f>IF(S536,"",INDEX(XMLLINK[BemerkungPerson],MATCH(Q537&amp;"_"&amp;D536,XMLLINK[EID_MID],0)))</f>
        <v/>
      </c>
      <c r="Q536" s="21">
        <f>B534</f>
        <v>27</v>
      </c>
      <c r="R536" s="22" t="s">
        <v>101</v>
      </c>
      <c r="S536" s="18" t="b">
        <f>ISERROR(INDEX(XMLLINK[NamePerson],MATCH(Q537&amp;"_"&amp;D536,XMLLINK[EID_MID],0)))</f>
        <v>1</v>
      </c>
      <c r="U536" s="15" t="str">
        <f ca="1">IF(ISNUMBER(DATEVALUE(F536)),TODAY()-DATEVALUE(F536),"")</f>
        <v/>
      </c>
      <c r="W536" s="15" t="str">
        <f>M536</f>
        <v/>
      </c>
      <c r="X536" s="29" t="str">
        <f>IF(E536="","",IF(E537="",E536,IF(E538="",E536&amp;", "&amp;E537,IF(E539="",E536&amp;", "&amp;E537&amp;", "&amp;E538,IF(E540="",E536&amp;", "&amp;E537&amp;", "&amp;E538&amp;", "&amp;E539,IF(E541="",E536&amp;", "&amp;E537&amp;", "&amp;E538&amp;", "&amp;E539&amp;", "&amp;E540,IF(E542="",E536&amp;", "&amp;E537&amp;", "&amp;E538&amp;", "&amp;E539&amp;", "&amp;E540&amp;", "&amp;E541,IF(E543="",E536&amp;", "&amp;E537&amp;", "&amp;E538&amp;", "&amp;E539&amp;", "&amp;E540&amp;", "&amp;E541&amp;", "&amp;E542,E536&amp;", "&amp;E537&amp;", "&amp;E538&amp;", "&amp;E539&amp;", "&amp;E540&amp;", "&amp;E541&amp;", "&amp;E542&amp;", "&amp;E543))))))))</f>
        <v/>
      </c>
      <c r="Y536" s="15" t="str">
        <f>K536</f>
        <v/>
      </c>
    </row>
    <row r="537" spans="1:25" x14ac:dyDescent="0.25">
      <c r="A537" s="24"/>
      <c r="B537" s="17" t="s">
        <v>80</v>
      </c>
      <c r="C537" s="18" t="str">
        <f>IF(ISERROR(S535),"",INDEX(XMLLINK[LeiterEmail],MATCH(Q537,XMLLINK[EnsembleNr],0)))</f>
        <v/>
      </c>
      <c r="D537" s="21">
        <v>2</v>
      </c>
      <c r="E537" s="18" t="str">
        <f>IF(S537,"",INDEX(XMLLINK[NamePerson],MATCH(Q538&amp;"_"&amp;D537,XMLLINK[EID_MID],0)))</f>
        <v/>
      </c>
      <c r="F537" s="18" t="str">
        <f>IF(S537,"",INDEX(XMLLINK[GebDat],MATCH(Q538&amp;"_"&amp;D537,XMLLINK[EID_MID],0)))</f>
        <v/>
      </c>
      <c r="G537" s="18" t="str">
        <f>IF(S537,"",INDEX(XMLLINK[Geschlecht],MATCH(Q538&amp;"_"&amp;D537,XMLLINK[EID_MID],0)))</f>
        <v/>
      </c>
      <c r="H537" s="18" t="str">
        <f>IF(S537,"",INDEX(XMLLINK[Adresse],MATCH(Q538&amp;"_"&amp;D537,XMLLINK[EID_MID],0)))</f>
        <v/>
      </c>
      <c r="I537" s="18" t="str">
        <f>IF(S537,"",INDEX(XMLLINK[Email],MATCH(Q538&amp;"_"&amp;D537,XMLLINK[EID_MID],0)))</f>
        <v/>
      </c>
      <c r="J537" s="18" t="str">
        <f>IF(S537,"",INDEX(XMLLINK[Telefon],MATCH(Q538&amp;"_"&amp;D537,XMLLINK[EID_MID],0)))</f>
        <v/>
      </c>
      <c r="K537" s="18" t="str">
        <f>IF(S537,"",INDEX(XMLLINK[Instrument],MATCH(Q538&amp;"_"&amp;D537,XMLLINK[EID_MID],0)))</f>
        <v/>
      </c>
      <c r="L537" s="18" t="str">
        <f>IF(S537,"",INDEX(XMLLINK[BereichIDPerson],MATCH(Q538&amp;"_"&amp;D537,XMLLINK[EID_MID],0)))</f>
        <v/>
      </c>
      <c r="M537" s="18" t="str">
        <f>IF(S537,"",INDEX(XMLLINK[BereichNamePerson],MATCH(Q538&amp;"_"&amp;D537,XMLLINK[EID_MID],0)))</f>
        <v/>
      </c>
      <c r="N537" s="18" t="str">
        <f>IF(S537,"",INDEX(XMLLINK[AuswahlPerson],MATCH(Q538&amp;"_"&amp;D537,XMLLINK[EID_MID],0)))</f>
        <v/>
      </c>
      <c r="O537" s="18" t="str">
        <f>IF(S537,"",INDEX(XMLLINK[BemerkungPerson],MATCH(Q538&amp;"_"&amp;D537,XMLLINK[EID_MID],0)))</f>
        <v/>
      </c>
      <c r="Q537" s="21">
        <f t="shared" ref="Q537:Q551" si="104">Q536</f>
        <v>27</v>
      </c>
      <c r="R537" s="15">
        <v>2</v>
      </c>
      <c r="S537" s="18" t="b">
        <f>ISERROR(INDEX(XMLLINK[NamePerson],MATCH(Q537&amp;"_"&amp;D537,XMLLINK[EID_MID],0)))</f>
        <v>1</v>
      </c>
      <c r="U537" s="15" t="str">
        <f t="shared" ref="U537:U543" ca="1" si="105">IF(ISNUMBER(DATEVALUE(F537)),TODAY()-DATEVALUE(F537),"")</f>
        <v/>
      </c>
      <c r="W537" s="15" t="str">
        <f>IF(AND(M537&lt;&gt;"",M537&lt;&gt;M536),", "&amp;M537,"")</f>
        <v/>
      </c>
      <c r="Y537" s="15" t="str">
        <f>IF(AND(K537&lt;&gt;"",K537&lt;&gt;K536),", "&amp;K537,"")</f>
        <v/>
      </c>
    </row>
    <row r="538" spans="1:25" x14ac:dyDescent="0.25">
      <c r="A538" s="24"/>
      <c r="B538" s="17" t="s">
        <v>81</v>
      </c>
      <c r="C538" s="18" t="str">
        <f>IF(ISERROR(S535),"",INDEX(XMLLINK[LeiterTelefon],MATCH(Q538,XMLLINK[EnsembleNr],0)))</f>
        <v/>
      </c>
      <c r="D538" s="21">
        <v>3</v>
      </c>
      <c r="E538" s="18" t="str">
        <f>IF(S538,"",INDEX(XMLLINK[NamePerson],MATCH(Q539&amp;"_"&amp;D538,XMLLINK[EID_MID],0)))</f>
        <v/>
      </c>
      <c r="F538" s="18" t="str">
        <f>IF(S538,"",INDEX(XMLLINK[GebDat],MATCH(Q539&amp;"_"&amp;D538,XMLLINK[EID_MID],0)))</f>
        <v/>
      </c>
      <c r="G538" s="18" t="str">
        <f>IF(S538,"",INDEX(XMLLINK[Geschlecht],MATCH(Q539&amp;"_"&amp;D538,XMLLINK[EID_MID],0)))</f>
        <v/>
      </c>
      <c r="H538" s="18" t="str">
        <f>IF(S538,"",INDEX(XMLLINK[Adresse],MATCH(Q539&amp;"_"&amp;D538,XMLLINK[EID_MID],0)))</f>
        <v/>
      </c>
      <c r="I538" s="18" t="str">
        <f>IF(S538,"",INDEX(XMLLINK[Email],MATCH(Q539&amp;"_"&amp;D538,XMLLINK[EID_MID],0)))</f>
        <v/>
      </c>
      <c r="J538" s="18" t="str">
        <f>IF(S538,"",INDEX(XMLLINK[Telefon],MATCH(Q539&amp;"_"&amp;D538,XMLLINK[EID_MID],0)))</f>
        <v/>
      </c>
      <c r="K538" s="18" t="str">
        <f>IF(S538,"",INDEX(XMLLINK[Instrument],MATCH(Q539&amp;"_"&amp;D538,XMLLINK[EID_MID],0)))</f>
        <v/>
      </c>
      <c r="L538" s="18" t="str">
        <f>IF(S538,"",INDEX(XMLLINK[BereichIDPerson],MATCH(Q539&amp;"_"&amp;D538,XMLLINK[EID_MID],0)))</f>
        <v/>
      </c>
      <c r="M538" s="18" t="str">
        <f>IF(S538,"",INDEX(XMLLINK[BereichNamePerson],MATCH(Q539&amp;"_"&amp;D538,XMLLINK[EID_MID],0)))</f>
        <v/>
      </c>
      <c r="N538" s="18" t="str">
        <f>IF(S538,"",INDEX(XMLLINK[AuswahlPerson],MATCH(Q539&amp;"_"&amp;D538,XMLLINK[EID_MID],0)))</f>
        <v/>
      </c>
      <c r="O538" s="18" t="str">
        <f>IF(S538,"",INDEX(XMLLINK[BemerkungPerson],MATCH(Q539&amp;"_"&amp;D538,XMLLINK[EID_MID],0)))</f>
        <v/>
      </c>
      <c r="Q538" s="21">
        <f t="shared" si="104"/>
        <v>27</v>
      </c>
      <c r="R538" s="15">
        <v>3</v>
      </c>
      <c r="S538" s="18" t="b">
        <f>ISERROR(INDEX(XMLLINK[NamePerson],MATCH(Q537&amp;"_"&amp;D538,XMLLINK[EID_MID],0)))</f>
        <v>1</v>
      </c>
      <c r="U538" s="15" t="str">
        <f t="shared" ca="1" si="105"/>
        <v/>
      </c>
      <c r="W538" s="15" t="str">
        <f>IF(OR(M538="",COUNTIF(M536:M537,M538)&gt;0),"",", "&amp;M538)</f>
        <v/>
      </c>
      <c r="Y538" s="15" t="str">
        <f>IF(OR(K538="",COUNTIF(K536:K537,K538)&gt;0),"",", "&amp;K538)</f>
        <v/>
      </c>
    </row>
    <row r="539" spans="1:25" x14ac:dyDescent="0.25">
      <c r="A539" s="24"/>
      <c r="B539" s="17" t="s">
        <v>82</v>
      </c>
      <c r="C539" s="18" t="str">
        <f>IF(ISERROR(S535),"",INDEX(XMLLINK[Art],MATCH(Q539,XMLLINK[EnsembleNr],0)))</f>
        <v/>
      </c>
      <c r="D539" s="21">
        <v>4</v>
      </c>
      <c r="E539" s="18" t="str">
        <f>IF(S539,"",INDEX(XMLLINK[NamePerson],MATCH(Q540&amp;"_"&amp;D539,XMLLINK[EID_MID],0)))</f>
        <v/>
      </c>
      <c r="F539" s="18" t="str">
        <f>IF(S539,"",INDEX(XMLLINK[GebDat],MATCH(Q540&amp;"_"&amp;D539,XMLLINK[EID_MID],0)))</f>
        <v/>
      </c>
      <c r="G539" s="18" t="str">
        <f>IF(S539,"",INDEX(XMLLINK[Geschlecht],MATCH(Q540&amp;"_"&amp;D539,XMLLINK[EID_MID],0)))</f>
        <v/>
      </c>
      <c r="H539" s="18" t="str">
        <f>IF(S539,"",INDEX(XMLLINK[Adresse],MATCH(Q540&amp;"_"&amp;D539,XMLLINK[EID_MID],0)))</f>
        <v/>
      </c>
      <c r="I539" s="18" t="str">
        <f>IF(S539,"",INDEX(XMLLINK[Email],MATCH(Q540&amp;"_"&amp;D539,XMLLINK[EID_MID],0)))</f>
        <v/>
      </c>
      <c r="J539" s="18" t="str">
        <f>IF(S539,"",INDEX(XMLLINK[Telefon],MATCH(Q540&amp;"_"&amp;D539,XMLLINK[EID_MID],0)))</f>
        <v/>
      </c>
      <c r="K539" s="18" t="str">
        <f>IF(S539,"",INDEX(XMLLINK[Instrument],MATCH(Q540&amp;"_"&amp;D539,XMLLINK[EID_MID],0)))</f>
        <v/>
      </c>
      <c r="L539" s="18" t="str">
        <f>IF(S539,"",INDEX(XMLLINK[BereichIDPerson],MATCH(Q540&amp;"_"&amp;D539,XMLLINK[EID_MID],0)))</f>
        <v/>
      </c>
      <c r="M539" s="18" t="str">
        <f>IF(S539,"",INDEX(XMLLINK[BereichNamePerson],MATCH(Q540&amp;"_"&amp;D539,XMLLINK[EID_MID],0)))</f>
        <v/>
      </c>
      <c r="N539" s="18" t="str">
        <f>IF(S539,"",INDEX(XMLLINK[AuswahlPerson],MATCH(Q540&amp;"_"&amp;D539,XMLLINK[EID_MID],0)))</f>
        <v/>
      </c>
      <c r="O539" s="18" t="str">
        <f>IF(S539,"",INDEX(XMLLINK[BemerkungPerson],MATCH(Q540&amp;"_"&amp;D539,XMLLINK[EID_MID],0)))</f>
        <v/>
      </c>
      <c r="Q539" s="21">
        <f t="shared" si="104"/>
        <v>27</v>
      </c>
      <c r="R539" s="15">
        <v>4</v>
      </c>
      <c r="S539" s="18" t="b">
        <f>ISERROR(INDEX(XMLLINK[NamePerson],MATCH(Q537&amp;"_"&amp;D539,XMLLINK[EID_MID],0)))</f>
        <v>1</v>
      </c>
      <c r="U539" s="15" t="str">
        <f t="shared" ca="1" si="105"/>
        <v/>
      </c>
      <c r="W539" s="15" t="str">
        <f>IF(OR(M539="",COUNTIF(M536:M538,M539)&gt;0),"",", "&amp;M539)</f>
        <v/>
      </c>
      <c r="Y539" s="15" t="str">
        <f>IF(OR(K539="",COUNTIF(K536:K538,K539)&gt;0),"",", "&amp;K539)</f>
        <v/>
      </c>
    </row>
    <row r="540" spans="1:25" x14ac:dyDescent="0.25">
      <c r="A540" s="24"/>
      <c r="B540" s="17" t="s">
        <v>83</v>
      </c>
      <c r="C540" s="18" t="str">
        <f>IF(ISERROR(S535),"",INDEX(XMLLINK[Stufe],MATCH(Q540,XMLLINK[EnsembleNr],0)))</f>
        <v/>
      </c>
      <c r="D540" s="21">
        <v>5</v>
      </c>
      <c r="E540" s="18" t="str">
        <f>IF(S540,"",INDEX(XMLLINK[NamePerson],MATCH(Q541&amp;"_"&amp;D540,XMLLINK[EID_MID],0)))</f>
        <v/>
      </c>
      <c r="F540" s="18" t="str">
        <f>IF(S540,"",INDEX(XMLLINK[GebDat],MATCH(Q541&amp;"_"&amp;D540,XMLLINK[EID_MID],0)))</f>
        <v/>
      </c>
      <c r="G540" s="18" t="str">
        <f>IF(S540,"",INDEX(XMLLINK[Geschlecht],MATCH(Q541&amp;"_"&amp;D540,XMLLINK[EID_MID],0)))</f>
        <v/>
      </c>
      <c r="H540" s="18" t="str">
        <f>IF(S540,"",INDEX(XMLLINK[Adresse],MATCH(Q541&amp;"_"&amp;D540,XMLLINK[EID_MID],0)))</f>
        <v/>
      </c>
      <c r="I540" s="18" t="str">
        <f>IF(S540,"",INDEX(XMLLINK[Email],MATCH(Q541&amp;"_"&amp;D540,XMLLINK[EID_MID],0)))</f>
        <v/>
      </c>
      <c r="J540" s="18" t="str">
        <f>IF(S540,"",INDEX(XMLLINK[Telefon],MATCH(Q541&amp;"_"&amp;D540,XMLLINK[EID_MID],0)))</f>
        <v/>
      </c>
      <c r="K540" s="18" t="str">
        <f>IF(S540,"",INDEX(XMLLINK[Instrument],MATCH(Q541&amp;"_"&amp;D540,XMLLINK[EID_MID],0)))</f>
        <v/>
      </c>
      <c r="L540" s="18" t="str">
        <f>IF(S540,"",INDEX(XMLLINK[BereichIDPerson],MATCH(Q541&amp;"_"&amp;D540,XMLLINK[EID_MID],0)))</f>
        <v/>
      </c>
      <c r="M540" s="18" t="str">
        <f>IF(S540,"",INDEX(XMLLINK[BereichNamePerson],MATCH(Q541&amp;"_"&amp;D540,XMLLINK[EID_MID],0)))</f>
        <v/>
      </c>
      <c r="N540" s="18" t="str">
        <f>IF(S540,"",INDEX(XMLLINK[AuswahlPerson],MATCH(Q541&amp;"_"&amp;D540,XMLLINK[EID_MID],0)))</f>
        <v/>
      </c>
      <c r="O540" s="18" t="str">
        <f>IF(S540,"",INDEX(XMLLINK[BemerkungPerson],MATCH(Q541&amp;"_"&amp;D540,XMLLINK[EID_MID],0)))</f>
        <v/>
      </c>
      <c r="Q540" s="21">
        <f t="shared" si="104"/>
        <v>27</v>
      </c>
      <c r="R540" s="15">
        <v>5</v>
      </c>
      <c r="S540" s="18" t="b">
        <f>ISERROR(INDEX(XMLLINK[NamePerson],MATCH(Q537&amp;"_"&amp;D540,XMLLINK[EID_MID],0)))</f>
        <v>1</v>
      </c>
      <c r="U540" s="15" t="str">
        <f t="shared" ca="1" si="105"/>
        <v/>
      </c>
      <c r="W540" s="15" t="str">
        <f>IF(OR(M540="",COUNTIF(M536:M539,M540)&gt;0),"",", "&amp;M540)</f>
        <v/>
      </c>
      <c r="Y540" s="15" t="str">
        <f>IF(OR(K540="",COUNTIF(K537:K539,K540)&gt;0),"",", "&amp;K540)</f>
        <v/>
      </c>
    </row>
    <row r="541" spans="1:25" x14ac:dyDescent="0.25">
      <c r="A541" s="24"/>
      <c r="B541" s="17" t="s">
        <v>84</v>
      </c>
      <c r="C541" s="18" t="str">
        <f>IF(ISERROR(S535),"",INDEX(XMLLINK[Artikel],MATCH(Q541,XMLLINK[EnsembleNr],0)))</f>
        <v/>
      </c>
      <c r="D541" s="21">
        <v>6</v>
      </c>
      <c r="E541" s="18" t="str">
        <f>IF(S541,"",INDEX(XMLLINK[NamePerson],MATCH(Q542&amp;"_"&amp;D541,XMLLINK[EID_MID],0)))</f>
        <v/>
      </c>
      <c r="F541" s="18" t="str">
        <f>IF(S541,"",INDEX(XMLLINK[GebDat],MATCH(Q542&amp;"_"&amp;D541,XMLLINK[EID_MID],0)))</f>
        <v/>
      </c>
      <c r="G541" s="18" t="str">
        <f>IF(S541,"",INDEX(XMLLINK[Geschlecht],MATCH(Q542&amp;"_"&amp;D541,XMLLINK[EID_MID],0)))</f>
        <v/>
      </c>
      <c r="H541" s="18" t="str">
        <f>IF(S541,"",INDEX(XMLLINK[Adresse],MATCH(Q542&amp;"_"&amp;D541,XMLLINK[EID_MID],0)))</f>
        <v/>
      </c>
      <c r="I541" s="18" t="str">
        <f>IF(S541,"",INDEX(XMLLINK[Email],MATCH(Q542&amp;"_"&amp;D541,XMLLINK[EID_MID],0)))</f>
        <v/>
      </c>
      <c r="J541" s="18" t="str">
        <f>IF(S541,"",INDEX(XMLLINK[Telefon],MATCH(Q542&amp;"_"&amp;D541,XMLLINK[EID_MID],0)))</f>
        <v/>
      </c>
      <c r="K541" s="18" t="str">
        <f>IF(S541,"",INDEX(XMLLINK[Instrument],MATCH(Q542&amp;"_"&amp;D541,XMLLINK[EID_MID],0)))</f>
        <v/>
      </c>
      <c r="L541" s="18" t="str">
        <f>IF(S541,"",INDEX(XMLLINK[BereichIDPerson],MATCH(Q542&amp;"_"&amp;D541,XMLLINK[EID_MID],0)))</f>
        <v/>
      </c>
      <c r="M541" s="18" t="str">
        <f>IF(S541,"",INDEX(XMLLINK[BereichNamePerson],MATCH(Q542&amp;"_"&amp;D541,XMLLINK[EID_MID],0)))</f>
        <v/>
      </c>
      <c r="N541" s="18" t="str">
        <f>IF(S541,"",INDEX(XMLLINK[AuswahlPerson],MATCH(Q542&amp;"_"&amp;D541,XMLLINK[EID_MID],0)))</f>
        <v/>
      </c>
      <c r="O541" s="18" t="str">
        <f>IF(S541,"",INDEX(XMLLINK[BemerkungPerson],MATCH(Q542&amp;"_"&amp;D541,XMLLINK[EID_MID],0)))</f>
        <v/>
      </c>
      <c r="Q541" s="21">
        <f t="shared" si="104"/>
        <v>27</v>
      </c>
      <c r="R541" s="15">
        <v>6</v>
      </c>
      <c r="S541" s="18" t="b">
        <f>ISERROR(INDEX(XMLLINK[NamePerson],MATCH(Q537&amp;"_"&amp;D541,XMLLINK[EID_MID],0)))</f>
        <v>1</v>
      </c>
      <c r="U541" s="15" t="str">
        <f t="shared" ca="1" si="105"/>
        <v/>
      </c>
      <c r="W541" s="15" t="str">
        <f>IF(OR(M541="",COUNTIF(M536:M540,M541)&gt;0),"",", "&amp;M541)</f>
        <v/>
      </c>
      <c r="Y541" s="15" t="str">
        <f>IF(OR(K541="",COUNTIF(K538:K540,K541)&gt;0),"",", "&amp;K541)</f>
        <v/>
      </c>
    </row>
    <row r="542" spans="1:25" x14ac:dyDescent="0.25">
      <c r="A542" s="24"/>
      <c r="B542" s="17" t="s">
        <v>85</v>
      </c>
      <c r="C542" s="18" t="str">
        <f>IF(ISERROR(S535),"",INDEX(XMLLINK[BereichID],MATCH(Q542,XMLLINK[EnsembleNr],0)))</f>
        <v/>
      </c>
      <c r="D542" s="21">
        <v>7</v>
      </c>
      <c r="E542" s="18" t="str">
        <f>IF(S542,"",INDEX(XMLLINK[NamePerson],MATCH(Q543&amp;"_"&amp;D542,XMLLINK[EID_MID],0)))</f>
        <v/>
      </c>
      <c r="F542" s="18" t="str">
        <f>IF(S542,"",INDEX(XMLLINK[GebDat],MATCH(Q543&amp;"_"&amp;D542,XMLLINK[EID_MID],0)))</f>
        <v/>
      </c>
      <c r="G542" s="18" t="str">
        <f>IF(S542,"",INDEX(XMLLINK[Geschlecht],MATCH(Q543&amp;"_"&amp;D542,XMLLINK[EID_MID],0)))</f>
        <v/>
      </c>
      <c r="H542" s="18" t="str">
        <f>IF(S542,"",INDEX(XMLLINK[Adresse],MATCH(Q543&amp;"_"&amp;D542,XMLLINK[EID_MID],0)))</f>
        <v/>
      </c>
      <c r="I542" s="18" t="str">
        <f>IF(S542,"",INDEX(XMLLINK[Email],MATCH(Q543&amp;"_"&amp;D542,XMLLINK[EID_MID],0)))</f>
        <v/>
      </c>
      <c r="J542" s="18" t="str">
        <f>IF(S542,"",INDEX(XMLLINK[Telefon],MATCH(Q543&amp;"_"&amp;D542,XMLLINK[EID_MID],0)))</f>
        <v/>
      </c>
      <c r="K542" s="18" t="str">
        <f>IF(S542,"",INDEX(XMLLINK[Instrument],MATCH(Q543&amp;"_"&amp;D542,XMLLINK[EID_MID],0)))</f>
        <v/>
      </c>
      <c r="L542" s="18" t="str">
        <f>IF(S542,"",INDEX(XMLLINK[BereichIDPerson],MATCH(Q543&amp;"_"&amp;D542,XMLLINK[EID_MID],0)))</f>
        <v/>
      </c>
      <c r="M542" s="18" t="str">
        <f>IF(S542,"",INDEX(XMLLINK[BereichNamePerson],MATCH(Q543&amp;"_"&amp;D542,XMLLINK[EID_MID],0)))</f>
        <v/>
      </c>
      <c r="N542" s="18" t="str">
        <f>IF(S542,"",INDEX(XMLLINK[AuswahlPerson],MATCH(Q543&amp;"_"&amp;D542,XMLLINK[EID_MID],0)))</f>
        <v/>
      </c>
      <c r="O542" s="18" t="str">
        <f>IF(S542,"",INDEX(XMLLINK[BemerkungPerson],MATCH(Q543&amp;"_"&amp;D542,XMLLINK[EID_MID],0)))</f>
        <v/>
      </c>
      <c r="Q542" s="21">
        <f t="shared" si="104"/>
        <v>27</v>
      </c>
      <c r="R542" s="15">
        <v>7</v>
      </c>
      <c r="S542" s="18" t="b">
        <f>ISERROR(INDEX(XMLLINK[NamePerson],MATCH(Q537&amp;"_"&amp;D542,XMLLINK[EID_MID],0)))</f>
        <v>1</v>
      </c>
      <c r="U542" s="15" t="str">
        <f t="shared" ca="1" si="105"/>
        <v/>
      </c>
      <c r="W542" s="15" t="str">
        <f>IF(OR(M542="",COUNTIF(M536:M541,M542)&gt;0),"",", "&amp;M542)</f>
        <v/>
      </c>
      <c r="Y542" s="15" t="str">
        <f>IF(OR(K542="",COUNTIF(K539:K541,K542)&gt;0),"",", "&amp;K542)</f>
        <v/>
      </c>
    </row>
    <row r="543" spans="1:25" x14ac:dyDescent="0.25">
      <c r="A543" s="24"/>
      <c r="B543" s="17" t="s">
        <v>86</v>
      </c>
      <c r="C543" s="18" t="str">
        <f>IF(ISERROR(S535),"",INDEX(XMLLINK[BereichName],MATCH(Q543,XMLLINK[EnsembleNr],0)))</f>
        <v/>
      </c>
      <c r="D543" s="21">
        <v>8</v>
      </c>
      <c r="E543" s="18" t="str">
        <f>IF(S543,"",INDEX(XMLLINK[NamePerson],MATCH(Q544&amp;"_"&amp;D543,XMLLINK[EID_MID],0)))</f>
        <v/>
      </c>
      <c r="F543" s="18" t="str">
        <f>IF(S543,"",INDEX(XMLLINK[GebDat],MATCH(Q544&amp;"_"&amp;D543,XMLLINK[EID_MID],0)))</f>
        <v/>
      </c>
      <c r="G543" s="18" t="str">
        <f>IF(S543,"",INDEX(XMLLINK[Geschlecht],MATCH(Q544&amp;"_"&amp;D543,XMLLINK[EID_MID],0)))</f>
        <v/>
      </c>
      <c r="H543" s="18" t="str">
        <f>IF(S543,"",INDEX(XMLLINK[Adresse],MATCH(Q544&amp;"_"&amp;D543,XMLLINK[EID_MID],0)))</f>
        <v/>
      </c>
      <c r="I543" s="18" t="str">
        <f>IF(S543,"",INDEX(XMLLINK[Email],MATCH(Q544&amp;"_"&amp;D543,XMLLINK[EID_MID],0)))</f>
        <v/>
      </c>
      <c r="J543" s="18" t="str">
        <f>IF(S543,"",INDEX(XMLLINK[Telefon],MATCH(Q544&amp;"_"&amp;D543,XMLLINK[EID_MID],0)))</f>
        <v/>
      </c>
      <c r="K543" s="18" t="str">
        <f>IF(S543,"",INDEX(XMLLINK[Instrument],MATCH(Q544&amp;"_"&amp;D543,XMLLINK[EID_MID],0)))</f>
        <v/>
      </c>
      <c r="L543" s="18" t="str">
        <f>IF(S543,"",INDEX(XMLLINK[BereichIDPerson],MATCH(Q544&amp;"_"&amp;D543,XMLLINK[EID_MID],0)))</f>
        <v/>
      </c>
      <c r="M543" s="18" t="str">
        <f>IF(S543,"",INDEX(XMLLINK[BereichNamePerson],MATCH(Q544&amp;"_"&amp;D543,XMLLINK[EID_MID],0)))</f>
        <v/>
      </c>
      <c r="N543" s="18" t="str">
        <f>IF(S543,"",INDEX(XMLLINK[AuswahlPerson],MATCH(Q544&amp;"_"&amp;D543,XMLLINK[EID_MID],0)))</f>
        <v/>
      </c>
      <c r="O543" s="18" t="str">
        <f>IF(S543,"",INDEX(XMLLINK[BemerkungPerson],MATCH(Q544&amp;"_"&amp;D543,XMLLINK[EID_MID],0)))</f>
        <v/>
      </c>
      <c r="Q543" s="21">
        <f t="shared" si="104"/>
        <v>27</v>
      </c>
      <c r="R543" s="15">
        <v>8</v>
      </c>
      <c r="S543" s="18" t="b">
        <f>ISERROR(INDEX(XMLLINK[NamePerson],MATCH(Q537&amp;"_"&amp;D543,XMLLINK[EID_MID],0)))</f>
        <v>1</v>
      </c>
      <c r="U543" s="15" t="str">
        <f t="shared" ca="1" si="105"/>
        <v/>
      </c>
      <c r="W543" s="15" t="str">
        <f>IF(OR(M543="",COUNTIF(M536:M542,M543)&gt;0),"",", "&amp;M543)</f>
        <v/>
      </c>
      <c r="Y543" s="15" t="str">
        <f>IF(OR(K543="",COUNTIF(K540:K542,K543)&gt;0),"",", "&amp;K543)</f>
        <v/>
      </c>
    </row>
    <row r="544" spans="1:25" x14ac:dyDescent="0.25">
      <c r="A544" s="24"/>
      <c r="B544" s="17" t="s">
        <v>87</v>
      </c>
      <c r="C544" s="18" t="str">
        <f>IF(ISERROR(S535),"",INDEX(XMLLINK[Auftrittzeit],MATCH(Q544,XMLLINK[EnsembleNr],0)))</f>
        <v/>
      </c>
      <c r="D544" s="17" t="s">
        <v>94</v>
      </c>
      <c r="E544" s="15" t="s">
        <v>29</v>
      </c>
      <c r="F544" s="15" t="s">
        <v>30</v>
      </c>
      <c r="G544" s="15" t="s">
        <v>95</v>
      </c>
      <c r="H544" s="15" t="s">
        <v>32</v>
      </c>
      <c r="I544" s="15" t="s">
        <v>20</v>
      </c>
      <c r="J544" s="15" t="s">
        <v>39</v>
      </c>
      <c r="Q544" s="21">
        <f t="shared" si="104"/>
        <v>27</v>
      </c>
      <c r="U544" s="15">
        <f ca="1">COUNT(U536:U543)</f>
        <v>0</v>
      </c>
      <c r="W544" s="29" t="str">
        <f>CONCATENATE(W545,V546,W546,V547,W547,V548,W548,V549,W549,V550,W550,V551,W551)</f>
        <v/>
      </c>
    </row>
    <row r="545" spans="1:25" x14ac:dyDescent="0.25">
      <c r="A545" s="24"/>
      <c r="B545" s="17" t="s">
        <v>88</v>
      </c>
      <c r="C545" s="18" t="str">
        <f>IF(ISERROR(S535),"",INDEX(XMLLINK[Bemerkung],MATCH(Q545,XMLLINK[EnsembleNr],0)))</f>
        <v/>
      </c>
      <c r="D545" s="21">
        <v>1</v>
      </c>
      <c r="E545" s="18" t="str">
        <f>IF(S545,"",INDEX(XMLLINK[Titel],MATCH(Q546&amp;"_"&amp;D545,XMLLINK[EID_WID],0)))</f>
        <v/>
      </c>
      <c r="F545" s="18" t="str">
        <f>IF(S545,"",INDEX(XMLLINK[Komponist],MATCH(Q546&amp;"_"&amp;D545,XMLLINK[EID_WID],0)))</f>
        <v/>
      </c>
      <c r="G545" s="18" t="str">
        <f>IF(S545,"",INDEX(XMLLINK[Satz],MATCH(Q546&amp;"_"&amp;D545,XMLLINK[EID_WID],0)))</f>
        <v/>
      </c>
      <c r="H545" s="18" t="str">
        <f>IF(S545,"",INDEX(XMLLINK[Dauer],MATCH(Q546&amp;"_"&amp;D545,XMLLINK[EID_WID],0)))</f>
        <v/>
      </c>
      <c r="I545" s="18" t="str">
        <f>IF(S545,"",INDEX(XMLLINK[BemerkungWerk],MATCH(Q546&amp;"_"&amp;D545,XMLLINK[EID_WID],0)))</f>
        <v/>
      </c>
      <c r="J545" s="18" t="str">
        <f>IF(S545,"",INDEX(XMLLINK[Pflicht],MATCH(Q546&amp;"_"&amp;D545,XMLLINK[EID_WID],0)))</f>
        <v/>
      </c>
      <c r="Q545" s="21">
        <f t="shared" si="104"/>
        <v>27</v>
      </c>
      <c r="R545" s="22" t="s">
        <v>102</v>
      </c>
      <c r="S545" s="18" t="b">
        <f>ISERROR(INDEX(XMLLINK[NamePerson],MATCH(Q547&amp;"_"&amp;D545,XMLLINK[EID_WID],0)))</f>
        <v>1</v>
      </c>
      <c r="W545" s="15" t="str">
        <f t="shared" ref="W545:W552" si="106">IF(AND(F545="",G545=""),E545,IF(AND(F545&lt;&gt;"",G545&lt;&gt;""),F545&amp;", "&amp;E545&amp;", "&amp;G545,IF(F545="",E545&amp;", "&amp;G545,F545&amp;", "&amp;E545)))</f>
        <v/>
      </c>
    </row>
    <row r="546" spans="1:25" x14ac:dyDescent="0.25">
      <c r="A546" s="24"/>
      <c r="B546" s="17" t="s">
        <v>108</v>
      </c>
      <c r="C546" s="28" t="str">
        <f ca="1">IF(U544=0,"",SUM(U536:U543)/U544/365.25)</f>
        <v/>
      </c>
      <c r="D546" s="21">
        <v>2</v>
      </c>
      <c r="E546" s="18" t="str">
        <f>IF(S546,"",INDEX(XMLLINK[Titel],MATCH(Q547&amp;"_"&amp;D546,XMLLINK[EID_WID],0)))</f>
        <v/>
      </c>
      <c r="F546" s="18" t="str">
        <f>IF(S546,"",INDEX(XMLLINK[Komponist],MATCH(Q547&amp;"_"&amp;D546,XMLLINK[EID_WID],0)))</f>
        <v/>
      </c>
      <c r="G546" s="18" t="str">
        <f>IF(S546,"",INDEX(XMLLINK[Satz],MATCH(Q547&amp;"_"&amp;D546,XMLLINK[EID_WID],0)))</f>
        <v/>
      </c>
      <c r="H546" s="18" t="str">
        <f>IF(S546,"",INDEX(XMLLINK[Dauer],MATCH(Q547&amp;"_"&amp;D546,XMLLINK[EID_WID],0)))</f>
        <v/>
      </c>
      <c r="I546" s="18" t="str">
        <f>IF(S546,"",INDEX(XMLLINK[BemerkungWerk],MATCH(Q547&amp;"_"&amp;D546,XMLLINK[EID_WID],0)))</f>
        <v/>
      </c>
      <c r="J546" s="18" t="str">
        <f>IF(S546,"",INDEX(XMLLINK[Pflicht],MATCH(Q547&amp;"_"&amp;D546,XMLLINK[EID_WID],0)))</f>
        <v/>
      </c>
      <c r="Q546" s="21">
        <f t="shared" si="104"/>
        <v>27</v>
      </c>
      <c r="R546" s="22">
        <v>2</v>
      </c>
      <c r="S546" s="18" t="b">
        <f>ISERROR(INDEX(XMLLINK[NamePerson],MATCH(Q548&amp;"_"&amp;D546,XMLLINK[EID_WID],0)))</f>
        <v>1</v>
      </c>
      <c r="V546" s="15" t="str">
        <f>IF(W546="","","; ")</f>
        <v/>
      </c>
      <c r="W546" s="15" t="str">
        <f t="shared" si="106"/>
        <v/>
      </c>
    </row>
    <row r="547" spans="1:25" x14ac:dyDescent="0.25">
      <c r="A547" s="24"/>
      <c r="D547" s="21">
        <v>3</v>
      </c>
      <c r="E547" s="18" t="str">
        <f>IF(S547,"",INDEX(XMLLINK[Titel],MATCH(Q548&amp;"_"&amp;D547,XMLLINK[EID_WID],0)))</f>
        <v/>
      </c>
      <c r="F547" s="18" t="str">
        <f>IF(S547,"",INDEX(XMLLINK[Komponist],MATCH(Q548&amp;"_"&amp;D547,XMLLINK[EID_WID],0)))</f>
        <v/>
      </c>
      <c r="G547" s="18" t="str">
        <f>IF(S547,"",INDEX(XMLLINK[Satz],MATCH(Q548&amp;"_"&amp;D547,XMLLINK[EID_WID],0)))</f>
        <v/>
      </c>
      <c r="H547" s="18" t="str">
        <f>IF(S547,"",INDEX(XMLLINK[Dauer],MATCH(Q548&amp;"_"&amp;D547,XMLLINK[EID_WID],0)))</f>
        <v/>
      </c>
      <c r="I547" s="18" t="str">
        <f>IF(S547,"",INDEX(XMLLINK[BemerkungWerk],MATCH(Q548&amp;"_"&amp;D547,XMLLINK[EID_WID],0)))</f>
        <v/>
      </c>
      <c r="J547" s="18" t="str">
        <f>IF(S547,"",INDEX(XMLLINK[Pflicht],MATCH(Q548&amp;"_"&amp;D547,XMLLINK[EID_WID],0)))</f>
        <v/>
      </c>
      <c r="Q547" s="21">
        <f t="shared" si="104"/>
        <v>27</v>
      </c>
      <c r="R547" s="22">
        <v>3</v>
      </c>
      <c r="S547" s="18" t="b">
        <f>ISERROR(INDEX(XMLLINK[NamePerson],MATCH(Q549&amp;"_"&amp;D547,XMLLINK[EID_WID],0)))</f>
        <v>1</v>
      </c>
      <c r="V547" s="15" t="str">
        <f t="shared" ref="V547:V552" si="107">IF(W547="","","; ")</f>
        <v/>
      </c>
      <c r="W547" s="15" t="str">
        <f t="shared" si="106"/>
        <v/>
      </c>
    </row>
    <row r="548" spans="1:25" x14ac:dyDescent="0.25">
      <c r="A548" s="24"/>
      <c r="D548" s="21">
        <v>4</v>
      </c>
      <c r="E548" s="18" t="str">
        <f>IF(S548,"",INDEX(XMLLINK[Titel],MATCH(Q549&amp;"_"&amp;D548,XMLLINK[EID_WID],0)))</f>
        <v/>
      </c>
      <c r="F548" s="18" t="str">
        <f>IF(S548,"",INDEX(XMLLINK[Komponist],MATCH(Q549&amp;"_"&amp;D548,XMLLINK[EID_WID],0)))</f>
        <v/>
      </c>
      <c r="G548" s="18" t="str">
        <f>IF(S548,"",INDEX(XMLLINK[Satz],MATCH(Q549&amp;"_"&amp;D548,XMLLINK[EID_WID],0)))</f>
        <v/>
      </c>
      <c r="H548" s="18" t="str">
        <f>IF(S548,"",INDEX(XMLLINK[Dauer],MATCH(Q549&amp;"_"&amp;D548,XMLLINK[EID_WID],0)))</f>
        <v/>
      </c>
      <c r="I548" s="18" t="str">
        <f>IF(S548,"",INDEX(XMLLINK[BemerkungWerk],MATCH(Q549&amp;"_"&amp;D548,XMLLINK[EID_WID],0)))</f>
        <v/>
      </c>
      <c r="J548" s="18" t="str">
        <f>IF(S548,"",INDEX(XMLLINK[Pflicht],MATCH(Q549&amp;"_"&amp;D548,XMLLINK[EID_WID],0)))</f>
        <v/>
      </c>
      <c r="Q548" s="21">
        <f t="shared" si="104"/>
        <v>27</v>
      </c>
      <c r="R548" s="22">
        <v>4</v>
      </c>
      <c r="S548" s="18" t="b">
        <f>ISERROR(INDEX(XMLLINK[NamePerson],MATCH(Q550&amp;"_"&amp;D548,XMLLINK[EID_WID],0)))</f>
        <v>1</v>
      </c>
      <c r="V548" s="15" t="str">
        <f t="shared" si="107"/>
        <v/>
      </c>
      <c r="W548" s="15" t="str">
        <f t="shared" si="106"/>
        <v/>
      </c>
    </row>
    <row r="549" spans="1:25" x14ac:dyDescent="0.25">
      <c r="A549" s="24"/>
      <c r="D549" s="21">
        <v>5</v>
      </c>
      <c r="E549" s="18" t="str">
        <f>IF(S549,"",INDEX(XMLLINK[Titel],MATCH(Q550&amp;"_"&amp;D549,XMLLINK[EID_WID],0)))</f>
        <v/>
      </c>
      <c r="F549" s="18" t="str">
        <f>IF(S549,"",INDEX(XMLLINK[Komponist],MATCH(Q550&amp;"_"&amp;D549,XMLLINK[EID_WID],0)))</f>
        <v/>
      </c>
      <c r="G549" s="18" t="str">
        <f>IF(S549,"",INDEX(XMLLINK[Satz],MATCH(Q550&amp;"_"&amp;D549,XMLLINK[EID_WID],0)))</f>
        <v/>
      </c>
      <c r="H549" s="18" t="str">
        <f>IF(S549,"",INDEX(XMLLINK[Dauer],MATCH(Q550&amp;"_"&amp;D549,XMLLINK[EID_WID],0)))</f>
        <v/>
      </c>
      <c r="I549" s="18" t="str">
        <f>IF(S549,"",INDEX(XMLLINK[BemerkungWerk],MATCH(Q550&amp;"_"&amp;D549,XMLLINK[EID_WID],0)))</f>
        <v/>
      </c>
      <c r="J549" s="18" t="str">
        <f>IF(S549,"",INDEX(XMLLINK[Pflicht],MATCH(Q550&amp;"_"&amp;D549,XMLLINK[EID_WID],0)))</f>
        <v/>
      </c>
      <c r="Q549" s="21">
        <f t="shared" si="104"/>
        <v>27</v>
      </c>
      <c r="R549" s="22">
        <v>5</v>
      </c>
      <c r="S549" s="18" t="b">
        <f>ISERROR(INDEX(XMLLINK[NamePerson],MATCH(Q551&amp;"_"&amp;D549,XMLLINK[EID_WID],0)))</f>
        <v>1</v>
      </c>
      <c r="V549" s="15" t="str">
        <f t="shared" si="107"/>
        <v/>
      </c>
      <c r="W549" s="15" t="str">
        <f t="shared" si="106"/>
        <v/>
      </c>
    </row>
    <row r="550" spans="1:25" x14ac:dyDescent="0.25">
      <c r="A550" s="24"/>
      <c r="D550" s="21">
        <v>6</v>
      </c>
      <c r="E550" s="18" t="str">
        <f>IF(S550,"",INDEX(XMLLINK[Titel],MATCH(Q551&amp;"_"&amp;D550,XMLLINK[EID_WID],0)))</f>
        <v/>
      </c>
      <c r="F550" s="18" t="str">
        <f>IF(S550,"",INDEX(XMLLINK[Komponist],MATCH(Q551&amp;"_"&amp;D550,XMLLINK[EID_WID],0)))</f>
        <v/>
      </c>
      <c r="G550" s="18" t="str">
        <f>IF(S550,"",INDEX(XMLLINK[Satz],MATCH(Q551&amp;"_"&amp;D550,XMLLINK[EID_WID],0)))</f>
        <v/>
      </c>
      <c r="H550" s="18" t="str">
        <f>IF(S550,"",INDEX(XMLLINK[Dauer],MATCH(Q551&amp;"_"&amp;D550,XMLLINK[EID_WID],0)))</f>
        <v/>
      </c>
      <c r="I550" s="18" t="str">
        <f>IF(S550,"",INDEX(XMLLINK[BemerkungWerk],MATCH(Q551&amp;"_"&amp;D550,XMLLINK[EID_WID],0)))</f>
        <v/>
      </c>
      <c r="J550" s="18" t="str">
        <f>IF(S550,"",INDEX(XMLLINK[Pflicht],MATCH(Q551&amp;"_"&amp;D550,XMLLINK[EID_WID],0)))</f>
        <v/>
      </c>
      <c r="Q550" s="21">
        <f t="shared" si="104"/>
        <v>27</v>
      </c>
      <c r="R550" s="22">
        <v>6</v>
      </c>
      <c r="S550" s="18" t="b">
        <f>ISERROR(INDEX(XMLLINK[NamePerson],MATCH(Q552&amp;"_"&amp;D550,XMLLINK[EID_WID],0)))</f>
        <v>1</v>
      </c>
      <c r="V550" s="15" t="str">
        <f t="shared" si="107"/>
        <v/>
      </c>
      <c r="W550" s="15" t="str">
        <f t="shared" si="106"/>
        <v/>
      </c>
    </row>
    <row r="551" spans="1:25" x14ac:dyDescent="0.25">
      <c r="A551" s="24"/>
      <c r="D551" s="21">
        <v>7</v>
      </c>
      <c r="E551" s="18" t="str">
        <f>IF(S551,"",INDEX(XMLLINK[Titel],MATCH(Q552&amp;"_"&amp;D551,XMLLINK[EID_WID],0)))</f>
        <v/>
      </c>
      <c r="F551" s="18" t="str">
        <f>IF(S551,"",INDEX(XMLLINK[Komponist],MATCH(Q552&amp;"_"&amp;D551,XMLLINK[EID_WID],0)))</f>
        <v/>
      </c>
      <c r="G551" s="18" t="str">
        <f>IF(S551,"",INDEX(XMLLINK[Satz],MATCH(Q552&amp;"_"&amp;D551,XMLLINK[EID_WID],0)))</f>
        <v/>
      </c>
      <c r="H551" s="18" t="str">
        <f>IF(S551,"",INDEX(XMLLINK[Dauer],MATCH(Q552&amp;"_"&amp;D551,XMLLINK[EID_WID],0)))</f>
        <v/>
      </c>
      <c r="I551" s="18" t="str">
        <f>IF(S551,"",INDEX(XMLLINK[BemerkungWerk],MATCH(Q552&amp;"_"&amp;D551,XMLLINK[EID_WID],0)))</f>
        <v/>
      </c>
      <c r="J551" s="18" t="str">
        <f>IF(S551,"",INDEX(XMLLINK[Pflicht],MATCH(Q552&amp;"_"&amp;D551,XMLLINK[EID_WID],0)))</f>
        <v/>
      </c>
      <c r="Q551" s="21">
        <f t="shared" si="104"/>
        <v>27</v>
      </c>
      <c r="R551" s="22">
        <v>7</v>
      </c>
      <c r="S551" s="18" t="b">
        <f>ISERROR(INDEX(XMLLINK[NamePerson],MATCH(Q553&amp;"_"&amp;D551,XMLLINK[EID_WID],0)))</f>
        <v>1</v>
      </c>
      <c r="V551" s="15" t="str">
        <f t="shared" si="107"/>
        <v/>
      </c>
      <c r="W551" s="15" t="str">
        <f t="shared" si="106"/>
        <v/>
      </c>
    </row>
    <row r="552" spans="1:25" x14ac:dyDescent="0.25">
      <c r="A552" s="24"/>
      <c r="D552" s="21">
        <v>8</v>
      </c>
      <c r="E552" s="18" t="str">
        <f>IF(S552,"",INDEX(XMLLINK[Titel],MATCH(Q553&amp;"_"&amp;D552,XMLLINK[EID_WID],0)))</f>
        <v/>
      </c>
      <c r="F552" s="18" t="str">
        <f>IF(S552,"",INDEX(XMLLINK[Komponist],MATCH(Q553&amp;"_"&amp;D552,XMLLINK[EID_WID],0)))</f>
        <v/>
      </c>
      <c r="G552" s="18" t="str">
        <f>IF(S552,"",INDEX(XMLLINK[Satz],MATCH(Q553&amp;"_"&amp;D552,XMLLINK[EID_WID],0)))</f>
        <v/>
      </c>
      <c r="H552" s="18" t="str">
        <f>IF(S552,"",INDEX(XMLLINK[Dauer],MATCH(Q553&amp;"_"&amp;D552,XMLLINK[EID_WID],0)))</f>
        <v/>
      </c>
      <c r="I552" s="18" t="str">
        <f>IF(S552,"",INDEX(XMLLINK[BemerkungWerk],MATCH(Q553&amp;"_"&amp;D552,XMLLINK[EID_WID],0)))</f>
        <v/>
      </c>
      <c r="J552" s="18" t="str">
        <f>IF(S552,"",INDEX(XMLLINK[Pflicht],MATCH(Q553&amp;"_"&amp;D552,XMLLINK[EID_WID],0)))</f>
        <v/>
      </c>
      <c r="Q552" s="21"/>
      <c r="R552" s="22">
        <v>8</v>
      </c>
      <c r="S552" s="18" t="b">
        <f>ISERROR(INDEX(XMLLINK[NamePerson],MATCH(A553&amp;"_"&amp;D552,XMLLINK[EID_WID],0)))</f>
        <v>1</v>
      </c>
      <c r="V552" s="15" t="str">
        <f t="shared" si="107"/>
        <v/>
      </c>
      <c r="W552" s="15" t="str">
        <f t="shared" si="106"/>
        <v/>
      </c>
    </row>
    <row r="554" spans="1:25" x14ac:dyDescent="0.25">
      <c r="A554" s="23" t="s">
        <v>96</v>
      </c>
      <c r="B554" s="23">
        <f>(ROW()+6)/20</f>
        <v>28</v>
      </c>
      <c r="C554" s="24"/>
      <c r="D554" s="24"/>
      <c r="E554" s="24"/>
      <c r="F554" s="24"/>
      <c r="G554" s="24"/>
      <c r="H554" s="24"/>
      <c r="I554" s="24"/>
      <c r="J554" s="24"/>
      <c r="K554" s="24"/>
      <c r="L554" s="24"/>
      <c r="M554" s="24"/>
      <c r="N554" s="24"/>
      <c r="O554" s="24"/>
    </row>
    <row r="555" spans="1:25" x14ac:dyDescent="0.25">
      <c r="A555" s="24"/>
      <c r="B555" s="17" t="s">
        <v>78</v>
      </c>
      <c r="C555" s="18" t="str">
        <f>IF(ISERROR(S555),"",INDEX(XMLLINK[Name],MATCH(Q556,XMLLINK[EnsembleNr],0)))</f>
        <v/>
      </c>
      <c r="D555" s="17" t="s">
        <v>89</v>
      </c>
      <c r="E555" s="19" t="s">
        <v>11</v>
      </c>
      <c r="F555" s="15" t="s">
        <v>90</v>
      </c>
      <c r="G555" s="15" t="s">
        <v>91</v>
      </c>
      <c r="H555" s="15" t="s">
        <v>24</v>
      </c>
      <c r="I555" s="15" t="s">
        <v>25</v>
      </c>
      <c r="J555" s="15" t="s">
        <v>26</v>
      </c>
      <c r="K555" s="15" t="s">
        <v>27</v>
      </c>
      <c r="L555" s="15" t="s">
        <v>18</v>
      </c>
      <c r="M555" s="15" t="s">
        <v>92</v>
      </c>
      <c r="N555" s="15" t="s">
        <v>93</v>
      </c>
      <c r="O555" s="15" t="s">
        <v>20</v>
      </c>
      <c r="Q555" s="21" t="s">
        <v>103</v>
      </c>
      <c r="R555" s="17" t="s">
        <v>97</v>
      </c>
      <c r="S555" s="20" t="e">
        <f>VLOOKUP(Q557,XMLLINK[EnsembleNr],1,0)</f>
        <v>#N/A</v>
      </c>
      <c r="T555" s="15" t="s">
        <v>100</v>
      </c>
      <c r="W555" s="29" t="str">
        <f>CONCATENATE(W556,W557,W558,W559,W560,W561,W562,W563)</f>
        <v/>
      </c>
      <c r="X555" s="31">
        <f>8-COUNTIF(W556:W563,"")</f>
        <v>0</v>
      </c>
      <c r="Y555" s="29" t="str">
        <f>CONCATENATE(Y556,Y557,Y558,Y559,Y560,Y561,Y562,Y563)</f>
        <v/>
      </c>
    </row>
    <row r="556" spans="1:25" x14ac:dyDescent="0.25">
      <c r="A556" s="24"/>
      <c r="B556" s="17" t="s">
        <v>79</v>
      </c>
      <c r="C556" s="18" t="str">
        <f>IF(ISERROR(S555),"",INDEX(XMLLINK[Leiter],MATCH(Q556,XMLLINK[EnsembleNr],0)))</f>
        <v/>
      </c>
      <c r="D556" s="21">
        <v>1</v>
      </c>
      <c r="E556" s="18" t="str">
        <f>IF(S556,"",INDEX(XMLLINK[NamePerson],MATCH(Q557&amp;"_"&amp;D556,XMLLINK[EID_MID],0)))</f>
        <v/>
      </c>
      <c r="F556" s="18" t="str">
        <f>IF(S556,"",INDEX(XMLLINK[GebDat],MATCH(Q557&amp;"_"&amp;D556,XMLLINK[EID_MID],0)))</f>
        <v/>
      </c>
      <c r="G556" s="18" t="str">
        <f>IF(S556,"",INDEX(XMLLINK[Geschlecht],MATCH(Q557&amp;"_"&amp;D556,XMLLINK[EID_MID],0)))</f>
        <v/>
      </c>
      <c r="H556" s="18" t="str">
        <f>IF(S556,"",INDEX(XMLLINK[Adresse],MATCH(Q557&amp;"_"&amp;D556,XMLLINK[EID_MID],0)))</f>
        <v/>
      </c>
      <c r="I556" s="18" t="str">
        <f>IF(S556,"",INDEX(XMLLINK[Email],MATCH(Q557&amp;"_"&amp;D556,XMLLINK[EID_MID],0)))</f>
        <v/>
      </c>
      <c r="J556" s="18" t="str">
        <f>IF(S556,"",INDEX(XMLLINK[Telefon],MATCH(Q557&amp;"_"&amp;D556,XMLLINK[EID_MID],0)))</f>
        <v/>
      </c>
      <c r="K556" s="18" t="str">
        <f>IF(S556,"",INDEX(XMLLINK[Instrument],MATCH(Q557&amp;"_"&amp;D556,XMLLINK[EID_MID],0)))</f>
        <v/>
      </c>
      <c r="L556" s="18" t="str">
        <f>IF(S556,"",INDEX(XMLLINK[BereichIDPerson],MATCH(Q557&amp;"_"&amp;D556,XMLLINK[EID_MID],0)))</f>
        <v/>
      </c>
      <c r="M556" s="18" t="str">
        <f>IF(S556,"",INDEX(XMLLINK[BereichNamePerson],MATCH(Q557&amp;"_"&amp;D556,XMLLINK[EID_MID],0)))</f>
        <v/>
      </c>
      <c r="N556" s="18" t="str">
        <f>IF(S556,"",INDEX(XMLLINK[AuswahlPerson],MATCH(Q557&amp;"_"&amp;D556,XMLLINK[EID_MID],0)))</f>
        <v/>
      </c>
      <c r="O556" s="18" t="str">
        <f>IF(S556,"",INDEX(XMLLINK[BemerkungPerson],MATCH(Q557&amp;"_"&amp;D556,XMLLINK[EID_MID],0)))</f>
        <v/>
      </c>
      <c r="Q556" s="21">
        <f>B554</f>
        <v>28</v>
      </c>
      <c r="R556" s="22" t="s">
        <v>101</v>
      </c>
      <c r="S556" s="18" t="b">
        <f>ISERROR(INDEX(XMLLINK[NamePerson],MATCH(Q557&amp;"_"&amp;D556,XMLLINK[EID_MID],0)))</f>
        <v>1</v>
      </c>
      <c r="U556" s="15" t="str">
        <f ca="1">IF(ISNUMBER(DATEVALUE(F556)),TODAY()-DATEVALUE(F556),"")</f>
        <v/>
      </c>
      <c r="W556" s="15" t="str">
        <f>M556</f>
        <v/>
      </c>
      <c r="X556" s="29" t="str">
        <f>IF(E556="","",IF(E557="",E556,IF(E558="",E556&amp;", "&amp;E557,IF(E559="",E556&amp;", "&amp;E557&amp;", "&amp;E558,IF(E560="",E556&amp;", "&amp;E557&amp;", "&amp;E558&amp;", "&amp;E559,IF(E561="",E556&amp;", "&amp;E557&amp;", "&amp;E558&amp;", "&amp;E559&amp;", "&amp;E560,IF(E562="",E556&amp;", "&amp;E557&amp;", "&amp;E558&amp;", "&amp;E559&amp;", "&amp;E560&amp;", "&amp;E561,IF(E563="",E556&amp;", "&amp;E557&amp;", "&amp;E558&amp;", "&amp;E559&amp;", "&amp;E560&amp;", "&amp;E561&amp;", "&amp;E562,E556&amp;", "&amp;E557&amp;", "&amp;E558&amp;", "&amp;E559&amp;", "&amp;E560&amp;", "&amp;E561&amp;", "&amp;E562&amp;", "&amp;E563))))))))</f>
        <v/>
      </c>
      <c r="Y556" s="15" t="str">
        <f>K556</f>
        <v/>
      </c>
    </row>
    <row r="557" spans="1:25" x14ac:dyDescent="0.25">
      <c r="A557" s="24"/>
      <c r="B557" s="17" t="s">
        <v>80</v>
      </c>
      <c r="C557" s="18" t="str">
        <f>IF(ISERROR(S555),"",INDEX(XMLLINK[LeiterEmail],MATCH(Q557,XMLLINK[EnsembleNr],0)))</f>
        <v/>
      </c>
      <c r="D557" s="21">
        <v>2</v>
      </c>
      <c r="E557" s="18" t="str">
        <f>IF(S557,"",INDEX(XMLLINK[NamePerson],MATCH(Q558&amp;"_"&amp;D557,XMLLINK[EID_MID],0)))</f>
        <v/>
      </c>
      <c r="F557" s="18" t="str">
        <f>IF(S557,"",INDEX(XMLLINK[GebDat],MATCH(Q558&amp;"_"&amp;D557,XMLLINK[EID_MID],0)))</f>
        <v/>
      </c>
      <c r="G557" s="18" t="str">
        <f>IF(S557,"",INDEX(XMLLINK[Geschlecht],MATCH(Q558&amp;"_"&amp;D557,XMLLINK[EID_MID],0)))</f>
        <v/>
      </c>
      <c r="H557" s="18" t="str">
        <f>IF(S557,"",INDEX(XMLLINK[Adresse],MATCH(Q558&amp;"_"&amp;D557,XMLLINK[EID_MID],0)))</f>
        <v/>
      </c>
      <c r="I557" s="18" t="str">
        <f>IF(S557,"",INDEX(XMLLINK[Email],MATCH(Q558&amp;"_"&amp;D557,XMLLINK[EID_MID],0)))</f>
        <v/>
      </c>
      <c r="J557" s="18" t="str">
        <f>IF(S557,"",INDEX(XMLLINK[Telefon],MATCH(Q558&amp;"_"&amp;D557,XMLLINK[EID_MID],0)))</f>
        <v/>
      </c>
      <c r="K557" s="18" t="str">
        <f>IF(S557,"",INDEX(XMLLINK[Instrument],MATCH(Q558&amp;"_"&amp;D557,XMLLINK[EID_MID],0)))</f>
        <v/>
      </c>
      <c r="L557" s="18" t="str">
        <f>IF(S557,"",INDEX(XMLLINK[BereichIDPerson],MATCH(Q558&amp;"_"&amp;D557,XMLLINK[EID_MID],0)))</f>
        <v/>
      </c>
      <c r="M557" s="18" t="str">
        <f>IF(S557,"",INDEX(XMLLINK[BereichNamePerson],MATCH(Q558&amp;"_"&amp;D557,XMLLINK[EID_MID],0)))</f>
        <v/>
      </c>
      <c r="N557" s="18" t="str">
        <f>IF(S557,"",INDEX(XMLLINK[AuswahlPerson],MATCH(Q558&amp;"_"&amp;D557,XMLLINK[EID_MID],0)))</f>
        <v/>
      </c>
      <c r="O557" s="18" t="str">
        <f>IF(S557,"",INDEX(XMLLINK[BemerkungPerson],MATCH(Q558&amp;"_"&amp;D557,XMLLINK[EID_MID],0)))</f>
        <v/>
      </c>
      <c r="Q557" s="21">
        <f t="shared" ref="Q557:Q571" si="108">Q556</f>
        <v>28</v>
      </c>
      <c r="R557" s="15">
        <v>2</v>
      </c>
      <c r="S557" s="18" t="b">
        <f>ISERROR(INDEX(XMLLINK[NamePerson],MATCH(Q557&amp;"_"&amp;D557,XMLLINK[EID_MID],0)))</f>
        <v>1</v>
      </c>
      <c r="U557" s="15" t="str">
        <f t="shared" ref="U557:U563" ca="1" si="109">IF(ISNUMBER(DATEVALUE(F557)),TODAY()-DATEVALUE(F557),"")</f>
        <v/>
      </c>
      <c r="W557" s="15" t="str">
        <f>IF(AND(M557&lt;&gt;"",M557&lt;&gt;M556),", "&amp;M557,"")</f>
        <v/>
      </c>
      <c r="Y557" s="15" t="str">
        <f>IF(AND(K557&lt;&gt;"",K557&lt;&gt;K556),", "&amp;K557,"")</f>
        <v/>
      </c>
    </row>
    <row r="558" spans="1:25" x14ac:dyDescent="0.25">
      <c r="A558" s="24"/>
      <c r="B558" s="17" t="s">
        <v>81</v>
      </c>
      <c r="C558" s="18" t="str">
        <f>IF(ISERROR(S555),"",INDEX(XMLLINK[LeiterTelefon],MATCH(Q558,XMLLINK[EnsembleNr],0)))</f>
        <v/>
      </c>
      <c r="D558" s="21">
        <v>3</v>
      </c>
      <c r="E558" s="18" t="str">
        <f>IF(S558,"",INDEX(XMLLINK[NamePerson],MATCH(Q559&amp;"_"&amp;D558,XMLLINK[EID_MID],0)))</f>
        <v/>
      </c>
      <c r="F558" s="18" t="str">
        <f>IF(S558,"",INDEX(XMLLINK[GebDat],MATCH(Q559&amp;"_"&amp;D558,XMLLINK[EID_MID],0)))</f>
        <v/>
      </c>
      <c r="G558" s="18" t="str">
        <f>IF(S558,"",INDEX(XMLLINK[Geschlecht],MATCH(Q559&amp;"_"&amp;D558,XMLLINK[EID_MID],0)))</f>
        <v/>
      </c>
      <c r="H558" s="18" t="str">
        <f>IF(S558,"",INDEX(XMLLINK[Adresse],MATCH(Q559&amp;"_"&amp;D558,XMLLINK[EID_MID],0)))</f>
        <v/>
      </c>
      <c r="I558" s="18" t="str">
        <f>IF(S558,"",INDEX(XMLLINK[Email],MATCH(Q559&amp;"_"&amp;D558,XMLLINK[EID_MID],0)))</f>
        <v/>
      </c>
      <c r="J558" s="18" t="str">
        <f>IF(S558,"",INDEX(XMLLINK[Telefon],MATCH(Q559&amp;"_"&amp;D558,XMLLINK[EID_MID],0)))</f>
        <v/>
      </c>
      <c r="K558" s="18" t="str">
        <f>IF(S558,"",INDEX(XMLLINK[Instrument],MATCH(Q559&amp;"_"&amp;D558,XMLLINK[EID_MID],0)))</f>
        <v/>
      </c>
      <c r="L558" s="18" t="str">
        <f>IF(S558,"",INDEX(XMLLINK[BereichIDPerson],MATCH(Q559&amp;"_"&amp;D558,XMLLINK[EID_MID],0)))</f>
        <v/>
      </c>
      <c r="M558" s="18" t="str">
        <f>IF(S558,"",INDEX(XMLLINK[BereichNamePerson],MATCH(Q559&amp;"_"&amp;D558,XMLLINK[EID_MID],0)))</f>
        <v/>
      </c>
      <c r="N558" s="18" t="str">
        <f>IF(S558,"",INDEX(XMLLINK[AuswahlPerson],MATCH(Q559&amp;"_"&amp;D558,XMLLINK[EID_MID],0)))</f>
        <v/>
      </c>
      <c r="O558" s="18" t="str">
        <f>IF(S558,"",INDEX(XMLLINK[BemerkungPerson],MATCH(Q559&amp;"_"&amp;D558,XMLLINK[EID_MID],0)))</f>
        <v/>
      </c>
      <c r="Q558" s="21">
        <f t="shared" si="108"/>
        <v>28</v>
      </c>
      <c r="R558" s="15">
        <v>3</v>
      </c>
      <c r="S558" s="18" t="b">
        <f>ISERROR(INDEX(XMLLINK[NamePerson],MATCH(Q557&amp;"_"&amp;D558,XMLLINK[EID_MID],0)))</f>
        <v>1</v>
      </c>
      <c r="U558" s="15" t="str">
        <f t="shared" ca="1" si="109"/>
        <v/>
      </c>
      <c r="W558" s="15" t="str">
        <f>IF(OR(M558="",COUNTIF(M556:M557,M558)&gt;0),"",", "&amp;M558)</f>
        <v/>
      </c>
      <c r="Y558" s="15" t="str">
        <f>IF(OR(K558="",COUNTIF(K556:K557,K558)&gt;0),"",", "&amp;K558)</f>
        <v/>
      </c>
    </row>
    <row r="559" spans="1:25" x14ac:dyDescent="0.25">
      <c r="A559" s="24"/>
      <c r="B559" s="17" t="s">
        <v>82</v>
      </c>
      <c r="C559" s="18" t="str">
        <f>IF(ISERROR(S555),"",INDEX(XMLLINK[Art],MATCH(Q559,XMLLINK[EnsembleNr],0)))</f>
        <v/>
      </c>
      <c r="D559" s="21">
        <v>4</v>
      </c>
      <c r="E559" s="18" t="str">
        <f>IF(S559,"",INDEX(XMLLINK[NamePerson],MATCH(Q560&amp;"_"&amp;D559,XMLLINK[EID_MID],0)))</f>
        <v/>
      </c>
      <c r="F559" s="18" t="str">
        <f>IF(S559,"",INDEX(XMLLINK[GebDat],MATCH(Q560&amp;"_"&amp;D559,XMLLINK[EID_MID],0)))</f>
        <v/>
      </c>
      <c r="G559" s="18" t="str">
        <f>IF(S559,"",INDEX(XMLLINK[Geschlecht],MATCH(Q560&amp;"_"&amp;D559,XMLLINK[EID_MID],0)))</f>
        <v/>
      </c>
      <c r="H559" s="18" t="str">
        <f>IF(S559,"",INDEX(XMLLINK[Adresse],MATCH(Q560&amp;"_"&amp;D559,XMLLINK[EID_MID],0)))</f>
        <v/>
      </c>
      <c r="I559" s="18" t="str">
        <f>IF(S559,"",INDEX(XMLLINK[Email],MATCH(Q560&amp;"_"&amp;D559,XMLLINK[EID_MID],0)))</f>
        <v/>
      </c>
      <c r="J559" s="18" t="str">
        <f>IF(S559,"",INDEX(XMLLINK[Telefon],MATCH(Q560&amp;"_"&amp;D559,XMLLINK[EID_MID],0)))</f>
        <v/>
      </c>
      <c r="K559" s="18" t="str">
        <f>IF(S559,"",INDEX(XMLLINK[Instrument],MATCH(Q560&amp;"_"&amp;D559,XMLLINK[EID_MID],0)))</f>
        <v/>
      </c>
      <c r="L559" s="18" t="str">
        <f>IF(S559,"",INDEX(XMLLINK[BereichIDPerson],MATCH(Q560&amp;"_"&amp;D559,XMLLINK[EID_MID],0)))</f>
        <v/>
      </c>
      <c r="M559" s="18" t="str">
        <f>IF(S559,"",INDEX(XMLLINK[BereichNamePerson],MATCH(Q560&amp;"_"&amp;D559,XMLLINK[EID_MID],0)))</f>
        <v/>
      </c>
      <c r="N559" s="18" t="str">
        <f>IF(S559,"",INDEX(XMLLINK[AuswahlPerson],MATCH(Q560&amp;"_"&amp;D559,XMLLINK[EID_MID],0)))</f>
        <v/>
      </c>
      <c r="O559" s="18" t="str">
        <f>IF(S559,"",INDEX(XMLLINK[BemerkungPerson],MATCH(Q560&amp;"_"&amp;D559,XMLLINK[EID_MID],0)))</f>
        <v/>
      </c>
      <c r="Q559" s="21">
        <f t="shared" si="108"/>
        <v>28</v>
      </c>
      <c r="R559" s="15">
        <v>4</v>
      </c>
      <c r="S559" s="18" t="b">
        <f>ISERROR(INDEX(XMLLINK[NamePerson],MATCH(Q557&amp;"_"&amp;D559,XMLLINK[EID_MID],0)))</f>
        <v>1</v>
      </c>
      <c r="U559" s="15" t="str">
        <f t="shared" ca="1" si="109"/>
        <v/>
      </c>
      <c r="W559" s="15" t="str">
        <f>IF(OR(M559="",COUNTIF(M556:M558,M559)&gt;0),"",", "&amp;M559)</f>
        <v/>
      </c>
      <c r="Y559" s="15" t="str">
        <f>IF(OR(K559="",COUNTIF(K556:K558,K559)&gt;0),"",", "&amp;K559)</f>
        <v/>
      </c>
    </row>
    <row r="560" spans="1:25" x14ac:dyDescent="0.25">
      <c r="A560" s="24"/>
      <c r="B560" s="17" t="s">
        <v>83</v>
      </c>
      <c r="C560" s="18" t="str">
        <f>IF(ISERROR(S555),"",INDEX(XMLLINK[Stufe],MATCH(Q560,XMLLINK[EnsembleNr],0)))</f>
        <v/>
      </c>
      <c r="D560" s="21">
        <v>5</v>
      </c>
      <c r="E560" s="18" t="str">
        <f>IF(S560,"",INDEX(XMLLINK[NamePerson],MATCH(Q561&amp;"_"&amp;D560,XMLLINK[EID_MID],0)))</f>
        <v/>
      </c>
      <c r="F560" s="18" t="str">
        <f>IF(S560,"",INDEX(XMLLINK[GebDat],MATCH(Q561&amp;"_"&amp;D560,XMLLINK[EID_MID],0)))</f>
        <v/>
      </c>
      <c r="G560" s="18" t="str">
        <f>IF(S560,"",INDEX(XMLLINK[Geschlecht],MATCH(Q561&amp;"_"&amp;D560,XMLLINK[EID_MID],0)))</f>
        <v/>
      </c>
      <c r="H560" s="18" t="str">
        <f>IF(S560,"",INDEX(XMLLINK[Adresse],MATCH(Q561&amp;"_"&amp;D560,XMLLINK[EID_MID],0)))</f>
        <v/>
      </c>
      <c r="I560" s="18" t="str">
        <f>IF(S560,"",INDEX(XMLLINK[Email],MATCH(Q561&amp;"_"&amp;D560,XMLLINK[EID_MID],0)))</f>
        <v/>
      </c>
      <c r="J560" s="18" t="str">
        <f>IF(S560,"",INDEX(XMLLINK[Telefon],MATCH(Q561&amp;"_"&amp;D560,XMLLINK[EID_MID],0)))</f>
        <v/>
      </c>
      <c r="K560" s="18" t="str">
        <f>IF(S560,"",INDEX(XMLLINK[Instrument],MATCH(Q561&amp;"_"&amp;D560,XMLLINK[EID_MID],0)))</f>
        <v/>
      </c>
      <c r="L560" s="18" t="str">
        <f>IF(S560,"",INDEX(XMLLINK[BereichIDPerson],MATCH(Q561&amp;"_"&amp;D560,XMLLINK[EID_MID],0)))</f>
        <v/>
      </c>
      <c r="M560" s="18" t="str">
        <f>IF(S560,"",INDEX(XMLLINK[BereichNamePerson],MATCH(Q561&amp;"_"&amp;D560,XMLLINK[EID_MID],0)))</f>
        <v/>
      </c>
      <c r="N560" s="18" t="str">
        <f>IF(S560,"",INDEX(XMLLINK[AuswahlPerson],MATCH(Q561&amp;"_"&amp;D560,XMLLINK[EID_MID],0)))</f>
        <v/>
      </c>
      <c r="O560" s="18" t="str">
        <f>IF(S560,"",INDEX(XMLLINK[BemerkungPerson],MATCH(Q561&amp;"_"&amp;D560,XMLLINK[EID_MID],0)))</f>
        <v/>
      </c>
      <c r="Q560" s="21">
        <f t="shared" si="108"/>
        <v>28</v>
      </c>
      <c r="R560" s="15">
        <v>5</v>
      </c>
      <c r="S560" s="18" t="b">
        <f>ISERROR(INDEX(XMLLINK[NamePerson],MATCH(Q557&amp;"_"&amp;D560,XMLLINK[EID_MID],0)))</f>
        <v>1</v>
      </c>
      <c r="U560" s="15" t="str">
        <f t="shared" ca="1" si="109"/>
        <v/>
      </c>
      <c r="W560" s="15" t="str">
        <f>IF(OR(M560="",COUNTIF(M556:M559,M560)&gt;0),"",", "&amp;M560)</f>
        <v/>
      </c>
      <c r="Y560" s="15" t="str">
        <f>IF(OR(K560="",COUNTIF(K557:K559,K560)&gt;0),"",", "&amp;K560)</f>
        <v/>
      </c>
    </row>
    <row r="561" spans="1:25" x14ac:dyDescent="0.25">
      <c r="A561" s="24"/>
      <c r="B561" s="17" t="s">
        <v>84</v>
      </c>
      <c r="C561" s="18" t="str">
        <f>IF(ISERROR(S555),"",INDEX(XMLLINK[Artikel],MATCH(Q561,XMLLINK[EnsembleNr],0)))</f>
        <v/>
      </c>
      <c r="D561" s="21">
        <v>6</v>
      </c>
      <c r="E561" s="18" t="str">
        <f>IF(S561,"",INDEX(XMLLINK[NamePerson],MATCH(Q562&amp;"_"&amp;D561,XMLLINK[EID_MID],0)))</f>
        <v/>
      </c>
      <c r="F561" s="18" t="str">
        <f>IF(S561,"",INDEX(XMLLINK[GebDat],MATCH(Q562&amp;"_"&amp;D561,XMLLINK[EID_MID],0)))</f>
        <v/>
      </c>
      <c r="G561" s="18" t="str">
        <f>IF(S561,"",INDEX(XMLLINK[Geschlecht],MATCH(Q562&amp;"_"&amp;D561,XMLLINK[EID_MID],0)))</f>
        <v/>
      </c>
      <c r="H561" s="18" t="str">
        <f>IF(S561,"",INDEX(XMLLINK[Adresse],MATCH(Q562&amp;"_"&amp;D561,XMLLINK[EID_MID],0)))</f>
        <v/>
      </c>
      <c r="I561" s="18" t="str">
        <f>IF(S561,"",INDEX(XMLLINK[Email],MATCH(Q562&amp;"_"&amp;D561,XMLLINK[EID_MID],0)))</f>
        <v/>
      </c>
      <c r="J561" s="18" t="str">
        <f>IF(S561,"",INDEX(XMLLINK[Telefon],MATCH(Q562&amp;"_"&amp;D561,XMLLINK[EID_MID],0)))</f>
        <v/>
      </c>
      <c r="K561" s="18" t="str">
        <f>IF(S561,"",INDEX(XMLLINK[Instrument],MATCH(Q562&amp;"_"&amp;D561,XMLLINK[EID_MID],0)))</f>
        <v/>
      </c>
      <c r="L561" s="18" t="str">
        <f>IF(S561,"",INDEX(XMLLINK[BereichIDPerson],MATCH(Q562&amp;"_"&amp;D561,XMLLINK[EID_MID],0)))</f>
        <v/>
      </c>
      <c r="M561" s="18" t="str">
        <f>IF(S561,"",INDEX(XMLLINK[BereichNamePerson],MATCH(Q562&amp;"_"&amp;D561,XMLLINK[EID_MID],0)))</f>
        <v/>
      </c>
      <c r="N561" s="18" t="str">
        <f>IF(S561,"",INDEX(XMLLINK[AuswahlPerson],MATCH(Q562&amp;"_"&amp;D561,XMLLINK[EID_MID],0)))</f>
        <v/>
      </c>
      <c r="O561" s="18" t="str">
        <f>IF(S561,"",INDEX(XMLLINK[BemerkungPerson],MATCH(Q562&amp;"_"&amp;D561,XMLLINK[EID_MID],0)))</f>
        <v/>
      </c>
      <c r="Q561" s="21">
        <f t="shared" si="108"/>
        <v>28</v>
      </c>
      <c r="R561" s="15">
        <v>6</v>
      </c>
      <c r="S561" s="18" t="b">
        <f>ISERROR(INDEX(XMLLINK[NamePerson],MATCH(Q557&amp;"_"&amp;D561,XMLLINK[EID_MID],0)))</f>
        <v>1</v>
      </c>
      <c r="U561" s="15" t="str">
        <f t="shared" ca="1" si="109"/>
        <v/>
      </c>
      <c r="W561" s="15" t="str">
        <f>IF(OR(M561="",COUNTIF(M556:M560,M561)&gt;0),"",", "&amp;M561)</f>
        <v/>
      </c>
      <c r="Y561" s="15" t="str">
        <f>IF(OR(K561="",COUNTIF(K558:K560,K561)&gt;0),"",", "&amp;K561)</f>
        <v/>
      </c>
    </row>
    <row r="562" spans="1:25" x14ac:dyDescent="0.25">
      <c r="A562" s="24"/>
      <c r="B562" s="17" t="s">
        <v>85</v>
      </c>
      <c r="C562" s="18" t="str">
        <f>IF(ISERROR(S555),"",INDEX(XMLLINK[BereichID],MATCH(Q562,XMLLINK[EnsembleNr],0)))</f>
        <v/>
      </c>
      <c r="D562" s="21">
        <v>7</v>
      </c>
      <c r="E562" s="18" t="str">
        <f>IF(S562,"",INDEX(XMLLINK[NamePerson],MATCH(Q563&amp;"_"&amp;D562,XMLLINK[EID_MID],0)))</f>
        <v/>
      </c>
      <c r="F562" s="18" t="str">
        <f>IF(S562,"",INDEX(XMLLINK[GebDat],MATCH(Q563&amp;"_"&amp;D562,XMLLINK[EID_MID],0)))</f>
        <v/>
      </c>
      <c r="G562" s="18" t="str">
        <f>IF(S562,"",INDEX(XMLLINK[Geschlecht],MATCH(Q563&amp;"_"&amp;D562,XMLLINK[EID_MID],0)))</f>
        <v/>
      </c>
      <c r="H562" s="18" t="str">
        <f>IF(S562,"",INDEX(XMLLINK[Adresse],MATCH(Q563&amp;"_"&amp;D562,XMLLINK[EID_MID],0)))</f>
        <v/>
      </c>
      <c r="I562" s="18" t="str">
        <f>IF(S562,"",INDEX(XMLLINK[Email],MATCH(Q563&amp;"_"&amp;D562,XMLLINK[EID_MID],0)))</f>
        <v/>
      </c>
      <c r="J562" s="18" t="str">
        <f>IF(S562,"",INDEX(XMLLINK[Telefon],MATCH(Q563&amp;"_"&amp;D562,XMLLINK[EID_MID],0)))</f>
        <v/>
      </c>
      <c r="K562" s="18" t="str">
        <f>IF(S562,"",INDEX(XMLLINK[Instrument],MATCH(Q563&amp;"_"&amp;D562,XMLLINK[EID_MID],0)))</f>
        <v/>
      </c>
      <c r="L562" s="18" t="str">
        <f>IF(S562,"",INDEX(XMLLINK[BereichIDPerson],MATCH(Q563&amp;"_"&amp;D562,XMLLINK[EID_MID],0)))</f>
        <v/>
      </c>
      <c r="M562" s="18" t="str">
        <f>IF(S562,"",INDEX(XMLLINK[BereichNamePerson],MATCH(Q563&amp;"_"&amp;D562,XMLLINK[EID_MID],0)))</f>
        <v/>
      </c>
      <c r="N562" s="18" t="str">
        <f>IF(S562,"",INDEX(XMLLINK[AuswahlPerson],MATCH(Q563&amp;"_"&amp;D562,XMLLINK[EID_MID],0)))</f>
        <v/>
      </c>
      <c r="O562" s="18" t="str">
        <f>IF(S562,"",INDEX(XMLLINK[BemerkungPerson],MATCH(Q563&amp;"_"&amp;D562,XMLLINK[EID_MID],0)))</f>
        <v/>
      </c>
      <c r="Q562" s="21">
        <f t="shared" si="108"/>
        <v>28</v>
      </c>
      <c r="R562" s="15">
        <v>7</v>
      </c>
      <c r="S562" s="18" t="b">
        <f>ISERROR(INDEX(XMLLINK[NamePerson],MATCH(Q557&amp;"_"&amp;D562,XMLLINK[EID_MID],0)))</f>
        <v>1</v>
      </c>
      <c r="U562" s="15" t="str">
        <f t="shared" ca="1" si="109"/>
        <v/>
      </c>
      <c r="W562" s="15" t="str">
        <f>IF(OR(M562="",COUNTIF(M556:M561,M562)&gt;0),"",", "&amp;M562)</f>
        <v/>
      </c>
      <c r="Y562" s="15" t="str">
        <f>IF(OR(K562="",COUNTIF(K559:K561,K562)&gt;0),"",", "&amp;K562)</f>
        <v/>
      </c>
    </row>
    <row r="563" spans="1:25" x14ac:dyDescent="0.25">
      <c r="A563" s="24"/>
      <c r="B563" s="17" t="s">
        <v>86</v>
      </c>
      <c r="C563" s="18" t="str">
        <f>IF(ISERROR(S555),"",INDEX(XMLLINK[BereichName],MATCH(Q563,XMLLINK[EnsembleNr],0)))</f>
        <v/>
      </c>
      <c r="D563" s="21">
        <v>8</v>
      </c>
      <c r="E563" s="18" t="str">
        <f>IF(S563,"",INDEX(XMLLINK[NamePerson],MATCH(Q564&amp;"_"&amp;D563,XMLLINK[EID_MID],0)))</f>
        <v/>
      </c>
      <c r="F563" s="18" t="str">
        <f>IF(S563,"",INDEX(XMLLINK[GebDat],MATCH(Q564&amp;"_"&amp;D563,XMLLINK[EID_MID],0)))</f>
        <v/>
      </c>
      <c r="G563" s="18" t="str">
        <f>IF(S563,"",INDEX(XMLLINK[Geschlecht],MATCH(Q564&amp;"_"&amp;D563,XMLLINK[EID_MID],0)))</f>
        <v/>
      </c>
      <c r="H563" s="18" t="str">
        <f>IF(S563,"",INDEX(XMLLINK[Adresse],MATCH(Q564&amp;"_"&amp;D563,XMLLINK[EID_MID],0)))</f>
        <v/>
      </c>
      <c r="I563" s="18" t="str">
        <f>IF(S563,"",INDEX(XMLLINK[Email],MATCH(Q564&amp;"_"&amp;D563,XMLLINK[EID_MID],0)))</f>
        <v/>
      </c>
      <c r="J563" s="18" t="str">
        <f>IF(S563,"",INDEX(XMLLINK[Telefon],MATCH(Q564&amp;"_"&amp;D563,XMLLINK[EID_MID],0)))</f>
        <v/>
      </c>
      <c r="K563" s="18" t="str">
        <f>IF(S563,"",INDEX(XMLLINK[Instrument],MATCH(Q564&amp;"_"&amp;D563,XMLLINK[EID_MID],0)))</f>
        <v/>
      </c>
      <c r="L563" s="18" t="str">
        <f>IF(S563,"",INDEX(XMLLINK[BereichIDPerson],MATCH(Q564&amp;"_"&amp;D563,XMLLINK[EID_MID],0)))</f>
        <v/>
      </c>
      <c r="M563" s="18" t="str">
        <f>IF(S563,"",INDEX(XMLLINK[BereichNamePerson],MATCH(Q564&amp;"_"&amp;D563,XMLLINK[EID_MID],0)))</f>
        <v/>
      </c>
      <c r="N563" s="18" t="str">
        <f>IF(S563,"",INDEX(XMLLINK[AuswahlPerson],MATCH(Q564&amp;"_"&amp;D563,XMLLINK[EID_MID],0)))</f>
        <v/>
      </c>
      <c r="O563" s="18" t="str">
        <f>IF(S563,"",INDEX(XMLLINK[BemerkungPerson],MATCH(Q564&amp;"_"&amp;D563,XMLLINK[EID_MID],0)))</f>
        <v/>
      </c>
      <c r="Q563" s="21">
        <f t="shared" si="108"/>
        <v>28</v>
      </c>
      <c r="R563" s="15">
        <v>8</v>
      </c>
      <c r="S563" s="18" t="b">
        <f>ISERROR(INDEX(XMLLINK[NamePerson],MATCH(Q557&amp;"_"&amp;D563,XMLLINK[EID_MID],0)))</f>
        <v>1</v>
      </c>
      <c r="U563" s="15" t="str">
        <f t="shared" ca="1" si="109"/>
        <v/>
      </c>
      <c r="W563" s="15" t="str">
        <f>IF(OR(M563="",COUNTIF(M556:M562,M563)&gt;0),"",", "&amp;M563)</f>
        <v/>
      </c>
      <c r="Y563" s="15" t="str">
        <f>IF(OR(K563="",COUNTIF(K560:K562,K563)&gt;0),"",", "&amp;K563)</f>
        <v/>
      </c>
    </row>
    <row r="564" spans="1:25" x14ac:dyDescent="0.25">
      <c r="A564" s="24"/>
      <c r="B564" s="17" t="s">
        <v>87</v>
      </c>
      <c r="C564" s="18" t="str">
        <f>IF(ISERROR(S555),"",INDEX(XMLLINK[Auftrittzeit],MATCH(Q564,XMLLINK[EnsembleNr],0)))</f>
        <v/>
      </c>
      <c r="D564" s="17" t="s">
        <v>94</v>
      </c>
      <c r="E564" s="15" t="s">
        <v>29</v>
      </c>
      <c r="F564" s="15" t="s">
        <v>30</v>
      </c>
      <c r="G564" s="15" t="s">
        <v>95</v>
      </c>
      <c r="H564" s="15" t="s">
        <v>32</v>
      </c>
      <c r="I564" s="15" t="s">
        <v>20</v>
      </c>
      <c r="J564" s="15" t="s">
        <v>39</v>
      </c>
      <c r="Q564" s="21">
        <f t="shared" si="108"/>
        <v>28</v>
      </c>
      <c r="U564" s="15">
        <f ca="1">COUNT(U556:U563)</f>
        <v>0</v>
      </c>
      <c r="W564" s="29" t="str">
        <f>CONCATENATE(W565,V566,W566,V567,W567,V568,W568,V569,W569,V570,W570,V571,W571)</f>
        <v/>
      </c>
    </row>
    <row r="565" spans="1:25" x14ac:dyDescent="0.25">
      <c r="A565" s="24"/>
      <c r="B565" s="17" t="s">
        <v>88</v>
      </c>
      <c r="C565" s="18" t="str">
        <f>IF(ISERROR(S555),"",INDEX(XMLLINK[Bemerkung],MATCH(Q565,XMLLINK[EnsembleNr],0)))</f>
        <v/>
      </c>
      <c r="D565" s="21">
        <v>1</v>
      </c>
      <c r="E565" s="18" t="str">
        <f>IF(S565,"",INDEX(XMLLINK[Titel],MATCH(Q566&amp;"_"&amp;D565,XMLLINK[EID_WID],0)))</f>
        <v/>
      </c>
      <c r="F565" s="18" t="str">
        <f>IF(S565,"",INDEX(XMLLINK[Komponist],MATCH(Q566&amp;"_"&amp;D565,XMLLINK[EID_WID],0)))</f>
        <v/>
      </c>
      <c r="G565" s="18" t="str">
        <f>IF(S565,"",INDEX(XMLLINK[Satz],MATCH(Q566&amp;"_"&amp;D565,XMLLINK[EID_WID],0)))</f>
        <v/>
      </c>
      <c r="H565" s="18" t="str">
        <f>IF(S565,"",INDEX(XMLLINK[Dauer],MATCH(Q566&amp;"_"&amp;D565,XMLLINK[EID_WID],0)))</f>
        <v/>
      </c>
      <c r="I565" s="18" t="str">
        <f>IF(S565,"",INDEX(XMLLINK[BemerkungWerk],MATCH(Q566&amp;"_"&amp;D565,XMLLINK[EID_WID],0)))</f>
        <v/>
      </c>
      <c r="J565" s="18" t="str">
        <f>IF(S565,"",INDEX(XMLLINK[Pflicht],MATCH(Q566&amp;"_"&amp;D565,XMLLINK[EID_WID],0)))</f>
        <v/>
      </c>
      <c r="Q565" s="21">
        <f t="shared" si="108"/>
        <v>28</v>
      </c>
      <c r="R565" s="22" t="s">
        <v>102</v>
      </c>
      <c r="S565" s="18" t="b">
        <f>ISERROR(INDEX(XMLLINK[NamePerson],MATCH(Q567&amp;"_"&amp;D565,XMLLINK[EID_WID],0)))</f>
        <v>1</v>
      </c>
      <c r="W565" s="15" t="str">
        <f t="shared" ref="W565:W572" si="110">IF(AND(F565="",G565=""),E565,IF(AND(F565&lt;&gt;"",G565&lt;&gt;""),F565&amp;", "&amp;E565&amp;", "&amp;G565,IF(F565="",E565&amp;", "&amp;G565,F565&amp;", "&amp;E565)))</f>
        <v/>
      </c>
    </row>
    <row r="566" spans="1:25" x14ac:dyDescent="0.25">
      <c r="A566" s="24"/>
      <c r="B566" s="17" t="s">
        <v>108</v>
      </c>
      <c r="C566" s="28" t="str">
        <f ca="1">IF(U564=0,"",SUM(U556:U563)/U564/365.25)</f>
        <v/>
      </c>
      <c r="D566" s="21">
        <v>2</v>
      </c>
      <c r="E566" s="18" t="str">
        <f>IF(S566,"",INDEX(XMLLINK[Titel],MATCH(Q567&amp;"_"&amp;D566,XMLLINK[EID_WID],0)))</f>
        <v/>
      </c>
      <c r="F566" s="18" t="str">
        <f>IF(S566,"",INDEX(XMLLINK[Komponist],MATCH(Q567&amp;"_"&amp;D566,XMLLINK[EID_WID],0)))</f>
        <v/>
      </c>
      <c r="G566" s="18" t="str">
        <f>IF(S566,"",INDEX(XMLLINK[Satz],MATCH(Q567&amp;"_"&amp;D566,XMLLINK[EID_WID],0)))</f>
        <v/>
      </c>
      <c r="H566" s="18" t="str">
        <f>IF(S566,"",INDEX(XMLLINK[Dauer],MATCH(Q567&amp;"_"&amp;D566,XMLLINK[EID_WID],0)))</f>
        <v/>
      </c>
      <c r="I566" s="18" t="str">
        <f>IF(S566,"",INDEX(XMLLINK[BemerkungWerk],MATCH(Q567&amp;"_"&amp;D566,XMLLINK[EID_WID],0)))</f>
        <v/>
      </c>
      <c r="J566" s="18" t="str">
        <f>IF(S566,"",INDEX(XMLLINK[Pflicht],MATCH(Q567&amp;"_"&amp;D566,XMLLINK[EID_WID],0)))</f>
        <v/>
      </c>
      <c r="Q566" s="21">
        <f t="shared" si="108"/>
        <v>28</v>
      </c>
      <c r="R566" s="22">
        <v>2</v>
      </c>
      <c r="S566" s="18" t="b">
        <f>ISERROR(INDEX(XMLLINK[NamePerson],MATCH(Q568&amp;"_"&amp;D566,XMLLINK[EID_WID],0)))</f>
        <v>1</v>
      </c>
      <c r="V566" s="15" t="str">
        <f>IF(W566="","","; ")</f>
        <v/>
      </c>
      <c r="W566" s="15" t="str">
        <f t="shared" si="110"/>
        <v/>
      </c>
    </row>
    <row r="567" spans="1:25" x14ac:dyDescent="0.25">
      <c r="A567" s="24"/>
      <c r="D567" s="21">
        <v>3</v>
      </c>
      <c r="E567" s="18" t="str">
        <f>IF(S567,"",INDEX(XMLLINK[Titel],MATCH(Q568&amp;"_"&amp;D567,XMLLINK[EID_WID],0)))</f>
        <v/>
      </c>
      <c r="F567" s="18" t="str">
        <f>IF(S567,"",INDEX(XMLLINK[Komponist],MATCH(Q568&amp;"_"&amp;D567,XMLLINK[EID_WID],0)))</f>
        <v/>
      </c>
      <c r="G567" s="18" t="str">
        <f>IF(S567,"",INDEX(XMLLINK[Satz],MATCH(Q568&amp;"_"&amp;D567,XMLLINK[EID_WID],0)))</f>
        <v/>
      </c>
      <c r="H567" s="18" t="str">
        <f>IF(S567,"",INDEX(XMLLINK[Dauer],MATCH(Q568&amp;"_"&amp;D567,XMLLINK[EID_WID],0)))</f>
        <v/>
      </c>
      <c r="I567" s="18" t="str">
        <f>IF(S567,"",INDEX(XMLLINK[BemerkungWerk],MATCH(Q568&amp;"_"&amp;D567,XMLLINK[EID_WID],0)))</f>
        <v/>
      </c>
      <c r="J567" s="18" t="str">
        <f>IF(S567,"",INDEX(XMLLINK[Pflicht],MATCH(Q568&amp;"_"&amp;D567,XMLLINK[EID_WID],0)))</f>
        <v/>
      </c>
      <c r="Q567" s="21">
        <f t="shared" si="108"/>
        <v>28</v>
      </c>
      <c r="R567" s="22">
        <v>3</v>
      </c>
      <c r="S567" s="18" t="b">
        <f>ISERROR(INDEX(XMLLINK[NamePerson],MATCH(Q569&amp;"_"&amp;D567,XMLLINK[EID_WID],0)))</f>
        <v>1</v>
      </c>
      <c r="V567" s="15" t="str">
        <f t="shared" ref="V567:V572" si="111">IF(W567="","","; ")</f>
        <v/>
      </c>
      <c r="W567" s="15" t="str">
        <f t="shared" si="110"/>
        <v/>
      </c>
    </row>
    <row r="568" spans="1:25" x14ac:dyDescent="0.25">
      <c r="A568" s="24"/>
      <c r="D568" s="21">
        <v>4</v>
      </c>
      <c r="E568" s="18" t="str">
        <f>IF(S568,"",INDEX(XMLLINK[Titel],MATCH(Q569&amp;"_"&amp;D568,XMLLINK[EID_WID],0)))</f>
        <v/>
      </c>
      <c r="F568" s="18" t="str">
        <f>IF(S568,"",INDEX(XMLLINK[Komponist],MATCH(Q569&amp;"_"&amp;D568,XMLLINK[EID_WID],0)))</f>
        <v/>
      </c>
      <c r="G568" s="18" t="str">
        <f>IF(S568,"",INDEX(XMLLINK[Satz],MATCH(Q569&amp;"_"&amp;D568,XMLLINK[EID_WID],0)))</f>
        <v/>
      </c>
      <c r="H568" s="18" t="str">
        <f>IF(S568,"",INDEX(XMLLINK[Dauer],MATCH(Q569&amp;"_"&amp;D568,XMLLINK[EID_WID],0)))</f>
        <v/>
      </c>
      <c r="I568" s="18" t="str">
        <f>IF(S568,"",INDEX(XMLLINK[BemerkungWerk],MATCH(Q569&amp;"_"&amp;D568,XMLLINK[EID_WID],0)))</f>
        <v/>
      </c>
      <c r="J568" s="18" t="str">
        <f>IF(S568,"",INDEX(XMLLINK[Pflicht],MATCH(Q569&amp;"_"&amp;D568,XMLLINK[EID_WID],0)))</f>
        <v/>
      </c>
      <c r="Q568" s="21">
        <f t="shared" si="108"/>
        <v>28</v>
      </c>
      <c r="R568" s="22">
        <v>4</v>
      </c>
      <c r="S568" s="18" t="b">
        <f>ISERROR(INDEX(XMLLINK[NamePerson],MATCH(Q570&amp;"_"&amp;D568,XMLLINK[EID_WID],0)))</f>
        <v>1</v>
      </c>
      <c r="V568" s="15" t="str">
        <f t="shared" si="111"/>
        <v/>
      </c>
      <c r="W568" s="15" t="str">
        <f t="shared" si="110"/>
        <v/>
      </c>
    </row>
    <row r="569" spans="1:25" x14ac:dyDescent="0.25">
      <c r="A569" s="24"/>
      <c r="D569" s="21">
        <v>5</v>
      </c>
      <c r="E569" s="18" t="str">
        <f>IF(S569,"",INDEX(XMLLINK[Titel],MATCH(Q570&amp;"_"&amp;D569,XMLLINK[EID_WID],0)))</f>
        <v/>
      </c>
      <c r="F569" s="18" t="str">
        <f>IF(S569,"",INDEX(XMLLINK[Komponist],MATCH(Q570&amp;"_"&amp;D569,XMLLINK[EID_WID],0)))</f>
        <v/>
      </c>
      <c r="G569" s="18" t="str">
        <f>IF(S569,"",INDEX(XMLLINK[Satz],MATCH(Q570&amp;"_"&amp;D569,XMLLINK[EID_WID],0)))</f>
        <v/>
      </c>
      <c r="H569" s="18" t="str">
        <f>IF(S569,"",INDEX(XMLLINK[Dauer],MATCH(Q570&amp;"_"&amp;D569,XMLLINK[EID_WID],0)))</f>
        <v/>
      </c>
      <c r="I569" s="18" t="str">
        <f>IF(S569,"",INDEX(XMLLINK[BemerkungWerk],MATCH(Q570&amp;"_"&amp;D569,XMLLINK[EID_WID],0)))</f>
        <v/>
      </c>
      <c r="J569" s="18" t="str">
        <f>IF(S569,"",INDEX(XMLLINK[Pflicht],MATCH(Q570&amp;"_"&amp;D569,XMLLINK[EID_WID],0)))</f>
        <v/>
      </c>
      <c r="Q569" s="21">
        <f t="shared" si="108"/>
        <v>28</v>
      </c>
      <c r="R569" s="22">
        <v>5</v>
      </c>
      <c r="S569" s="18" t="b">
        <f>ISERROR(INDEX(XMLLINK[NamePerson],MATCH(Q571&amp;"_"&amp;D569,XMLLINK[EID_WID],0)))</f>
        <v>1</v>
      </c>
      <c r="V569" s="15" t="str">
        <f t="shared" si="111"/>
        <v/>
      </c>
      <c r="W569" s="15" t="str">
        <f t="shared" si="110"/>
        <v/>
      </c>
    </row>
    <row r="570" spans="1:25" x14ac:dyDescent="0.25">
      <c r="A570" s="24"/>
      <c r="D570" s="21">
        <v>6</v>
      </c>
      <c r="E570" s="18" t="str">
        <f>IF(S570,"",INDEX(XMLLINK[Titel],MATCH(Q571&amp;"_"&amp;D570,XMLLINK[EID_WID],0)))</f>
        <v/>
      </c>
      <c r="F570" s="18" t="str">
        <f>IF(S570,"",INDEX(XMLLINK[Komponist],MATCH(Q571&amp;"_"&amp;D570,XMLLINK[EID_WID],0)))</f>
        <v/>
      </c>
      <c r="G570" s="18" t="str">
        <f>IF(S570,"",INDEX(XMLLINK[Satz],MATCH(Q571&amp;"_"&amp;D570,XMLLINK[EID_WID],0)))</f>
        <v/>
      </c>
      <c r="H570" s="18" t="str">
        <f>IF(S570,"",INDEX(XMLLINK[Dauer],MATCH(Q571&amp;"_"&amp;D570,XMLLINK[EID_WID],0)))</f>
        <v/>
      </c>
      <c r="I570" s="18" t="str">
        <f>IF(S570,"",INDEX(XMLLINK[BemerkungWerk],MATCH(Q571&amp;"_"&amp;D570,XMLLINK[EID_WID],0)))</f>
        <v/>
      </c>
      <c r="J570" s="18" t="str">
        <f>IF(S570,"",INDEX(XMLLINK[Pflicht],MATCH(Q571&amp;"_"&amp;D570,XMLLINK[EID_WID],0)))</f>
        <v/>
      </c>
      <c r="Q570" s="21">
        <f t="shared" si="108"/>
        <v>28</v>
      </c>
      <c r="R570" s="22">
        <v>6</v>
      </c>
      <c r="S570" s="18" t="b">
        <f>ISERROR(INDEX(XMLLINK[NamePerson],MATCH(Q572&amp;"_"&amp;D570,XMLLINK[EID_WID],0)))</f>
        <v>1</v>
      </c>
      <c r="V570" s="15" t="str">
        <f t="shared" si="111"/>
        <v/>
      </c>
      <c r="W570" s="15" t="str">
        <f t="shared" si="110"/>
        <v/>
      </c>
    </row>
    <row r="571" spans="1:25" x14ac:dyDescent="0.25">
      <c r="A571" s="24"/>
      <c r="D571" s="21">
        <v>7</v>
      </c>
      <c r="E571" s="18" t="str">
        <f>IF(S571,"",INDEX(XMLLINK[Titel],MATCH(Q572&amp;"_"&amp;D571,XMLLINK[EID_WID],0)))</f>
        <v/>
      </c>
      <c r="F571" s="18" t="str">
        <f>IF(S571,"",INDEX(XMLLINK[Komponist],MATCH(Q572&amp;"_"&amp;D571,XMLLINK[EID_WID],0)))</f>
        <v/>
      </c>
      <c r="G571" s="18" t="str">
        <f>IF(S571,"",INDEX(XMLLINK[Satz],MATCH(Q572&amp;"_"&amp;D571,XMLLINK[EID_WID],0)))</f>
        <v/>
      </c>
      <c r="H571" s="18" t="str">
        <f>IF(S571,"",INDEX(XMLLINK[Dauer],MATCH(Q572&amp;"_"&amp;D571,XMLLINK[EID_WID],0)))</f>
        <v/>
      </c>
      <c r="I571" s="18" t="str">
        <f>IF(S571,"",INDEX(XMLLINK[BemerkungWerk],MATCH(Q572&amp;"_"&amp;D571,XMLLINK[EID_WID],0)))</f>
        <v/>
      </c>
      <c r="J571" s="18" t="str">
        <f>IF(S571,"",INDEX(XMLLINK[Pflicht],MATCH(Q572&amp;"_"&amp;D571,XMLLINK[EID_WID],0)))</f>
        <v/>
      </c>
      <c r="Q571" s="21">
        <f t="shared" si="108"/>
        <v>28</v>
      </c>
      <c r="R571" s="22">
        <v>7</v>
      </c>
      <c r="S571" s="18" t="b">
        <f>ISERROR(INDEX(XMLLINK[NamePerson],MATCH(Q573&amp;"_"&amp;D571,XMLLINK[EID_WID],0)))</f>
        <v>1</v>
      </c>
      <c r="V571" s="15" t="str">
        <f t="shared" si="111"/>
        <v/>
      </c>
      <c r="W571" s="15" t="str">
        <f t="shared" si="110"/>
        <v/>
      </c>
    </row>
    <row r="572" spans="1:25" x14ac:dyDescent="0.25">
      <c r="A572" s="24"/>
      <c r="D572" s="21">
        <v>8</v>
      </c>
      <c r="E572" s="18" t="str">
        <f>IF(S572,"",INDEX(XMLLINK[Titel],MATCH(Q573&amp;"_"&amp;D572,XMLLINK[EID_WID],0)))</f>
        <v/>
      </c>
      <c r="F572" s="18" t="str">
        <f>IF(S572,"",INDEX(XMLLINK[Komponist],MATCH(Q573&amp;"_"&amp;D572,XMLLINK[EID_WID],0)))</f>
        <v/>
      </c>
      <c r="G572" s="18" t="str">
        <f>IF(S572,"",INDEX(XMLLINK[Satz],MATCH(Q573&amp;"_"&amp;D572,XMLLINK[EID_WID],0)))</f>
        <v/>
      </c>
      <c r="H572" s="18" t="str">
        <f>IF(S572,"",INDEX(XMLLINK[Dauer],MATCH(Q573&amp;"_"&amp;D572,XMLLINK[EID_WID],0)))</f>
        <v/>
      </c>
      <c r="I572" s="18" t="str">
        <f>IF(S572,"",INDEX(XMLLINK[BemerkungWerk],MATCH(Q573&amp;"_"&amp;D572,XMLLINK[EID_WID],0)))</f>
        <v/>
      </c>
      <c r="J572" s="18" t="str">
        <f>IF(S572,"",INDEX(XMLLINK[Pflicht],MATCH(Q573&amp;"_"&amp;D572,XMLLINK[EID_WID],0)))</f>
        <v/>
      </c>
      <c r="Q572" s="21"/>
      <c r="R572" s="22">
        <v>8</v>
      </c>
      <c r="S572" s="18" t="b">
        <f>ISERROR(INDEX(XMLLINK[NamePerson],MATCH(A573&amp;"_"&amp;D572,XMLLINK[EID_WID],0)))</f>
        <v>1</v>
      </c>
      <c r="V572" s="15" t="str">
        <f t="shared" si="111"/>
        <v/>
      </c>
      <c r="W572" s="15" t="str">
        <f t="shared" si="110"/>
        <v/>
      </c>
    </row>
    <row r="574" spans="1:25" x14ac:dyDescent="0.25">
      <c r="A574" s="23" t="s">
        <v>96</v>
      </c>
      <c r="B574" s="23">
        <f>(ROW()+6)/20</f>
        <v>29</v>
      </c>
      <c r="C574" s="24"/>
      <c r="D574" s="24"/>
      <c r="E574" s="24"/>
      <c r="F574" s="24"/>
      <c r="G574" s="24"/>
      <c r="H574" s="24"/>
      <c r="I574" s="24"/>
      <c r="J574" s="24"/>
      <c r="K574" s="24"/>
      <c r="L574" s="24"/>
      <c r="M574" s="24"/>
      <c r="N574" s="24"/>
      <c r="O574" s="24"/>
    </row>
    <row r="575" spans="1:25" x14ac:dyDescent="0.25">
      <c r="A575" s="24"/>
      <c r="B575" s="17" t="s">
        <v>78</v>
      </c>
      <c r="C575" s="18" t="str">
        <f>IF(ISERROR(S575),"",INDEX(XMLLINK[Name],MATCH(Q576,XMLLINK[EnsembleNr],0)))</f>
        <v/>
      </c>
      <c r="D575" s="17" t="s">
        <v>89</v>
      </c>
      <c r="E575" s="19" t="s">
        <v>11</v>
      </c>
      <c r="F575" s="15" t="s">
        <v>90</v>
      </c>
      <c r="G575" s="15" t="s">
        <v>91</v>
      </c>
      <c r="H575" s="15" t="s">
        <v>24</v>
      </c>
      <c r="I575" s="15" t="s">
        <v>25</v>
      </c>
      <c r="J575" s="15" t="s">
        <v>26</v>
      </c>
      <c r="K575" s="15" t="s">
        <v>27</v>
      </c>
      <c r="L575" s="15" t="s">
        <v>18</v>
      </c>
      <c r="M575" s="15" t="s">
        <v>92</v>
      </c>
      <c r="N575" s="15" t="s">
        <v>93</v>
      </c>
      <c r="O575" s="15" t="s">
        <v>20</v>
      </c>
      <c r="Q575" s="21" t="s">
        <v>103</v>
      </c>
      <c r="R575" s="17" t="s">
        <v>97</v>
      </c>
      <c r="S575" s="20" t="e">
        <f>VLOOKUP(Q577,XMLLINK[EnsembleNr],1,0)</f>
        <v>#N/A</v>
      </c>
      <c r="T575" s="15" t="s">
        <v>100</v>
      </c>
      <c r="W575" s="29" t="str">
        <f>CONCATENATE(W576,W577,W578,W579,W580,W581,W582,W583)</f>
        <v/>
      </c>
      <c r="X575" s="31">
        <f>8-COUNTIF(W576:W583,"")</f>
        <v>0</v>
      </c>
      <c r="Y575" s="29" t="str">
        <f>CONCATENATE(Y576,Y577,Y578,Y579,Y580,Y581,Y582,Y583)</f>
        <v/>
      </c>
    </row>
    <row r="576" spans="1:25" x14ac:dyDescent="0.25">
      <c r="A576" s="24"/>
      <c r="B576" s="17" t="s">
        <v>79</v>
      </c>
      <c r="C576" s="18" t="str">
        <f>IF(ISERROR(S575),"",INDEX(XMLLINK[Leiter],MATCH(Q576,XMLLINK[EnsembleNr],0)))</f>
        <v/>
      </c>
      <c r="D576" s="21">
        <v>1</v>
      </c>
      <c r="E576" s="18" t="str">
        <f>IF(S576,"",INDEX(XMLLINK[NamePerson],MATCH(Q577&amp;"_"&amp;D576,XMLLINK[EID_MID],0)))</f>
        <v/>
      </c>
      <c r="F576" s="18" t="str">
        <f>IF(S576,"",INDEX(XMLLINK[GebDat],MATCH(Q577&amp;"_"&amp;D576,XMLLINK[EID_MID],0)))</f>
        <v/>
      </c>
      <c r="G576" s="18" t="str">
        <f>IF(S576,"",INDEX(XMLLINK[Geschlecht],MATCH(Q577&amp;"_"&amp;D576,XMLLINK[EID_MID],0)))</f>
        <v/>
      </c>
      <c r="H576" s="18" t="str">
        <f>IF(S576,"",INDEX(XMLLINK[Adresse],MATCH(Q577&amp;"_"&amp;D576,XMLLINK[EID_MID],0)))</f>
        <v/>
      </c>
      <c r="I576" s="18" t="str">
        <f>IF(S576,"",INDEX(XMLLINK[Email],MATCH(Q577&amp;"_"&amp;D576,XMLLINK[EID_MID],0)))</f>
        <v/>
      </c>
      <c r="J576" s="18" t="str">
        <f>IF(S576,"",INDEX(XMLLINK[Telefon],MATCH(Q577&amp;"_"&amp;D576,XMLLINK[EID_MID],0)))</f>
        <v/>
      </c>
      <c r="K576" s="18" t="str">
        <f>IF(S576,"",INDEX(XMLLINK[Instrument],MATCH(Q577&amp;"_"&amp;D576,XMLLINK[EID_MID],0)))</f>
        <v/>
      </c>
      <c r="L576" s="18" t="str">
        <f>IF(S576,"",INDEX(XMLLINK[BereichIDPerson],MATCH(Q577&amp;"_"&amp;D576,XMLLINK[EID_MID],0)))</f>
        <v/>
      </c>
      <c r="M576" s="18" t="str">
        <f>IF(S576,"",INDEX(XMLLINK[BereichNamePerson],MATCH(Q577&amp;"_"&amp;D576,XMLLINK[EID_MID],0)))</f>
        <v/>
      </c>
      <c r="N576" s="18" t="str">
        <f>IF(S576,"",INDEX(XMLLINK[AuswahlPerson],MATCH(Q577&amp;"_"&amp;D576,XMLLINK[EID_MID],0)))</f>
        <v/>
      </c>
      <c r="O576" s="18" t="str">
        <f>IF(S576,"",INDEX(XMLLINK[BemerkungPerson],MATCH(Q577&amp;"_"&amp;D576,XMLLINK[EID_MID],0)))</f>
        <v/>
      </c>
      <c r="Q576" s="21">
        <f>B574</f>
        <v>29</v>
      </c>
      <c r="R576" s="22" t="s">
        <v>101</v>
      </c>
      <c r="S576" s="18" t="b">
        <f>ISERROR(INDEX(XMLLINK[NamePerson],MATCH(Q577&amp;"_"&amp;D576,XMLLINK[EID_MID],0)))</f>
        <v>1</v>
      </c>
      <c r="U576" s="15" t="str">
        <f ca="1">IF(ISNUMBER(DATEVALUE(F576)),TODAY()-DATEVALUE(F576),"")</f>
        <v/>
      </c>
      <c r="W576" s="15" t="str">
        <f>M576</f>
        <v/>
      </c>
      <c r="X576" s="29" t="str">
        <f>IF(E576="","",IF(E577="",E576,IF(E578="",E576&amp;", "&amp;E577,IF(E579="",E576&amp;", "&amp;E577&amp;", "&amp;E578,IF(E580="",E576&amp;", "&amp;E577&amp;", "&amp;E578&amp;", "&amp;E579,IF(E581="",E576&amp;", "&amp;E577&amp;", "&amp;E578&amp;", "&amp;E579&amp;", "&amp;E580,IF(E582="",E576&amp;", "&amp;E577&amp;", "&amp;E578&amp;", "&amp;E579&amp;", "&amp;E580&amp;", "&amp;E581,IF(E583="",E576&amp;", "&amp;E577&amp;", "&amp;E578&amp;", "&amp;E579&amp;", "&amp;E580&amp;", "&amp;E581&amp;", "&amp;E582,E576&amp;", "&amp;E577&amp;", "&amp;E578&amp;", "&amp;E579&amp;", "&amp;E580&amp;", "&amp;E581&amp;", "&amp;E582&amp;", "&amp;E583))))))))</f>
        <v/>
      </c>
      <c r="Y576" s="15" t="str">
        <f>K576</f>
        <v/>
      </c>
    </row>
    <row r="577" spans="1:25" x14ac:dyDescent="0.25">
      <c r="A577" s="24"/>
      <c r="B577" s="17" t="s">
        <v>80</v>
      </c>
      <c r="C577" s="18" t="str">
        <f>IF(ISERROR(S575),"",INDEX(XMLLINK[LeiterEmail],MATCH(Q577,XMLLINK[EnsembleNr],0)))</f>
        <v/>
      </c>
      <c r="D577" s="21">
        <v>2</v>
      </c>
      <c r="E577" s="18" t="str">
        <f>IF(S577,"",INDEX(XMLLINK[NamePerson],MATCH(Q578&amp;"_"&amp;D577,XMLLINK[EID_MID],0)))</f>
        <v/>
      </c>
      <c r="F577" s="18" t="str">
        <f>IF(S577,"",INDEX(XMLLINK[GebDat],MATCH(Q578&amp;"_"&amp;D577,XMLLINK[EID_MID],0)))</f>
        <v/>
      </c>
      <c r="G577" s="18" t="str">
        <f>IF(S577,"",INDEX(XMLLINK[Geschlecht],MATCH(Q578&amp;"_"&amp;D577,XMLLINK[EID_MID],0)))</f>
        <v/>
      </c>
      <c r="H577" s="18" t="str">
        <f>IF(S577,"",INDEX(XMLLINK[Adresse],MATCH(Q578&amp;"_"&amp;D577,XMLLINK[EID_MID],0)))</f>
        <v/>
      </c>
      <c r="I577" s="18" t="str">
        <f>IF(S577,"",INDEX(XMLLINK[Email],MATCH(Q578&amp;"_"&amp;D577,XMLLINK[EID_MID],0)))</f>
        <v/>
      </c>
      <c r="J577" s="18" t="str">
        <f>IF(S577,"",INDEX(XMLLINK[Telefon],MATCH(Q578&amp;"_"&amp;D577,XMLLINK[EID_MID],0)))</f>
        <v/>
      </c>
      <c r="K577" s="18" t="str">
        <f>IF(S577,"",INDEX(XMLLINK[Instrument],MATCH(Q578&amp;"_"&amp;D577,XMLLINK[EID_MID],0)))</f>
        <v/>
      </c>
      <c r="L577" s="18" t="str">
        <f>IF(S577,"",INDEX(XMLLINK[BereichIDPerson],MATCH(Q578&amp;"_"&amp;D577,XMLLINK[EID_MID],0)))</f>
        <v/>
      </c>
      <c r="M577" s="18" t="str">
        <f>IF(S577,"",INDEX(XMLLINK[BereichNamePerson],MATCH(Q578&amp;"_"&amp;D577,XMLLINK[EID_MID],0)))</f>
        <v/>
      </c>
      <c r="N577" s="18" t="str">
        <f>IF(S577,"",INDEX(XMLLINK[AuswahlPerson],MATCH(Q578&amp;"_"&amp;D577,XMLLINK[EID_MID],0)))</f>
        <v/>
      </c>
      <c r="O577" s="18" t="str">
        <f>IF(S577,"",INDEX(XMLLINK[BemerkungPerson],MATCH(Q578&amp;"_"&amp;D577,XMLLINK[EID_MID],0)))</f>
        <v/>
      </c>
      <c r="Q577" s="21">
        <f t="shared" ref="Q577:Q591" si="112">Q576</f>
        <v>29</v>
      </c>
      <c r="R577" s="15">
        <v>2</v>
      </c>
      <c r="S577" s="18" t="b">
        <f>ISERROR(INDEX(XMLLINK[NamePerson],MATCH(Q577&amp;"_"&amp;D577,XMLLINK[EID_MID],0)))</f>
        <v>1</v>
      </c>
      <c r="U577" s="15" t="str">
        <f t="shared" ref="U577:U583" ca="1" si="113">IF(ISNUMBER(DATEVALUE(F577)),TODAY()-DATEVALUE(F577),"")</f>
        <v/>
      </c>
      <c r="W577" s="15" t="str">
        <f>IF(AND(M577&lt;&gt;"",M577&lt;&gt;M576),", "&amp;M577,"")</f>
        <v/>
      </c>
      <c r="Y577" s="15" t="str">
        <f>IF(AND(K577&lt;&gt;"",K577&lt;&gt;K576),", "&amp;K577,"")</f>
        <v/>
      </c>
    </row>
    <row r="578" spans="1:25" x14ac:dyDescent="0.25">
      <c r="A578" s="24"/>
      <c r="B578" s="17" t="s">
        <v>81</v>
      </c>
      <c r="C578" s="18" t="str">
        <f>IF(ISERROR(S575),"",INDEX(XMLLINK[LeiterTelefon],MATCH(Q578,XMLLINK[EnsembleNr],0)))</f>
        <v/>
      </c>
      <c r="D578" s="21">
        <v>3</v>
      </c>
      <c r="E578" s="18" t="str">
        <f>IF(S578,"",INDEX(XMLLINK[NamePerson],MATCH(Q579&amp;"_"&amp;D578,XMLLINK[EID_MID],0)))</f>
        <v/>
      </c>
      <c r="F578" s="18" t="str">
        <f>IF(S578,"",INDEX(XMLLINK[GebDat],MATCH(Q579&amp;"_"&amp;D578,XMLLINK[EID_MID],0)))</f>
        <v/>
      </c>
      <c r="G578" s="18" t="str">
        <f>IF(S578,"",INDEX(XMLLINK[Geschlecht],MATCH(Q579&amp;"_"&amp;D578,XMLLINK[EID_MID],0)))</f>
        <v/>
      </c>
      <c r="H578" s="18" t="str">
        <f>IF(S578,"",INDEX(XMLLINK[Adresse],MATCH(Q579&amp;"_"&amp;D578,XMLLINK[EID_MID],0)))</f>
        <v/>
      </c>
      <c r="I578" s="18" t="str">
        <f>IF(S578,"",INDEX(XMLLINK[Email],MATCH(Q579&amp;"_"&amp;D578,XMLLINK[EID_MID],0)))</f>
        <v/>
      </c>
      <c r="J578" s="18" t="str">
        <f>IF(S578,"",INDEX(XMLLINK[Telefon],MATCH(Q579&amp;"_"&amp;D578,XMLLINK[EID_MID],0)))</f>
        <v/>
      </c>
      <c r="K578" s="18" t="str">
        <f>IF(S578,"",INDEX(XMLLINK[Instrument],MATCH(Q579&amp;"_"&amp;D578,XMLLINK[EID_MID],0)))</f>
        <v/>
      </c>
      <c r="L578" s="18" t="str">
        <f>IF(S578,"",INDEX(XMLLINK[BereichIDPerson],MATCH(Q579&amp;"_"&amp;D578,XMLLINK[EID_MID],0)))</f>
        <v/>
      </c>
      <c r="M578" s="18" t="str">
        <f>IF(S578,"",INDEX(XMLLINK[BereichNamePerson],MATCH(Q579&amp;"_"&amp;D578,XMLLINK[EID_MID],0)))</f>
        <v/>
      </c>
      <c r="N578" s="18" t="str">
        <f>IF(S578,"",INDEX(XMLLINK[AuswahlPerson],MATCH(Q579&amp;"_"&amp;D578,XMLLINK[EID_MID],0)))</f>
        <v/>
      </c>
      <c r="O578" s="18" t="str">
        <f>IF(S578,"",INDEX(XMLLINK[BemerkungPerson],MATCH(Q579&amp;"_"&amp;D578,XMLLINK[EID_MID],0)))</f>
        <v/>
      </c>
      <c r="Q578" s="21">
        <f t="shared" si="112"/>
        <v>29</v>
      </c>
      <c r="R578" s="15">
        <v>3</v>
      </c>
      <c r="S578" s="18" t="b">
        <f>ISERROR(INDEX(XMLLINK[NamePerson],MATCH(Q577&amp;"_"&amp;D578,XMLLINK[EID_MID],0)))</f>
        <v>1</v>
      </c>
      <c r="U578" s="15" t="str">
        <f t="shared" ca="1" si="113"/>
        <v/>
      </c>
      <c r="W578" s="15" t="str">
        <f>IF(OR(M578="",COUNTIF(M576:M577,M578)&gt;0),"",", "&amp;M578)</f>
        <v/>
      </c>
      <c r="Y578" s="15" t="str">
        <f>IF(OR(K578="",COUNTIF(K576:K577,K578)&gt;0),"",", "&amp;K578)</f>
        <v/>
      </c>
    </row>
    <row r="579" spans="1:25" x14ac:dyDescent="0.25">
      <c r="A579" s="24"/>
      <c r="B579" s="17" t="s">
        <v>82</v>
      </c>
      <c r="C579" s="18" t="str">
        <f>IF(ISERROR(S575),"",INDEX(XMLLINK[Art],MATCH(Q579,XMLLINK[EnsembleNr],0)))</f>
        <v/>
      </c>
      <c r="D579" s="21">
        <v>4</v>
      </c>
      <c r="E579" s="18" t="str">
        <f>IF(S579,"",INDEX(XMLLINK[NamePerson],MATCH(Q580&amp;"_"&amp;D579,XMLLINK[EID_MID],0)))</f>
        <v/>
      </c>
      <c r="F579" s="18" t="str">
        <f>IF(S579,"",INDEX(XMLLINK[GebDat],MATCH(Q580&amp;"_"&amp;D579,XMLLINK[EID_MID],0)))</f>
        <v/>
      </c>
      <c r="G579" s="18" t="str">
        <f>IF(S579,"",INDEX(XMLLINK[Geschlecht],MATCH(Q580&amp;"_"&amp;D579,XMLLINK[EID_MID],0)))</f>
        <v/>
      </c>
      <c r="H579" s="18" t="str">
        <f>IF(S579,"",INDEX(XMLLINK[Adresse],MATCH(Q580&amp;"_"&amp;D579,XMLLINK[EID_MID],0)))</f>
        <v/>
      </c>
      <c r="I579" s="18" t="str">
        <f>IF(S579,"",INDEX(XMLLINK[Email],MATCH(Q580&amp;"_"&amp;D579,XMLLINK[EID_MID],0)))</f>
        <v/>
      </c>
      <c r="J579" s="18" t="str">
        <f>IF(S579,"",INDEX(XMLLINK[Telefon],MATCH(Q580&amp;"_"&amp;D579,XMLLINK[EID_MID],0)))</f>
        <v/>
      </c>
      <c r="K579" s="18" t="str">
        <f>IF(S579,"",INDEX(XMLLINK[Instrument],MATCH(Q580&amp;"_"&amp;D579,XMLLINK[EID_MID],0)))</f>
        <v/>
      </c>
      <c r="L579" s="18" t="str">
        <f>IF(S579,"",INDEX(XMLLINK[BereichIDPerson],MATCH(Q580&amp;"_"&amp;D579,XMLLINK[EID_MID],0)))</f>
        <v/>
      </c>
      <c r="M579" s="18" t="str">
        <f>IF(S579,"",INDEX(XMLLINK[BereichNamePerson],MATCH(Q580&amp;"_"&amp;D579,XMLLINK[EID_MID],0)))</f>
        <v/>
      </c>
      <c r="N579" s="18" t="str">
        <f>IF(S579,"",INDEX(XMLLINK[AuswahlPerson],MATCH(Q580&amp;"_"&amp;D579,XMLLINK[EID_MID],0)))</f>
        <v/>
      </c>
      <c r="O579" s="18" t="str">
        <f>IF(S579,"",INDEX(XMLLINK[BemerkungPerson],MATCH(Q580&amp;"_"&amp;D579,XMLLINK[EID_MID],0)))</f>
        <v/>
      </c>
      <c r="Q579" s="21">
        <f t="shared" si="112"/>
        <v>29</v>
      </c>
      <c r="R579" s="15">
        <v>4</v>
      </c>
      <c r="S579" s="18" t="b">
        <f>ISERROR(INDEX(XMLLINK[NamePerson],MATCH(Q577&amp;"_"&amp;D579,XMLLINK[EID_MID],0)))</f>
        <v>1</v>
      </c>
      <c r="U579" s="15" t="str">
        <f t="shared" ca="1" si="113"/>
        <v/>
      </c>
      <c r="W579" s="15" t="str">
        <f>IF(OR(M579="",COUNTIF(M576:M578,M579)&gt;0),"",", "&amp;M579)</f>
        <v/>
      </c>
      <c r="Y579" s="15" t="str">
        <f>IF(OR(K579="",COUNTIF(K576:K578,K579)&gt;0),"",", "&amp;K579)</f>
        <v/>
      </c>
    </row>
    <row r="580" spans="1:25" x14ac:dyDescent="0.25">
      <c r="A580" s="24"/>
      <c r="B580" s="17" t="s">
        <v>83</v>
      </c>
      <c r="C580" s="18" t="str">
        <f>IF(ISERROR(S575),"",INDEX(XMLLINK[Stufe],MATCH(Q580,XMLLINK[EnsembleNr],0)))</f>
        <v/>
      </c>
      <c r="D580" s="21">
        <v>5</v>
      </c>
      <c r="E580" s="18" t="str">
        <f>IF(S580,"",INDEX(XMLLINK[NamePerson],MATCH(Q581&amp;"_"&amp;D580,XMLLINK[EID_MID],0)))</f>
        <v/>
      </c>
      <c r="F580" s="18" t="str">
        <f>IF(S580,"",INDEX(XMLLINK[GebDat],MATCH(Q581&amp;"_"&amp;D580,XMLLINK[EID_MID],0)))</f>
        <v/>
      </c>
      <c r="G580" s="18" t="str">
        <f>IF(S580,"",INDEX(XMLLINK[Geschlecht],MATCH(Q581&amp;"_"&amp;D580,XMLLINK[EID_MID],0)))</f>
        <v/>
      </c>
      <c r="H580" s="18" t="str">
        <f>IF(S580,"",INDEX(XMLLINK[Adresse],MATCH(Q581&amp;"_"&amp;D580,XMLLINK[EID_MID],0)))</f>
        <v/>
      </c>
      <c r="I580" s="18" t="str">
        <f>IF(S580,"",INDEX(XMLLINK[Email],MATCH(Q581&amp;"_"&amp;D580,XMLLINK[EID_MID],0)))</f>
        <v/>
      </c>
      <c r="J580" s="18" t="str">
        <f>IF(S580,"",INDEX(XMLLINK[Telefon],MATCH(Q581&amp;"_"&amp;D580,XMLLINK[EID_MID],0)))</f>
        <v/>
      </c>
      <c r="K580" s="18" t="str">
        <f>IF(S580,"",INDEX(XMLLINK[Instrument],MATCH(Q581&amp;"_"&amp;D580,XMLLINK[EID_MID],0)))</f>
        <v/>
      </c>
      <c r="L580" s="18" t="str">
        <f>IF(S580,"",INDEX(XMLLINK[BereichIDPerson],MATCH(Q581&amp;"_"&amp;D580,XMLLINK[EID_MID],0)))</f>
        <v/>
      </c>
      <c r="M580" s="18" t="str">
        <f>IF(S580,"",INDEX(XMLLINK[BereichNamePerson],MATCH(Q581&amp;"_"&amp;D580,XMLLINK[EID_MID],0)))</f>
        <v/>
      </c>
      <c r="N580" s="18" t="str">
        <f>IF(S580,"",INDEX(XMLLINK[AuswahlPerson],MATCH(Q581&amp;"_"&amp;D580,XMLLINK[EID_MID],0)))</f>
        <v/>
      </c>
      <c r="O580" s="18" t="str">
        <f>IF(S580,"",INDEX(XMLLINK[BemerkungPerson],MATCH(Q581&amp;"_"&amp;D580,XMLLINK[EID_MID],0)))</f>
        <v/>
      </c>
      <c r="Q580" s="21">
        <f t="shared" si="112"/>
        <v>29</v>
      </c>
      <c r="R580" s="15">
        <v>5</v>
      </c>
      <c r="S580" s="18" t="b">
        <f>ISERROR(INDEX(XMLLINK[NamePerson],MATCH(Q577&amp;"_"&amp;D580,XMLLINK[EID_MID],0)))</f>
        <v>1</v>
      </c>
      <c r="U580" s="15" t="str">
        <f t="shared" ca="1" si="113"/>
        <v/>
      </c>
      <c r="W580" s="15" t="str">
        <f>IF(OR(M580="",COUNTIF(M576:M579,M580)&gt;0),"",", "&amp;M580)</f>
        <v/>
      </c>
      <c r="Y580" s="15" t="str">
        <f>IF(OR(K580="",COUNTIF(K577:K579,K580)&gt;0),"",", "&amp;K580)</f>
        <v/>
      </c>
    </row>
    <row r="581" spans="1:25" x14ac:dyDescent="0.25">
      <c r="A581" s="24"/>
      <c r="B581" s="17" t="s">
        <v>84</v>
      </c>
      <c r="C581" s="18" t="str">
        <f>IF(ISERROR(S575),"",INDEX(XMLLINK[Artikel],MATCH(Q581,XMLLINK[EnsembleNr],0)))</f>
        <v/>
      </c>
      <c r="D581" s="21">
        <v>6</v>
      </c>
      <c r="E581" s="18" t="str">
        <f>IF(S581,"",INDEX(XMLLINK[NamePerson],MATCH(Q582&amp;"_"&amp;D581,XMLLINK[EID_MID],0)))</f>
        <v/>
      </c>
      <c r="F581" s="18" t="str">
        <f>IF(S581,"",INDEX(XMLLINK[GebDat],MATCH(Q582&amp;"_"&amp;D581,XMLLINK[EID_MID],0)))</f>
        <v/>
      </c>
      <c r="G581" s="18" t="str">
        <f>IF(S581,"",INDEX(XMLLINK[Geschlecht],MATCH(Q582&amp;"_"&amp;D581,XMLLINK[EID_MID],0)))</f>
        <v/>
      </c>
      <c r="H581" s="18" t="str">
        <f>IF(S581,"",INDEX(XMLLINK[Adresse],MATCH(Q582&amp;"_"&amp;D581,XMLLINK[EID_MID],0)))</f>
        <v/>
      </c>
      <c r="I581" s="18" t="str">
        <f>IF(S581,"",INDEX(XMLLINK[Email],MATCH(Q582&amp;"_"&amp;D581,XMLLINK[EID_MID],0)))</f>
        <v/>
      </c>
      <c r="J581" s="18" t="str">
        <f>IF(S581,"",INDEX(XMLLINK[Telefon],MATCH(Q582&amp;"_"&amp;D581,XMLLINK[EID_MID],0)))</f>
        <v/>
      </c>
      <c r="K581" s="18" t="str">
        <f>IF(S581,"",INDEX(XMLLINK[Instrument],MATCH(Q582&amp;"_"&amp;D581,XMLLINK[EID_MID],0)))</f>
        <v/>
      </c>
      <c r="L581" s="18" t="str">
        <f>IF(S581,"",INDEX(XMLLINK[BereichIDPerson],MATCH(Q582&amp;"_"&amp;D581,XMLLINK[EID_MID],0)))</f>
        <v/>
      </c>
      <c r="M581" s="18" t="str">
        <f>IF(S581,"",INDEX(XMLLINK[BereichNamePerson],MATCH(Q582&amp;"_"&amp;D581,XMLLINK[EID_MID],0)))</f>
        <v/>
      </c>
      <c r="N581" s="18" t="str">
        <f>IF(S581,"",INDEX(XMLLINK[AuswahlPerson],MATCH(Q582&amp;"_"&amp;D581,XMLLINK[EID_MID],0)))</f>
        <v/>
      </c>
      <c r="O581" s="18" t="str">
        <f>IF(S581,"",INDEX(XMLLINK[BemerkungPerson],MATCH(Q582&amp;"_"&amp;D581,XMLLINK[EID_MID],0)))</f>
        <v/>
      </c>
      <c r="Q581" s="21">
        <f t="shared" si="112"/>
        <v>29</v>
      </c>
      <c r="R581" s="15">
        <v>6</v>
      </c>
      <c r="S581" s="18" t="b">
        <f>ISERROR(INDEX(XMLLINK[NamePerson],MATCH(Q577&amp;"_"&amp;D581,XMLLINK[EID_MID],0)))</f>
        <v>1</v>
      </c>
      <c r="U581" s="15" t="str">
        <f t="shared" ca="1" si="113"/>
        <v/>
      </c>
      <c r="W581" s="15" t="str">
        <f>IF(OR(M581="",COUNTIF(M576:M580,M581)&gt;0),"",", "&amp;M581)</f>
        <v/>
      </c>
      <c r="Y581" s="15" t="str">
        <f>IF(OR(K581="",COUNTIF(K578:K580,K581)&gt;0),"",", "&amp;K581)</f>
        <v/>
      </c>
    </row>
    <row r="582" spans="1:25" x14ac:dyDescent="0.25">
      <c r="A582" s="24"/>
      <c r="B582" s="17" t="s">
        <v>85</v>
      </c>
      <c r="C582" s="18" t="str">
        <f>IF(ISERROR(S575),"",INDEX(XMLLINK[BereichID],MATCH(Q582,XMLLINK[EnsembleNr],0)))</f>
        <v/>
      </c>
      <c r="D582" s="21">
        <v>7</v>
      </c>
      <c r="E582" s="18" t="str">
        <f>IF(S582,"",INDEX(XMLLINK[NamePerson],MATCH(Q583&amp;"_"&amp;D582,XMLLINK[EID_MID],0)))</f>
        <v/>
      </c>
      <c r="F582" s="18" t="str">
        <f>IF(S582,"",INDEX(XMLLINK[GebDat],MATCH(Q583&amp;"_"&amp;D582,XMLLINK[EID_MID],0)))</f>
        <v/>
      </c>
      <c r="G582" s="18" t="str">
        <f>IF(S582,"",INDEX(XMLLINK[Geschlecht],MATCH(Q583&amp;"_"&amp;D582,XMLLINK[EID_MID],0)))</f>
        <v/>
      </c>
      <c r="H582" s="18" t="str">
        <f>IF(S582,"",INDEX(XMLLINK[Adresse],MATCH(Q583&amp;"_"&amp;D582,XMLLINK[EID_MID],0)))</f>
        <v/>
      </c>
      <c r="I582" s="18" t="str">
        <f>IF(S582,"",INDEX(XMLLINK[Email],MATCH(Q583&amp;"_"&amp;D582,XMLLINK[EID_MID],0)))</f>
        <v/>
      </c>
      <c r="J582" s="18" t="str">
        <f>IF(S582,"",INDEX(XMLLINK[Telefon],MATCH(Q583&amp;"_"&amp;D582,XMLLINK[EID_MID],0)))</f>
        <v/>
      </c>
      <c r="K582" s="18" t="str">
        <f>IF(S582,"",INDEX(XMLLINK[Instrument],MATCH(Q583&amp;"_"&amp;D582,XMLLINK[EID_MID],0)))</f>
        <v/>
      </c>
      <c r="L582" s="18" t="str">
        <f>IF(S582,"",INDEX(XMLLINK[BereichIDPerson],MATCH(Q583&amp;"_"&amp;D582,XMLLINK[EID_MID],0)))</f>
        <v/>
      </c>
      <c r="M582" s="18" t="str">
        <f>IF(S582,"",INDEX(XMLLINK[BereichNamePerson],MATCH(Q583&amp;"_"&amp;D582,XMLLINK[EID_MID],0)))</f>
        <v/>
      </c>
      <c r="N582" s="18" t="str">
        <f>IF(S582,"",INDEX(XMLLINK[AuswahlPerson],MATCH(Q583&amp;"_"&amp;D582,XMLLINK[EID_MID],0)))</f>
        <v/>
      </c>
      <c r="O582" s="18" t="str">
        <f>IF(S582,"",INDEX(XMLLINK[BemerkungPerson],MATCH(Q583&amp;"_"&amp;D582,XMLLINK[EID_MID],0)))</f>
        <v/>
      </c>
      <c r="Q582" s="21">
        <f t="shared" si="112"/>
        <v>29</v>
      </c>
      <c r="R582" s="15">
        <v>7</v>
      </c>
      <c r="S582" s="18" t="b">
        <f>ISERROR(INDEX(XMLLINK[NamePerson],MATCH(Q577&amp;"_"&amp;D582,XMLLINK[EID_MID],0)))</f>
        <v>1</v>
      </c>
      <c r="U582" s="15" t="str">
        <f t="shared" ca="1" si="113"/>
        <v/>
      </c>
      <c r="W582" s="15" t="str">
        <f>IF(OR(M582="",COUNTIF(M576:M581,M582)&gt;0),"",", "&amp;M582)</f>
        <v/>
      </c>
      <c r="Y582" s="15" t="str">
        <f>IF(OR(K582="",COUNTIF(K579:K581,K582)&gt;0),"",", "&amp;K582)</f>
        <v/>
      </c>
    </row>
    <row r="583" spans="1:25" x14ac:dyDescent="0.25">
      <c r="A583" s="24"/>
      <c r="B583" s="17" t="s">
        <v>86</v>
      </c>
      <c r="C583" s="18" t="str">
        <f>IF(ISERROR(S575),"",INDEX(XMLLINK[BereichName],MATCH(Q583,XMLLINK[EnsembleNr],0)))</f>
        <v/>
      </c>
      <c r="D583" s="21">
        <v>8</v>
      </c>
      <c r="E583" s="18" t="str">
        <f>IF(S583,"",INDEX(XMLLINK[NamePerson],MATCH(Q584&amp;"_"&amp;D583,XMLLINK[EID_MID],0)))</f>
        <v/>
      </c>
      <c r="F583" s="18" t="str">
        <f>IF(S583,"",INDEX(XMLLINK[GebDat],MATCH(Q584&amp;"_"&amp;D583,XMLLINK[EID_MID],0)))</f>
        <v/>
      </c>
      <c r="G583" s="18" t="str">
        <f>IF(S583,"",INDEX(XMLLINK[Geschlecht],MATCH(Q584&amp;"_"&amp;D583,XMLLINK[EID_MID],0)))</f>
        <v/>
      </c>
      <c r="H583" s="18" t="str">
        <f>IF(S583,"",INDEX(XMLLINK[Adresse],MATCH(Q584&amp;"_"&amp;D583,XMLLINK[EID_MID],0)))</f>
        <v/>
      </c>
      <c r="I583" s="18" t="str">
        <f>IF(S583,"",INDEX(XMLLINK[Email],MATCH(Q584&amp;"_"&amp;D583,XMLLINK[EID_MID],0)))</f>
        <v/>
      </c>
      <c r="J583" s="18" t="str">
        <f>IF(S583,"",INDEX(XMLLINK[Telefon],MATCH(Q584&amp;"_"&amp;D583,XMLLINK[EID_MID],0)))</f>
        <v/>
      </c>
      <c r="K583" s="18" t="str">
        <f>IF(S583,"",INDEX(XMLLINK[Instrument],MATCH(Q584&amp;"_"&amp;D583,XMLLINK[EID_MID],0)))</f>
        <v/>
      </c>
      <c r="L583" s="18" t="str">
        <f>IF(S583,"",INDEX(XMLLINK[BereichIDPerson],MATCH(Q584&amp;"_"&amp;D583,XMLLINK[EID_MID],0)))</f>
        <v/>
      </c>
      <c r="M583" s="18" t="str">
        <f>IF(S583,"",INDEX(XMLLINK[BereichNamePerson],MATCH(Q584&amp;"_"&amp;D583,XMLLINK[EID_MID],0)))</f>
        <v/>
      </c>
      <c r="N583" s="18" t="str">
        <f>IF(S583,"",INDEX(XMLLINK[AuswahlPerson],MATCH(Q584&amp;"_"&amp;D583,XMLLINK[EID_MID],0)))</f>
        <v/>
      </c>
      <c r="O583" s="18" t="str">
        <f>IF(S583,"",INDEX(XMLLINK[BemerkungPerson],MATCH(Q584&amp;"_"&amp;D583,XMLLINK[EID_MID],0)))</f>
        <v/>
      </c>
      <c r="Q583" s="21">
        <f t="shared" si="112"/>
        <v>29</v>
      </c>
      <c r="R583" s="15">
        <v>8</v>
      </c>
      <c r="S583" s="18" t="b">
        <f>ISERROR(INDEX(XMLLINK[NamePerson],MATCH(Q577&amp;"_"&amp;D583,XMLLINK[EID_MID],0)))</f>
        <v>1</v>
      </c>
      <c r="U583" s="15" t="str">
        <f t="shared" ca="1" si="113"/>
        <v/>
      </c>
      <c r="W583" s="15" t="str">
        <f>IF(OR(M583="",COUNTIF(M576:M582,M583)&gt;0),"",", "&amp;M583)</f>
        <v/>
      </c>
      <c r="Y583" s="15" t="str">
        <f>IF(OR(K583="",COUNTIF(K580:K582,K583)&gt;0),"",", "&amp;K583)</f>
        <v/>
      </c>
    </row>
    <row r="584" spans="1:25" x14ac:dyDescent="0.25">
      <c r="A584" s="24"/>
      <c r="B584" s="17" t="s">
        <v>87</v>
      </c>
      <c r="C584" s="18" t="str">
        <f>IF(ISERROR(S575),"",INDEX(XMLLINK[Auftrittzeit],MATCH(Q584,XMLLINK[EnsembleNr],0)))</f>
        <v/>
      </c>
      <c r="D584" s="17" t="s">
        <v>94</v>
      </c>
      <c r="E584" s="15" t="s">
        <v>29</v>
      </c>
      <c r="F584" s="15" t="s">
        <v>30</v>
      </c>
      <c r="G584" s="15" t="s">
        <v>95</v>
      </c>
      <c r="H584" s="15" t="s">
        <v>32</v>
      </c>
      <c r="I584" s="15" t="s">
        <v>20</v>
      </c>
      <c r="J584" s="15" t="s">
        <v>39</v>
      </c>
      <c r="Q584" s="21">
        <f t="shared" si="112"/>
        <v>29</v>
      </c>
      <c r="U584" s="15">
        <f ca="1">COUNT(U576:U583)</f>
        <v>0</v>
      </c>
      <c r="W584" s="29" t="str">
        <f>CONCATENATE(W585,V586,W586,V587,W587,V588,W588,V589,W589,V590,W590,V591,W591)</f>
        <v/>
      </c>
    </row>
    <row r="585" spans="1:25" x14ac:dyDescent="0.25">
      <c r="A585" s="24"/>
      <c r="B585" s="17" t="s">
        <v>88</v>
      </c>
      <c r="C585" s="18" t="str">
        <f>IF(ISERROR(S575),"",INDEX(XMLLINK[Bemerkung],MATCH(Q585,XMLLINK[EnsembleNr],0)))</f>
        <v/>
      </c>
      <c r="D585" s="21">
        <v>1</v>
      </c>
      <c r="E585" s="18" t="str">
        <f>IF(S585,"",INDEX(XMLLINK[Titel],MATCH(Q586&amp;"_"&amp;D585,XMLLINK[EID_WID],0)))</f>
        <v/>
      </c>
      <c r="F585" s="18" t="str">
        <f>IF(S585,"",INDEX(XMLLINK[Komponist],MATCH(Q586&amp;"_"&amp;D585,XMLLINK[EID_WID],0)))</f>
        <v/>
      </c>
      <c r="G585" s="18" t="str">
        <f>IF(S585,"",INDEX(XMLLINK[Satz],MATCH(Q586&amp;"_"&amp;D585,XMLLINK[EID_WID],0)))</f>
        <v/>
      </c>
      <c r="H585" s="18" t="str">
        <f>IF(S585,"",INDEX(XMLLINK[Dauer],MATCH(Q586&amp;"_"&amp;D585,XMLLINK[EID_WID],0)))</f>
        <v/>
      </c>
      <c r="I585" s="18" t="str">
        <f>IF(S585,"",INDEX(XMLLINK[BemerkungWerk],MATCH(Q586&amp;"_"&amp;D585,XMLLINK[EID_WID],0)))</f>
        <v/>
      </c>
      <c r="J585" s="18" t="str">
        <f>IF(S585,"",INDEX(XMLLINK[Pflicht],MATCH(Q586&amp;"_"&amp;D585,XMLLINK[EID_WID],0)))</f>
        <v/>
      </c>
      <c r="Q585" s="21">
        <f t="shared" si="112"/>
        <v>29</v>
      </c>
      <c r="R585" s="22" t="s">
        <v>102</v>
      </c>
      <c r="S585" s="18" t="b">
        <f>ISERROR(INDEX(XMLLINK[NamePerson],MATCH(Q587&amp;"_"&amp;D585,XMLLINK[EID_WID],0)))</f>
        <v>1</v>
      </c>
      <c r="W585" s="15" t="str">
        <f t="shared" ref="W585:W592" si="114">IF(AND(F585="",G585=""),E585,IF(AND(F585&lt;&gt;"",G585&lt;&gt;""),F585&amp;", "&amp;E585&amp;", "&amp;G585,IF(F585="",E585&amp;", "&amp;G585,F585&amp;", "&amp;E585)))</f>
        <v/>
      </c>
    </row>
    <row r="586" spans="1:25" x14ac:dyDescent="0.25">
      <c r="A586" s="24"/>
      <c r="B586" s="17" t="s">
        <v>108</v>
      </c>
      <c r="C586" s="28" t="str">
        <f ca="1">IF(U584=0,"",SUM(U576:U583)/U584/365.25)</f>
        <v/>
      </c>
      <c r="D586" s="21">
        <v>2</v>
      </c>
      <c r="E586" s="18" t="str">
        <f>IF(S586,"",INDEX(XMLLINK[Titel],MATCH(Q587&amp;"_"&amp;D586,XMLLINK[EID_WID],0)))</f>
        <v/>
      </c>
      <c r="F586" s="18" t="str">
        <f>IF(S586,"",INDEX(XMLLINK[Komponist],MATCH(Q587&amp;"_"&amp;D586,XMLLINK[EID_WID],0)))</f>
        <v/>
      </c>
      <c r="G586" s="18" t="str">
        <f>IF(S586,"",INDEX(XMLLINK[Satz],MATCH(Q587&amp;"_"&amp;D586,XMLLINK[EID_WID],0)))</f>
        <v/>
      </c>
      <c r="H586" s="18" t="str">
        <f>IF(S586,"",INDEX(XMLLINK[Dauer],MATCH(Q587&amp;"_"&amp;D586,XMLLINK[EID_WID],0)))</f>
        <v/>
      </c>
      <c r="I586" s="18" t="str">
        <f>IF(S586,"",INDEX(XMLLINK[BemerkungWerk],MATCH(Q587&amp;"_"&amp;D586,XMLLINK[EID_WID],0)))</f>
        <v/>
      </c>
      <c r="J586" s="18" t="str">
        <f>IF(S586,"",INDEX(XMLLINK[Pflicht],MATCH(Q587&amp;"_"&amp;D586,XMLLINK[EID_WID],0)))</f>
        <v/>
      </c>
      <c r="Q586" s="21">
        <f t="shared" si="112"/>
        <v>29</v>
      </c>
      <c r="R586" s="22">
        <v>2</v>
      </c>
      <c r="S586" s="18" t="b">
        <f>ISERROR(INDEX(XMLLINK[NamePerson],MATCH(Q588&amp;"_"&amp;D586,XMLLINK[EID_WID],0)))</f>
        <v>1</v>
      </c>
      <c r="V586" s="15" t="str">
        <f>IF(W586="","","; ")</f>
        <v/>
      </c>
      <c r="W586" s="15" t="str">
        <f t="shared" si="114"/>
        <v/>
      </c>
    </row>
    <row r="587" spans="1:25" x14ac:dyDescent="0.25">
      <c r="A587" s="24"/>
      <c r="D587" s="21">
        <v>3</v>
      </c>
      <c r="E587" s="18" t="str">
        <f>IF(S587,"",INDEX(XMLLINK[Titel],MATCH(Q588&amp;"_"&amp;D587,XMLLINK[EID_WID],0)))</f>
        <v/>
      </c>
      <c r="F587" s="18" t="str">
        <f>IF(S587,"",INDEX(XMLLINK[Komponist],MATCH(Q588&amp;"_"&amp;D587,XMLLINK[EID_WID],0)))</f>
        <v/>
      </c>
      <c r="G587" s="18" t="str">
        <f>IF(S587,"",INDEX(XMLLINK[Satz],MATCH(Q588&amp;"_"&amp;D587,XMLLINK[EID_WID],0)))</f>
        <v/>
      </c>
      <c r="H587" s="18" t="str">
        <f>IF(S587,"",INDEX(XMLLINK[Dauer],MATCH(Q588&amp;"_"&amp;D587,XMLLINK[EID_WID],0)))</f>
        <v/>
      </c>
      <c r="I587" s="18" t="str">
        <f>IF(S587,"",INDEX(XMLLINK[BemerkungWerk],MATCH(Q588&amp;"_"&amp;D587,XMLLINK[EID_WID],0)))</f>
        <v/>
      </c>
      <c r="J587" s="18" t="str">
        <f>IF(S587,"",INDEX(XMLLINK[Pflicht],MATCH(Q588&amp;"_"&amp;D587,XMLLINK[EID_WID],0)))</f>
        <v/>
      </c>
      <c r="Q587" s="21">
        <f t="shared" si="112"/>
        <v>29</v>
      </c>
      <c r="R587" s="22">
        <v>3</v>
      </c>
      <c r="S587" s="18" t="b">
        <f>ISERROR(INDEX(XMLLINK[NamePerson],MATCH(Q589&amp;"_"&amp;D587,XMLLINK[EID_WID],0)))</f>
        <v>1</v>
      </c>
      <c r="V587" s="15" t="str">
        <f t="shared" ref="V587:V592" si="115">IF(W587="","","; ")</f>
        <v/>
      </c>
      <c r="W587" s="15" t="str">
        <f t="shared" si="114"/>
        <v/>
      </c>
    </row>
    <row r="588" spans="1:25" x14ac:dyDescent="0.25">
      <c r="A588" s="24"/>
      <c r="D588" s="21">
        <v>4</v>
      </c>
      <c r="E588" s="18" t="str">
        <f>IF(S588,"",INDEX(XMLLINK[Titel],MATCH(Q589&amp;"_"&amp;D588,XMLLINK[EID_WID],0)))</f>
        <v/>
      </c>
      <c r="F588" s="18" t="str">
        <f>IF(S588,"",INDEX(XMLLINK[Komponist],MATCH(Q589&amp;"_"&amp;D588,XMLLINK[EID_WID],0)))</f>
        <v/>
      </c>
      <c r="G588" s="18" t="str">
        <f>IF(S588,"",INDEX(XMLLINK[Satz],MATCH(Q589&amp;"_"&amp;D588,XMLLINK[EID_WID],0)))</f>
        <v/>
      </c>
      <c r="H588" s="18" t="str">
        <f>IF(S588,"",INDEX(XMLLINK[Dauer],MATCH(Q589&amp;"_"&amp;D588,XMLLINK[EID_WID],0)))</f>
        <v/>
      </c>
      <c r="I588" s="18" t="str">
        <f>IF(S588,"",INDEX(XMLLINK[BemerkungWerk],MATCH(Q589&amp;"_"&amp;D588,XMLLINK[EID_WID],0)))</f>
        <v/>
      </c>
      <c r="J588" s="18" t="str">
        <f>IF(S588,"",INDEX(XMLLINK[Pflicht],MATCH(Q589&amp;"_"&amp;D588,XMLLINK[EID_WID],0)))</f>
        <v/>
      </c>
      <c r="Q588" s="21">
        <f t="shared" si="112"/>
        <v>29</v>
      </c>
      <c r="R588" s="22">
        <v>4</v>
      </c>
      <c r="S588" s="18" t="b">
        <f>ISERROR(INDEX(XMLLINK[NamePerson],MATCH(Q590&amp;"_"&amp;D588,XMLLINK[EID_WID],0)))</f>
        <v>1</v>
      </c>
      <c r="V588" s="15" t="str">
        <f t="shared" si="115"/>
        <v/>
      </c>
      <c r="W588" s="15" t="str">
        <f t="shared" si="114"/>
        <v/>
      </c>
    </row>
    <row r="589" spans="1:25" x14ac:dyDescent="0.25">
      <c r="A589" s="24"/>
      <c r="D589" s="21">
        <v>5</v>
      </c>
      <c r="E589" s="18" t="str">
        <f>IF(S589,"",INDEX(XMLLINK[Titel],MATCH(Q590&amp;"_"&amp;D589,XMLLINK[EID_WID],0)))</f>
        <v/>
      </c>
      <c r="F589" s="18" t="str">
        <f>IF(S589,"",INDEX(XMLLINK[Komponist],MATCH(Q590&amp;"_"&amp;D589,XMLLINK[EID_WID],0)))</f>
        <v/>
      </c>
      <c r="G589" s="18" t="str">
        <f>IF(S589,"",INDEX(XMLLINK[Satz],MATCH(Q590&amp;"_"&amp;D589,XMLLINK[EID_WID],0)))</f>
        <v/>
      </c>
      <c r="H589" s="18" t="str">
        <f>IF(S589,"",INDEX(XMLLINK[Dauer],MATCH(Q590&amp;"_"&amp;D589,XMLLINK[EID_WID],0)))</f>
        <v/>
      </c>
      <c r="I589" s="18" t="str">
        <f>IF(S589,"",INDEX(XMLLINK[BemerkungWerk],MATCH(Q590&amp;"_"&amp;D589,XMLLINK[EID_WID],0)))</f>
        <v/>
      </c>
      <c r="J589" s="18" t="str">
        <f>IF(S589,"",INDEX(XMLLINK[Pflicht],MATCH(Q590&amp;"_"&amp;D589,XMLLINK[EID_WID],0)))</f>
        <v/>
      </c>
      <c r="Q589" s="21">
        <f t="shared" si="112"/>
        <v>29</v>
      </c>
      <c r="R589" s="22">
        <v>5</v>
      </c>
      <c r="S589" s="18" t="b">
        <f>ISERROR(INDEX(XMLLINK[NamePerson],MATCH(Q591&amp;"_"&amp;D589,XMLLINK[EID_WID],0)))</f>
        <v>1</v>
      </c>
      <c r="V589" s="15" t="str">
        <f t="shared" si="115"/>
        <v/>
      </c>
      <c r="W589" s="15" t="str">
        <f t="shared" si="114"/>
        <v/>
      </c>
    </row>
    <row r="590" spans="1:25" x14ac:dyDescent="0.25">
      <c r="A590" s="24"/>
      <c r="D590" s="21">
        <v>6</v>
      </c>
      <c r="E590" s="18" t="str">
        <f>IF(S590,"",INDEX(XMLLINK[Titel],MATCH(Q591&amp;"_"&amp;D590,XMLLINK[EID_WID],0)))</f>
        <v/>
      </c>
      <c r="F590" s="18" t="str">
        <f>IF(S590,"",INDEX(XMLLINK[Komponist],MATCH(Q591&amp;"_"&amp;D590,XMLLINK[EID_WID],0)))</f>
        <v/>
      </c>
      <c r="G590" s="18" t="str">
        <f>IF(S590,"",INDEX(XMLLINK[Satz],MATCH(Q591&amp;"_"&amp;D590,XMLLINK[EID_WID],0)))</f>
        <v/>
      </c>
      <c r="H590" s="18" t="str">
        <f>IF(S590,"",INDEX(XMLLINK[Dauer],MATCH(Q591&amp;"_"&amp;D590,XMLLINK[EID_WID],0)))</f>
        <v/>
      </c>
      <c r="I590" s="18" t="str">
        <f>IF(S590,"",INDEX(XMLLINK[BemerkungWerk],MATCH(Q591&amp;"_"&amp;D590,XMLLINK[EID_WID],0)))</f>
        <v/>
      </c>
      <c r="J590" s="18" t="str">
        <f>IF(S590,"",INDEX(XMLLINK[Pflicht],MATCH(Q591&amp;"_"&amp;D590,XMLLINK[EID_WID],0)))</f>
        <v/>
      </c>
      <c r="Q590" s="21">
        <f t="shared" si="112"/>
        <v>29</v>
      </c>
      <c r="R590" s="22">
        <v>6</v>
      </c>
      <c r="S590" s="18" t="b">
        <f>ISERROR(INDEX(XMLLINK[NamePerson],MATCH(Q592&amp;"_"&amp;D590,XMLLINK[EID_WID],0)))</f>
        <v>1</v>
      </c>
      <c r="V590" s="15" t="str">
        <f t="shared" si="115"/>
        <v/>
      </c>
      <c r="W590" s="15" t="str">
        <f t="shared" si="114"/>
        <v/>
      </c>
    </row>
    <row r="591" spans="1:25" x14ac:dyDescent="0.25">
      <c r="A591" s="24"/>
      <c r="D591" s="21">
        <v>7</v>
      </c>
      <c r="E591" s="18" t="str">
        <f>IF(S591,"",INDEX(XMLLINK[Titel],MATCH(Q592&amp;"_"&amp;D591,XMLLINK[EID_WID],0)))</f>
        <v/>
      </c>
      <c r="F591" s="18" t="str">
        <f>IF(S591,"",INDEX(XMLLINK[Komponist],MATCH(Q592&amp;"_"&amp;D591,XMLLINK[EID_WID],0)))</f>
        <v/>
      </c>
      <c r="G591" s="18" t="str">
        <f>IF(S591,"",INDEX(XMLLINK[Satz],MATCH(Q592&amp;"_"&amp;D591,XMLLINK[EID_WID],0)))</f>
        <v/>
      </c>
      <c r="H591" s="18" t="str">
        <f>IF(S591,"",INDEX(XMLLINK[Dauer],MATCH(Q592&amp;"_"&amp;D591,XMLLINK[EID_WID],0)))</f>
        <v/>
      </c>
      <c r="I591" s="18" t="str">
        <f>IF(S591,"",INDEX(XMLLINK[BemerkungWerk],MATCH(Q592&amp;"_"&amp;D591,XMLLINK[EID_WID],0)))</f>
        <v/>
      </c>
      <c r="J591" s="18" t="str">
        <f>IF(S591,"",INDEX(XMLLINK[Pflicht],MATCH(Q592&amp;"_"&amp;D591,XMLLINK[EID_WID],0)))</f>
        <v/>
      </c>
      <c r="Q591" s="21">
        <f t="shared" si="112"/>
        <v>29</v>
      </c>
      <c r="R591" s="22">
        <v>7</v>
      </c>
      <c r="S591" s="18" t="b">
        <f>ISERROR(INDEX(XMLLINK[NamePerson],MATCH(Q593&amp;"_"&amp;D591,XMLLINK[EID_WID],0)))</f>
        <v>1</v>
      </c>
      <c r="V591" s="15" t="str">
        <f t="shared" si="115"/>
        <v/>
      </c>
      <c r="W591" s="15" t="str">
        <f t="shared" si="114"/>
        <v/>
      </c>
    </row>
    <row r="592" spans="1:25" x14ac:dyDescent="0.25">
      <c r="A592" s="24"/>
      <c r="D592" s="21">
        <v>8</v>
      </c>
      <c r="E592" s="18" t="str">
        <f>IF(S592,"",INDEX(XMLLINK[Titel],MATCH(Q593&amp;"_"&amp;D592,XMLLINK[EID_WID],0)))</f>
        <v/>
      </c>
      <c r="F592" s="18" t="str">
        <f>IF(S592,"",INDEX(XMLLINK[Komponist],MATCH(Q593&amp;"_"&amp;D592,XMLLINK[EID_WID],0)))</f>
        <v/>
      </c>
      <c r="G592" s="18" t="str">
        <f>IF(S592,"",INDEX(XMLLINK[Satz],MATCH(Q593&amp;"_"&amp;D592,XMLLINK[EID_WID],0)))</f>
        <v/>
      </c>
      <c r="H592" s="18" t="str">
        <f>IF(S592,"",INDEX(XMLLINK[Dauer],MATCH(Q593&amp;"_"&amp;D592,XMLLINK[EID_WID],0)))</f>
        <v/>
      </c>
      <c r="I592" s="18" t="str">
        <f>IF(S592,"",INDEX(XMLLINK[BemerkungWerk],MATCH(Q593&amp;"_"&amp;D592,XMLLINK[EID_WID],0)))</f>
        <v/>
      </c>
      <c r="J592" s="18" t="str">
        <f>IF(S592,"",INDEX(XMLLINK[Pflicht],MATCH(Q593&amp;"_"&amp;D592,XMLLINK[EID_WID],0)))</f>
        <v/>
      </c>
      <c r="Q592" s="21"/>
      <c r="R592" s="22">
        <v>8</v>
      </c>
      <c r="S592" s="18" t="b">
        <f>ISERROR(INDEX(XMLLINK[NamePerson],MATCH(A593&amp;"_"&amp;D592,XMLLINK[EID_WID],0)))</f>
        <v>1</v>
      </c>
      <c r="V592" s="15" t="str">
        <f t="shared" si="115"/>
        <v/>
      </c>
      <c r="W592" s="15" t="str">
        <f t="shared" si="114"/>
        <v/>
      </c>
    </row>
    <row r="594" spans="1:25" x14ac:dyDescent="0.25">
      <c r="A594" s="23" t="s">
        <v>96</v>
      </c>
      <c r="B594" s="23">
        <f>(ROW()+6)/20</f>
        <v>30</v>
      </c>
      <c r="C594" s="24"/>
      <c r="D594" s="24"/>
      <c r="E594" s="24"/>
      <c r="F594" s="24"/>
      <c r="G594" s="24"/>
      <c r="H594" s="24"/>
      <c r="I594" s="24"/>
      <c r="J594" s="24"/>
      <c r="K594" s="24"/>
      <c r="L594" s="24"/>
      <c r="M594" s="24"/>
      <c r="N594" s="24"/>
      <c r="O594" s="24"/>
    </row>
    <row r="595" spans="1:25" x14ac:dyDescent="0.25">
      <c r="A595" s="24"/>
      <c r="B595" s="17" t="s">
        <v>78</v>
      </c>
      <c r="C595" s="18" t="str">
        <f>IF(ISERROR(S595),"",INDEX(XMLLINK[Name],MATCH(Q596,XMLLINK[EnsembleNr],0)))</f>
        <v/>
      </c>
      <c r="D595" s="17" t="s">
        <v>89</v>
      </c>
      <c r="E595" s="19" t="s">
        <v>11</v>
      </c>
      <c r="F595" s="15" t="s">
        <v>90</v>
      </c>
      <c r="G595" s="15" t="s">
        <v>91</v>
      </c>
      <c r="H595" s="15" t="s">
        <v>24</v>
      </c>
      <c r="I595" s="15" t="s">
        <v>25</v>
      </c>
      <c r="J595" s="15" t="s">
        <v>26</v>
      </c>
      <c r="K595" s="15" t="s">
        <v>27</v>
      </c>
      <c r="L595" s="15" t="s">
        <v>18</v>
      </c>
      <c r="M595" s="15" t="s">
        <v>92</v>
      </c>
      <c r="N595" s="15" t="s">
        <v>93</v>
      </c>
      <c r="O595" s="15" t="s">
        <v>20</v>
      </c>
      <c r="Q595" s="21" t="s">
        <v>103</v>
      </c>
      <c r="R595" s="17" t="s">
        <v>97</v>
      </c>
      <c r="S595" s="20" t="e">
        <f>VLOOKUP(Q597,XMLLINK[EnsembleNr],1,0)</f>
        <v>#N/A</v>
      </c>
      <c r="T595" s="15" t="s">
        <v>100</v>
      </c>
      <c r="W595" s="29" t="str">
        <f>CONCATENATE(W596,W597,W598,W599,W600,W601,W602,W603)</f>
        <v/>
      </c>
      <c r="X595" s="31">
        <f>8-COUNTIF(W596:W603,"")</f>
        <v>0</v>
      </c>
      <c r="Y595" s="29" t="str">
        <f>CONCATENATE(Y596,Y597,Y598,Y599,Y600,Y601,Y602,Y603)</f>
        <v/>
      </c>
    </row>
    <row r="596" spans="1:25" x14ac:dyDescent="0.25">
      <c r="A596" s="24"/>
      <c r="B596" s="17" t="s">
        <v>79</v>
      </c>
      <c r="C596" s="18" t="str">
        <f>IF(ISERROR(S595),"",INDEX(XMLLINK[Leiter],MATCH(Q596,XMLLINK[EnsembleNr],0)))</f>
        <v/>
      </c>
      <c r="D596" s="21">
        <v>1</v>
      </c>
      <c r="E596" s="18" t="str">
        <f>IF(S596,"",INDEX(XMLLINK[NamePerson],MATCH(Q597&amp;"_"&amp;D596,XMLLINK[EID_MID],0)))</f>
        <v/>
      </c>
      <c r="F596" s="18" t="str">
        <f>IF(S596,"",INDEX(XMLLINK[GebDat],MATCH(Q597&amp;"_"&amp;D596,XMLLINK[EID_MID],0)))</f>
        <v/>
      </c>
      <c r="G596" s="18" t="str">
        <f>IF(S596,"",INDEX(XMLLINK[Geschlecht],MATCH(Q597&amp;"_"&amp;D596,XMLLINK[EID_MID],0)))</f>
        <v/>
      </c>
      <c r="H596" s="18" t="str">
        <f>IF(S596,"",INDEX(XMLLINK[Adresse],MATCH(Q597&amp;"_"&amp;D596,XMLLINK[EID_MID],0)))</f>
        <v/>
      </c>
      <c r="I596" s="18" t="str">
        <f>IF(S596,"",INDEX(XMLLINK[Email],MATCH(Q597&amp;"_"&amp;D596,XMLLINK[EID_MID],0)))</f>
        <v/>
      </c>
      <c r="J596" s="18" t="str">
        <f>IF(S596,"",INDEX(XMLLINK[Telefon],MATCH(Q597&amp;"_"&amp;D596,XMLLINK[EID_MID],0)))</f>
        <v/>
      </c>
      <c r="K596" s="18" t="str">
        <f>IF(S596,"",INDEX(XMLLINK[Instrument],MATCH(Q597&amp;"_"&amp;D596,XMLLINK[EID_MID],0)))</f>
        <v/>
      </c>
      <c r="L596" s="18" t="str">
        <f>IF(S596,"",INDEX(XMLLINK[BereichIDPerson],MATCH(Q597&amp;"_"&amp;D596,XMLLINK[EID_MID],0)))</f>
        <v/>
      </c>
      <c r="M596" s="18" t="str">
        <f>IF(S596,"",INDEX(XMLLINK[BereichNamePerson],MATCH(Q597&amp;"_"&amp;D596,XMLLINK[EID_MID],0)))</f>
        <v/>
      </c>
      <c r="N596" s="18" t="str">
        <f>IF(S596,"",INDEX(XMLLINK[AuswahlPerson],MATCH(Q597&amp;"_"&amp;D596,XMLLINK[EID_MID],0)))</f>
        <v/>
      </c>
      <c r="O596" s="18" t="str">
        <f>IF(S596,"",INDEX(XMLLINK[BemerkungPerson],MATCH(Q597&amp;"_"&amp;D596,XMLLINK[EID_MID],0)))</f>
        <v/>
      </c>
      <c r="Q596" s="21">
        <f>B594</f>
        <v>30</v>
      </c>
      <c r="R596" s="22" t="s">
        <v>101</v>
      </c>
      <c r="S596" s="18" t="b">
        <f>ISERROR(INDEX(XMLLINK[NamePerson],MATCH(Q597&amp;"_"&amp;D596,XMLLINK[EID_MID],0)))</f>
        <v>1</v>
      </c>
      <c r="U596" s="15" t="str">
        <f ca="1">IF(ISNUMBER(DATEVALUE(F596)),TODAY()-DATEVALUE(F596),"")</f>
        <v/>
      </c>
      <c r="W596" s="15" t="str">
        <f>M596</f>
        <v/>
      </c>
      <c r="X596" s="29" t="str">
        <f>IF(E596="","",IF(E597="",E596,IF(E598="",E596&amp;", "&amp;E597,IF(E599="",E596&amp;", "&amp;E597&amp;", "&amp;E598,IF(E600="",E596&amp;", "&amp;E597&amp;", "&amp;E598&amp;", "&amp;E599,IF(E601="",E596&amp;", "&amp;E597&amp;", "&amp;E598&amp;", "&amp;E599&amp;", "&amp;E600,IF(E602="",E596&amp;", "&amp;E597&amp;", "&amp;E598&amp;", "&amp;E599&amp;", "&amp;E600&amp;", "&amp;E601,IF(E603="",E596&amp;", "&amp;E597&amp;", "&amp;E598&amp;", "&amp;E599&amp;", "&amp;E600&amp;", "&amp;E601&amp;", "&amp;E602,E596&amp;", "&amp;E597&amp;", "&amp;E598&amp;", "&amp;E599&amp;", "&amp;E600&amp;", "&amp;E601&amp;", "&amp;E602&amp;", "&amp;E603))))))))</f>
        <v/>
      </c>
      <c r="Y596" s="15" t="str">
        <f>K596</f>
        <v/>
      </c>
    </row>
    <row r="597" spans="1:25" x14ac:dyDescent="0.25">
      <c r="A597" s="24"/>
      <c r="B597" s="17" t="s">
        <v>80</v>
      </c>
      <c r="C597" s="18" t="str">
        <f>IF(ISERROR(S595),"",INDEX(XMLLINK[LeiterEmail],MATCH(Q597,XMLLINK[EnsembleNr],0)))</f>
        <v/>
      </c>
      <c r="D597" s="21">
        <v>2</v>
      </c>
      <c r="E597" s="18" t="str">
        <f>IF(S597,"",INDEX(XMLLINK[NamePerson],MATCH(Q598&amp;"_"&amp;D597,XMLLINK[EID_MID],0)))</f>
        <v/>
      </c>
      <c r="F597" s="18" t="str">
        <f>IF(S597,"",INDEX(XMLLINK[GebDat],MATCH(Q598&amp;"_"&amp;D597,XMLLINK[EID_MID],0)))</f>
        <v/>
      </c>
      <c r="G597" s="18" t="str">
        <f>IF(S597,"",INDEX(XMLLINK[Geschlecht],MATCH(Q598&amp;"_"&amp;D597,XMLLINK[EID_MID],0)))</f>
        <v/>
      </c>
      <c r="H597" s="18" t="str">
        <f>IF(S597,"",INDEX(XMLLINK[Adresse],MATCH(Q598&amp;"_"&amp;D597,XMLLINK[EID_MID],0)))</f>
        <v/>
      </c>
      <c r="I597" s="18" t="str">
        <f>IF(S597,"",INDEX(XMLLINK[Email],MATCH(Q598&amp;"_"&amp;D597,XMLLINK[EID_MID],0)))</f>
        <v/>
      </c>
      <c r="J597" s="18" t="str">
        <f>IF(S597,"",INDEX(XMLLINK[Telefon],MATCH(Q598&amp;"_"&amp;D597,XMLLINK[EID_MID],0)))</f>
        <v/>
      </c>
      <c r="K597" s="18" t="str">
        <f>IF(S597,"",INDEX(XMLLINK[Instrument],MATCH(Q598&amp;"_"&amp;D597,XMLLINK[EID_MID],0)))</f>
        <v/>
      </c>
      <c r="L597" s="18" t="str">
        <f>IF(S597,"",INDEX(XMLLINK[BereichIDPerson],MATCH(Q598&amp;"_"&amp;D597,XMLLINK[EID_MID],0)))</f>
        <v/>
      </c>
      <c r="M597" s="18" t="str">
        <f>IF(S597,"",INDEX(XMLLINK[BereichNamePerson],MATCH(Q598&amp;"_"&amp;D597,XMLLINK[EID_MID],0)))</f>
        <v/>
      </c>
      <c r="N597" s="18" t="str">
        <f>IF(S597,"",INDEX(XMLLINK[AuswahlPerson],MATCH(Q598&amp;"_"&amp;D597,XMLLINK[EID_MID],0)))</f>
        <v/>
      </c>
      <c r="O597" s="18" t="str">
        <f>IF(S597,"",INDEX(XMLLINK[BemerkungPerson],MATCH(Q598&amp;"_"&amp;D597,XMLLINK[EID_MID],0)))</f>
        <v/>
      </c>
      <c r="Q597" s="21">
        <f t="shared" ref="Q597:Q611" si="116">Q596</f>
        <v>30</v>
      </c>
      <c r="R597" s="15">
        <v>2</v>
      </c>
      <c r="S597" s="18" t="b">
        <f>ISERROR(INDEX(XMLLINK[NamePerson],MATCH(Q597&amp;"_"&amp;D597,XMLLINK[EID_MID],0)))</f>
        <v>1</v>
      </c>
      <c r="U597" s="15" t="str">
        <f t="shared" ref="U597:U603" ca="1" si="117">IF(ISNUMBER(DATEVALUE(F597)),TODAY()-DATEVALUE(F597),"")</f>
        <v/>
      </c>
      <c r="W597" s="15" t="str">
        <f>IF(AND(M597&lt;&gt;"",M597&lt;&gt;M596),", "&amp;M597,"")</f>
        <v/>
      </c>
      <c r="Y597" s="15" t="str">
        <f>IF(AND(K597&lt;&gt;"",K597&lt;&gt;K596),", "&amp;K597,"")</f>
        <v/>
      </c>
    </row>
    <row r="598" spans="1:25" x14ac:dyDescent="0.25">
      <c r="A598" s="24"/>
      <c r="B598" s="17" t="s">
        <v>81</v>
      </c>
      <c r="C598" s="18" t="str">
        <f>IF(ISERROR(S595),"",INDEX(XMLLINK[LeiterTelefon],MATCH(Q598,XMLLINK[EnsembleNr],0)))</f>
        <v/>
      </c>
      <c r="D598" s="21">
        <v>3</v>
      </c>
      <c r="E598" s="18" t="str">
        <f>IF(S598,"",INDEX(XMLLINK[NamePerson],MATCH(Q599&amp;"_"&amp;D598,XMLLINK[EID_MID],0)))</f>
        <v/>
      </c>
      <c r="F598" s="18" t="str">
        <f>IF(S598,"",INDEX(XMLLINK[GebDat],MATCH(Q599&amp;"_"&amp;D598,XMLLINK[EID_MID],0)))</f>
        <v/>
      </c>
      <c r="G598" s="18" t="str">
        <f>IF(S598,"",INDEX(XMLLINK[Geschlecht],MATCH(Q599&amp;"_"&amp;D598,XMLLINK[EID_MID],0)))</f>
        <v/>
      </c>
      <c r="H598" s="18" t="str">
        <f>IF(S598,"",INDEX(XMLLINK[Adresse],MATCH(Q599&amp;"_"&amp;D598,XMLLINK[EID_MID],0)))</f>
        <v/>
      </c>
      <c r="I598" s="18" t="str">
        <f>IF(S598,"",INDEX(XMLLINK[Email],MATCH(Q599&amp;"_"&amp;D598,XMLLINK[EID_MID],0)))</f>
        <v/>
      </c>
      <c r="J598" s="18" t="str">
        <f>IF(S598,"",INDEX(XMLLINK[Telefon],MATCH(Q599&amp;"_"&amp;D598,XMLLINK[EID_MID],0)))</f>
        <v/>
      </c>
      <c r="K598" s="18" t="str">
        <f>IF(S598,"",INDEX(XMLLINK[Instrument],MATCH(Q599&amp;"_"&amp;D598,XMLLINK[EID_MID],0)))</f>
        <v/>
      </c>
      <c r="L598" s="18" t="str">
        <f>IF(S598,"",INDEX(XMLLINK[BereichIDPerson],MATCH(Q599&amp;"_"&amp;D598,XMLLINK[EID_MID],0)))</f>
        <v/>
      </c>
      <c r="M598" s="18" t="str">
        <f>IF(S598,"",INDEX(XMLLINK[BereichNamePerson],MATCH(Q599&amp;"_"&amp;D598,XMLLINK[EID_MID],0)))</f>
        <v/>
      </c>
      <c r="N598" s="18" t="str">
        <f>IF(S598,"",INDEX(XMLLINK[AuswahlPerson],MATCH(Q599&amp;"_"&amp;D598,XMLLINK[EID_MID],0)))</f>
        <v/>
      </c>
      <c r="O598" s="18" t="str">
        <f>IF(S598,"",INDEX(XMLLINK[BemerkungPerson],MATCH(Q599&amp;"_"&amp;D598,XMLLINK[EID_MID],0)))</f>
        <v/>
      </c>
      <c r="Q598" s="21">
        <f t="shared" si="116"/>
        <v>30</v>
      </c>
      <c r="R598" s="15">
        <v>3</v>
      </c>
      <c r="S598" s="18" t="b">
        <f>ISERROR(INDEX(XMLLINK[NamePerson],MATCH(Q597&amp;"_"&amp;D598,XMLLINK[EID_MID],0)))</f>
        <v>1</v>
      </c>
      <c r="U598" s="15" t="str">
        <f t="shared" ca="1" si="117"/>
        <v/>
      </c>
      <c r="W598" s="15" t="str">
        <f>IF(OR(M598="",COUNTIF(M596:M597,M598)&gt;0),"",", "&amp;M598)</f>
        <v/>
      </c>
      <c r="Y598" s="15" t="str">
        <f>IF(OR(K598="",COUNTIF(K596:K597,K598)&gt;0),"",", "&amp;K598)</f>
        <v/>
      </c>
    </row>
    <row r="599" spans="1:25" x14ac:dyDescent="0.25">
      <c r="A599" s="24"/>
      <c r="B599" s="17" t="s">
        <v>82</v>
      </c>
      <c r="C599" s="18" t="str">
        <f>IF(ISERROR(S595),"",INDEX(XMLLINK[Art],MATCH(Q599,XMLLINK[EnsembleNr],0)))</f>
        <v/>
      </c>
      <c r="D599" s="21">
        <v>4</v>
      </c>
      <c r="E599" s="18" t="str">
        <f>IF(S599,"",INDEX(XMLLINK[NamePerson],MATCH(Q600&amp;"_"&amp;D599,XMLLINK[EID_MID],0)))</f>
        <v/>
      </c>
      <c r="F599" s="18" t="str">
        <f>IF(S599,"",INDEX(XMLLINK[GebDat],MATCH(Q600&amp;"_"&amp;D599,XMLLINK[EID_MID],0)))</f>
        <v/>
      </c>
      <c r="G599" s="18" t="str">
        <f>IF(S599,"",INDEX(XMLLINK[Geschlecht],MATCH(Q600&amp;"_"&amp;D599,XMLLINK[EID_MID],0)))</f>
        <v/>
      </c>
      <c r="H599" s="18" t="str">
        <f>IF(S599,"",INDEX(XMLLINK[Adresse],MATCH(Q600&amp;"_"&amp;D599,XMLLINK[EID_MID],0)))</f>
        <v/>
      </c>
      <c r="I599" s="18" t="str">
        <f>IF(S599,"",INDEX(XMLLINK[Email],MATCH(Q600&amp;"_"&amp;D599,XMLLINK[EID_MID],0)))</f>
        <v/>
      </c>
      <c r="J599" s="18" t="str">
        <f>IF(S599,"",INDEX(XMLLINK[Telefon],MATCH(Q600&amp;"_"&amp;D599,XMLLINK[EID_MID],0)))</f>
        <v/>
      </c>
      <c r="K599" s="18" t="str">
        <f>IF(S599,"",INDEX(XMLLINK[Instrument],MATCH(Q600&amp;"_"&amp;D599,XMLLINK[EID_MID],0)))</f>
        <v/>
      </c>
      <c r="L599" s="18" t="str">
        <f>IF(S599,"",INDEX(XMLLINK[BereichIDPerson],MATCH(Q600&amp;"_"&amp;D599,XMLLINK[EID_MID],0)))</f>
        <v/>
      </c>
      <c r="M599" s="18" t="str">
        <f>IF(S599,"",INDEX(XMLLINK[BereichNamePerson],MATCH(Q600&amp;"_"&amp;D599,XMLLINK[EID_MID],0)))</f>
        <v/>
      </c>
      <c r="N599" s="18" t="str">
        <f>IF(S599,"",INDEX(XMLLINK[AuswahlPerson],MATCH(Q600&amp;"_"&amp;D599,XMLLINK[EID_MID],0)))</f>
        <v/>
      </c>
      <c r="O599" s="18" t="str">
        <f>IF(S599,"",INDEX(XMLLINK[BemerkungPerson],MATCH(Q600&amp;"_"&amp;D599,XMLLINK[EID_MID],0)))</f>
        <v/>
      </c>
      <c r="Q599" s="21">
        <f t="shared" si="116"/>
        <v>30</v>
      </c>
      <c r="R599" s="15">
        <v>4</v>
      </c>
      <c r="S599" s="18" t="b">
        <f>ISERROR(INDEX(XMLLINK[NamePerson],MATCH(Q597&amp;"_"&amp;D599,XMLLINK[EID_MID],0)))</f>
        <v>1</v>
      </c>
      <c r="U599" s="15" t="str">
        <f t="shared" ca="1" si="117"/>
        <v/>
      </c>
      <c r="W599" s="15" t="str">
        <f>IF(OR(M599="",COUNTIF(M596:M598,M599)&gt;0),"",", "&amp;M599)</f>
        <v/>
      </c>
      <c r="Y599" s="15" t="str">
        <f>IF(OR(K599="",COUNTIF(K596:K598,K599)&gt;0),"",", "&amp;K599)</f>
        <v/>
      </c>
    </row>
    <row r="600" spans="1:25" x14ac:dyDescent="0.25">
      <c r="A600" s="24"/>
      <c r="B600" s="17" t="s">
        <v>83</v>
      </c>
      <c r="C600" s="18" t="str">
        <f>IF(ISERROR(S595),"",INDEX(XMLLINK[Stufe],MATCH(Q600,XMLLINK[EnsembleNr],0)))</f>
        <v/>
      </c>
      <c r="D600" s="21">
        <v>5</v>
      </c>
      <c r="E600" s="18" t="str">
        <f>IF(S600,"",INDEX(XMLLINK[NamePerson],MATCH(Q601&amp;"_"&amp;D600,XMLLINK[EID_MID],0)))</f>
        <v/>
      </c>
      <c r="F600" s="18" t="str">
        <f>IF(S600,"",INDEX(XMLLINK[GebDat],MATCH(Q601&amp;"_"&amp;D600,XMLLINK[EID_MID],0)))</f>
        <v/>
      </c>
      <c r="G600" s="18" t="str">
        <f>IF(S600,"",INDEX(XMLLINK[Geschlecht],MATCH(Q601&amp;"_"&amp;D600,XMLLINK[EID_MID],0)))</f>
        <v/>
      </c>
      <c r="H600" s="18" t="str">
        <f>IF(S600,"",INDEX(XMLLINK[Adresse],MATCH(Q601&amp;"_"&amp;D600,XMLLINK[EID_MID],0)))</f>
        <v/>
      </c>
      <c r="I600" s="18" t="str">
        <f>IF(S600,"",INDEX(XMLLINK[Email],MATCH(Q601&amp;"_"&amp;D600,XMLLINK[EID_MID],0)))</f>
        <v/>
      </c>
      <c r="J600" s="18" t="str">
        <f>IF(S600,"",INDEX(XMLLINK[Telefon],MATCH(Q601&amp;"_"&amp;D600,XMLLINK[EID_MID],0)))</f>
        <v/>
      </c>
      <c r="K600" s="18" t="str">
        <f>IF(S600,"",INDEX(XMLLINK[Instrument],MATCH(Q601&amp;"_"&amp;D600,XMLLINK[EID_MID],0)))</f>
        <v/>
      </c>
      <c r="L600" s="18" t="str">
        <f>IF(S600,"",INDEX(XMLLINK[BereichIDPerson],MATCH(Q601&amp;"_"&amp;D600,XMLLINK[EID_MID],0)))</f>
        <v/>
      </c>
      <c r="M600" s="18" t="str">
        <f>IF(S600,"",INDEX(XMLLINK[BereichNamePerson],MATCH(Q601&amp;"_"&amp;D600,XMLLINK[EID_MID],0)))</f>
        <v/>
      </c>
      <c r="N600" s="18" t="str">
        <f>IF(S600,"",INDEX(XMLLINK[AuswahlPerson],MATCH(Q601&amp;"_"&amp;D600,XMLLINK[EID_MID],0)))</f>
        <v/>
      </c>
      <c r="O600" s="18" t="str">
        <f>IF(S600,"",INDEX(XMLLINK[BemerkungPerson],MATCH(Q601&amp;"_"&amp;D600,XMLLINK[EID_MID],0)))</f>
        <v/>
      </c>
      <c r="Q600" s="21">
        <f t="shared" si="116"/>
        <v>30</v>
      </c>
      <c r="R600" s="15">
        <v>5</v>
      </c>
      <c r="S600" s="18" t="b">
        <f>ISERROR(INDEX(XMLLINK[NamePerson],MATCH(Q597&amp;"_"&amp;D600,XMLLINK[EID_MID],0)))</f>
        <v>1</v>
      </c>
      <c r="U600" s="15" t="str">
        <f t="shared" ca="1" si="117"/>
        <v/>
      </c>
      <c r="W600" s="15" t="str">
        <f>IF(OR(M600="",COUNTIF(M596:M599,M600)&gt;0),"",", "&amp;M600)</f>
        <v/>
      </c>
      <c r="Y600" s="15" t="str">
        <f>IF(OR(K600="",COUNTIF(K597:K599,K600)&gt;0),"",", "&amp;K600)</f>
        <v/>
      </c>
    </row>
    <row r="601" spans="1:25" x14ac:dyDescent="0.25">
      <c r="A601" s="24"/>
      <c r="B601" s="17" t="s">
        <v>84</v>
      </c>
      <c r="C601" s="18" t="str">
        <f>IF(ISERROR(S595),"",INDEX(XMLLINK[Artikel],MATCH(Q601,XMLLINK[EnsembleNr],0)))</f>
        <v/>
      </c>
      <c r="D601" s="21">
        <v>6</v>
      </c>
      <c r="E601" s="18" t="str">
        <f>IF(S601,"",INDEX(XMLLINK[NamePerson],MATCH(Q602&amp;"_"&amp;D601,XMLLINK[EID_MID],0)))</f>
        <v/>
      </c>
      <c r="F601" s="18" t="str">
        <f>IF(S601,"",INDEX(XMLLINK[GebDat],MATCH(Q602&amp;"_"&amp;D601,XMLLINK[EID_MID],0)))</f>
        <v/>
      </c>
      <c r="G601" s="18" t="str">
        <f>IF(S601,"",INDEX(XMLLINK[Geschlecht],MATCH(Q602&amp;"_"&amp;D601,XMLLINK[EID_MID],0)))</f>
        <v/>
      </c>
      <c r="H601" s="18" t="str">
        <f>IF(S601,"",INDEX(XMLLINK[Adresse],MATCH(Q602&amp;"_"&amp;D601,XMLLINK[EID_MID],0)))</f>
        <v/>
      </c>
      <c r="I601" s="18" t="str">
        <f>IF(S601,"",INDEX(XMLLINK[Email],MATCH(Q602&amp;"_"&amp;D601,XMLLINK[EID_MID],0)))</f>
        <v/>
      </c>
      <c r="J601" s="18" t="str">
        <f>IF(S601,"",INDEX(XMLLINK[Telefon],MATCH(Q602&amp;"_"&amp;D601,XMLLINK[EID_MID],0)))</f>
        <v/>
      </c>
      <c r="K601" s="18" t="str">
        <f>IF(S601,"",INDEX(XMLLINK[Instrument],MATCH(Q602&amp;"_"&amp;D601,XMLLINK[EID_MID],0)))</f>
        <v/>
      </c>
      <c r="L601" s="18" t="str">
        <f>IF(S601,"",INDEX(XMLLINK[BereichIDPerson],MATCH(Q602&amp;"_"&amp;D601,XMLLINK[EID_MID],0)))</f>
        <v/>
      </c>
      <c r="M601" s="18" t="str">
        <f>IF(S601,"",INDEX(XMLLINK[BereichNamePerson],MATCH(Q602&amp;"_"&amp;D601,XMLLINK[EID_MID],0)))</f>
        <v/>
      </c>
      <c r="N601" s="18" t="str">
        <f>IF(S601,"",INDEX(XMLLINK[AuswahlPerson],MATCH(Q602&amp;"_"&amp;D601,XMLLINK[EID_MID],0)))</f>
        <v/>
      </c>
      <c r="O601" s="18" t="str">
        <f>IF(S601,"",INDEX(XMLLINK[BemerkungPerson],MATCH(Q602&amp;"_"&amp;D601,XMLLINK[EID_MID],0)))</f>
        <v/>
      </c>
      <c r="Q601" s="21">
        <f t="shared" si="116"/>
        <v>30</v>
      </c>
      <c r="R601" s="15">
        <v>6</v>
      </c>
      <c r="S601" s="18" t="b">
        <f>ISERROR(INDEX(XMLLINK[NamePerson],MATCH(Q597&amp;"_"&amp;D601,XMLLINK[EID_MID],0)))</f>
        <v>1</v>
      </c>
      <c r="U601" s="15" t="str">
        <f t="shared" ca="1" si="117"/>
        <v/>
      </c>
      <c r="W601" s="15" t="str">
        <f>IF(OR(M601="",COUNTIF(M596:M600,M601)&gt;0),"",", "&amp;M601)</f>
        <v/>
      </c>
      <c r="Y601" s="15" t="str">
        <f>IF(OR(K601="",COUNTIF(K598:K600,K601)&gt;0),"",", "&amp;K601)</f>
        <v/>
      </c>
    </row>
    <row r="602" spans="1:25" x14ac:dyDescent="0.25">
      <c r="A602" s="24"/>
      <c r="B602" s="17" t="s">
        <v>85</v>
      </c>
      <c r="C602" s="18" t="str">
        <f>IF(ISERROR(S595),"",INDEX(XMLLINK[BereichID],MATCH(Q602,XMLLINK[EnsembleNr],0)))</f>
        <v/>
      </c>
      <c r="D602" s="21">
        <v>7</v>
      </c>
      <c r="E602" s="18" t="str">
        <f>IF(S602,"",INDEX(XMLLINK[NamePerson],MATCH(Q603&amp;"_"&amp;D602,XMLLINK[EID_MID],0)))</f>
        <v/>
      </c>
      <c r="F602" s="18" t="str">
        <f>IF(S602,"",INDEX(XMLLINK[GebDat],MATCH(Q603&amp;"_"&amp;D602,XMLLINK[EID_MID],0)))</f>
        <v/>
      </c>
      <c r="G602" s="18" t="str">
        <f>IF(S602,"",INDEX(XMLLINK[Geschlecht],MATCH(Q603&amp;"_"&amp;D602,XMLLINK[EID_MID],0)))</f>
        <v/>
      </c>
      <c r="H602" s="18" t="str">
        <f>IF(S602,"",INDEX(XMLLINK[Adresse],MATCH(Q603&amp;"_"&amp;D602,XMLLINK[EID_MID],0)))</f>
        <v/>
      </c>
      <c r="I602" s="18" t="str">
        <f>IF(S602,"",INDEX(XMLLINK[Email],MATCH(Q603&amp;"_"&amp;D602,XMLLINK[EID_MID],0)))</f>
        <v/>
      </c>
      <c r="J602" s="18" t="str">
        <f>IF(S602,"",INDEX(XMLLINK[Telefon],MATCH(Q603&amp;"_"&amp;D602,XMLLINK[EID_MID],0)))</f>
        <v/>
      </c>
      <c r="K602" s="18" t="str">
        <f>IF(S602,"",INDEX(XMLLINK[Instrument],MATCH(Q603&amp;"_"&amp;D602,XMLLINK[EID_MID],0)))</f>
        <v/>
      </c>
      <c r="L602" s="18" t="str">
        <f>IF(S602,"",INDEX(XMLLINK[BereichIDPerson],MATCH(Q603&amp;"_"&amp;D602,XMLLINK[EID_MID],0)))</f>
        <v/>
      </c>
      <c r="M602" s="18" t="str">
        <f>IF(S602,"",INDEX(XMLLINK[BereichNamePerson],MATCH(Q603&amp;"_"&amp;D602,XMLLINK[EID_MID],0)))</f>
        <v/>
      </c>
      <c r="N602" s="18" t="str">
        <f>IF(S602,"",INDEX(XMLLINK[AuswahlPerson],MATCH(Q603&amp;"_"&amp;D602,XMLLINK[EID_MID],0)))</f>
        <v/>
      </c>
      <c r="O602" s="18" t="str">
        <f>IF(S602,"",INDEX(XMLLINK[BemerkungPerson],MATCH(Q603&amp;"_"&amp;D602,XMLLINK[EID_MID],0)))</f>
        <v/>
      </c>
      <c r="Q602" s="21">
        <f t="shared" si="116"/>
        <v>30</v>
      </c>
      <c r="R602" s="15">
        <v>7</v>
      </c>
      <c r="S602" s="18" t="b">
        <f>ISERROR(INDEX(XMLLINK[NamePerson],MATCH(Q597&amp;"_"&amp;D602,XMLLINK[EID_MID],0)))</f>
        <v>1</v>
      </c>
      <c r="U602" s="15" t="str">
        <f t="shared" ca="1" si="117"/>
        <v/>
      </c>
      <c r="W602" s="15" t="str">
        <f>IF(OR(M602="",COUNTIF(M596:M601,M602)&gt;0),"",", "&amp;M602)</f>
        <v/>
      </c>
      <c r="Y602" s="15" t="str">
        <f>IF(OR(K602="",COUNTIF(K599:K601,K602)&gt;0),"",", "&amp;K602)</f>
        <v/>
      </c>
    </row>
    <row r="603" spans="1:25" x14ac:dyDescent="0.25">
      <c r="A603" s="24"/>
      <c r="B603" s="17" t="s">
        <v>86</v>
      </c>
      <c r="C603" s="18" t="str">
        <f>IF(ISERROR(S595),"",INDEX(XMLLINK[BereichName],MATCH(Q603,XMLLINK[EnsembleNr],0)))</f>
        <v/>
      </c>
      <c r="D603" s="21">
        <v>8</v>
      </c>
      <c r="E603" s="18" t="str">
        <f>IF(S603,"",INDEX(XMLLINK[NamePerson],MATCH(Q604&amp;"_"&amp;D603,XMLLINK[EID_MID],0)))</f>
        <v/>
      </c>
      <c r="F603" s="18" t="str">
        <f>IF(S603,"",INDEX(XMLLINK[GebDat],MATCH(Q604&amp;"_"&amp;D603,XMLLINK[EID_MID],0)))</f>
        <v/>
      </c>
      <c r="G603" s="18" t="str">
        <f>IF(S603,"",INDEX(XMLLINK[Geschlecht],MATCH(Q604&amp;"_"&amp;D603,XMLLINK[EID_MID],0)))</f>
        <v/>
      </c>
      <c r="H603" s="18" t="str">
        <f>IF(S603,"",INDEX(XMLLINK[Adresse],MATCH(Q604&amp;"_"&amp;D603,XMLLINK[EID_MID],0)))</f>
        <v/>
      </c>
      <c r="I603" s="18" t="str">
        <f>IF(S603,"",INDEX(XMLLINK[Email],MATCH(Q604&amp;"_"&amp;D603,XMLLINK[EID_MID],0)))</f>
        <v/>
      </c>
      <c r="J603" s="18" t="str">
        <f>IF(S603,"",INDEX(XMLLINK[Telefon],MATCH(Q604&amp;"_"&amp;D603,XMLLINK[EID_MID],0)))</f>
        <v/>
      </c>
      <c r="K603" s="18" t="str">
        <f>IF(S603,"",INDEX(XMLLINK[Instrument],MATCH(Q604&amp;"_"&amp;D603,XMLLINK[EID_MID],0)))</f>
        <v/>
      </c>
      <c r="L603" s="18" t="str">
        <f>IF(S603,"",INDEX(XMLLINK[BereichIDPerson],MATCH(Q604&amp;"_"&amp;D603,XMLLINK[EID_MID],0)))</f>
        <v/>
      </c>
      <c r="M603" s="18" t="str">
        <f>IF(S603,"",INDEX(XMLLINK[BereichNamePerson],MATCH(Q604&amp;"_"&amp;D603,XMLLINK[EID_MID],0)))</f>
        <v/>
      </c>
      <c r="N603" s="18" t="str">
        <f>IF(S603,"",INDEX(XMLLINK[AuswahlPerson],MATCH(Q604&amp;"_"&amp;D603,XMLLINK[EID_MID],0)))</f>
        <v/>
      </c>
      <c r="O603" s="18" t="str">
        <f>IF(S603,"",INDEX(XMLLINK[BemerkungPerson],MATCH(Q604&amp;"_"&amp;D603,XMLLINK[EID_MID],0)))</f>
        <v/>
      </c>
      <c r="Q603" s="21">
        <f t="shared" si="116"/>
        <v>30</v>
      </c>
      <c r="R603" s="15">
        <v>8</v>
      </c>
      <c r="S603" s="18" t="b">
        <f>ISERROR(INDEX(XMLLINK[NamePerson],MATCH(Q597&amp;"_"&amp;D603,XMLLINK[EID_MID],0)))</f>
        <v>1</v>
      </c>
      <c r="U603" s="15" t="str">
        <f t="shared" ca="1" si="117"/>
        <v/>
      </c>
      <c r="W603" s="15" t="str">
        <f>IF(OR(M603="",COUNTIF(M596:M602,M603)&gt;0),"",", "&amp;M603)</f>
        <v/>
      </c>
      <c r="Y603" s="15" t="str">
        <f>IF(OR(K603="",COUNTIF(K600:K602,K603)&gt;0),"",", "&amp;K603)</f>
        <v/>
      </c>
    </row>
    <row r="604" spans="1:25" x14ac:dyDescent="0.25">
      <c r="A604" s="24"/>
      <c r="B604" s="17" t="s">
        <v>87</v>
      </c>
      <c r="C604" s="18" t="str">
        <f>IF(ISERROR(S595),"",INDEX(XMLLINK[Auftrittzeit],MATCH(Q604,XMLLINK[EnsembleNr],0)))</f>
        <v/>
      </c>
      <c r="D604" s="17" t="s">
        <v>94</v>
      </c>
      <c r="E604" s="15" t="s">
        <v>29</v>
      </c>
      <c r="F604" s="15" t="s">
        <v>30</v>
      </c>
      <c r="G604" s="15" t="s">
        <v>95</v>
      </c>
      <c r="H604" s="15" t="s">
        <v>32</v>
      </c>
      <c r="I604" s="15" t="s">
        <v>20</v>
      </c>
      <c r="J604" s="15" t="s">
        <v>39</v>
      </c>
      <c r="Q604" s="21">
        <f t="shared" si="116"/>
        <v>30</v>
      </c>
      <c r="U604" s="15">
        <f ca="1">COUNT(U596:U603)</f>
        <v>0</v>
      </c>
      <c r="W604" s="29" t="str">
        <f>CONCATENATE(W605,V606,W606,V607,W607,V608,W608,V609,W609,V610,W610,V611,W611)</f>
        <v/>
      </c>
    </row>
    <row r="605" spans="1:25" x14ac:dyDescent="0.25">
      <c r="A605" s="24"/>
      <c r="B605" s="17" t="s">
        <v>88</v>
      </c>
      <c r="C605" s="18" t="str">
        <f>IF(ISERROR(S595),"",INDEX(XMLLINK[Bemerkung],MATCH(Q605,XMLLINK[EnsembleNr],0)))</f>
        <v/>
      </c>
      <c r="D605" s="21">
        <v>1</v>
      </c>
      <c r="E605" s="18" t="str">
        <f>IF(S605,"",INDEX(XMLLINK[Titel],MATCH(Q606&amp;"_"&amp;D605,XMLLINK[EID_WID],0)))</f>
        <v/>
      </c>
      <c r="F605" s="18" t="str">
        <f>IF(S605,"",INDEX(XMLLINK[Komponist],MATCH(Q606&amp;"_"&amp;D605,XMLLINK[EID_WID],0)))</f>
        <v/>
      </c>
      <c r="G605" s="18" t="str">
        <f>IF(S605,"",INDEX(XMLLINK[Satz],MATCH(Q606&amp;"_"&amp;D605,XMLLINK[EID_WID],0)))</f>
        <v/>
      </c>
      <c r="H605" s="18" t="str">
        <f>IF(S605,"",INDEX(XMLLINK[Dauer],MATCH(Q606&amp;"_"&amp;D605,XMLLINK[EID_WID],0)))</f>
        <v/>
      </c>
      <c r="I605" s="18" t="str">
        <f>IF(S605,"",INDEX(XMLLINK[BemerkungWerk],MATCH(Q606&amp;"_"&amp;D605,XMLLINK[EID_WID],0)))</f>
        <v/>
      </c>
      <c r="J605" s="18" t="str">
        <f>IF(S605,"",INDEX(XMLLINK[Pflicht],MATCH(Q606&amp;"_"&amp;D605,XMLLINK[EID_WID],0)))</f>
        <v/>
      </c>
      <c r="Q605" s="21">
        <f t="shared" si="116"/>
        <v>30</v>
      </c>
      <c r="R605" s="22" t="s">
        <v>102</v>
      </c>
      <c r="S605" s="18" t="b">
        <f>ISERROR(INDEX(XMLLINK[NamePerson],MATCH(Q607&amp;"_"&amp;D605,XMLLINK[EID_WID],0)))</f>
        <v>1</v>
      </c>
      <c r="W605" s="15" t="str">
        <f t="shared" ref="W605:W612" si="118">IF(AND(F605="",G605=""),E605,IF(AND(F605&lt;&gt;"",G605&lt;&gt;""),F605&amp;", "&amp;E605&amp;", "&amp;G605,IF(F605="",E605&amp;", "&amp;G605,F605&amp;", "&amp;E605)))</f>
        <v/>
      </c>
    </row>
    <row r="606" spans="1:25" x14ac:dyDescent="0.25">
      <c r="A606" s="24"/>
      <c r="B606" s="17" t="s">
        <v>108</v>
      </c>
      <c r="C606" s="28" t="str">
        <f ca="1">IF(U604=0,"",SUM(U596:U603)/U604/365.25)</f>
        <v/>
      </c>
      <c r="D606" s="21">
        <v>2</v>
      </c>
      <c r="E606" s="18" t="str">
        <f>IF(S606,"",INDEX(XMLLINK[Titel],MATCH(Q607&amp;"_"&amp;D606,XMLLINK[EID_WID],0)))</f>
        <v/>
      </c>
      <c r="F606" s="18" t="str">
        <f>IF(S606,"",INDEX(XMLLINK[Komponist],MATCH(Q607&amp;"_"&amp;D606,XMLLINK[EID_WID],0)))</f>
        <v/>
      </c>
      <c r="G606" s="18" t="str">
        <f>IF(S606,"",INDEX(XMLLINK[Satz],MATCH(Q607&amp;"_"&amp;D606,XMLLINK[EID_WID],0)))</f>
        <v/>
      </c>
      <c r="H606" s="18" t="str">
        <f>IF(S606,"",INDEX(XMLLINK[Dauer],MATCH(Q607&amp;"_"&amp;D606,XMLLINK[EID_WID],0)))</f>
        <v/>
      </c>
      <c r="I606" s="18" t="str">
        <f>IF(S606,"",INDEX(XMLLINK[BemerkungWerk],MATCH(Q607&amp;"_"&amp;D606,XMLLINK[EID_WID],0)))</f>
        <v/>
      </c>
      <c r="J606" s="18" t="str">
        <f>IF(S606,"",INDEX(XMLLINK[Pflicht],MATCH(Q607&amp;"_"&amp;D606,XMLLINK[EID_WID],0)))</f>
        <v/>
      </c>
      <c r="Q606" s="21">
        <f t="shared" si="116"/>
        <v>30</v>
      </c>
      <c r="R606" s="22">
        <v>2</v>
      </c>
      <c r="S606" s="18" t="b">
        <f>ISERROR(INDEX(XMLLINK[NamePerson],MATCH(Q608&amp;"_"&amp;D606,XMLLINK[EID_WID],0)))</f>
        <v>1</v>
      </c>
      <c r="V606" s="15" t="str">
        <f>IF(W606="","","; ")</f>
        <v/>
      </c>
      <c r="W606" s="15" t="str">
        <f t="shared" si="118"/>
        <v/>
      </c>
    </row>
    <row r="607" spans="1:25" x14ac:dyDescent="0.25">
      <c r="A607" s="24"/>
      <c r="D607" s="21">
        <v>3</v>
      </c>
      <c r="E607" s="18" t="str">
        <f>IF(S607,"",INDEX(XMLLINK[Titel],MATCH(Q608&amp;"_"&amp;D607,XMLLINK[EID_WID],0)))</f>
        <v/>
      </c>
      <c r="F607" s="18" t="str">
        <f>IF(S607,"",INDEX(XMLLINK[Komponist],MATCH(Q608&amp;"_"&amp;D607,XMLLINK[EID_WID],0)))</f>
        <v/>
      </c>
      <c r="G607" s="18" t="str">
        <f>IF(S607,"",INDEX(XMLLINK[Satz],MATCH(Q608&amp;"_"&amp;D607,XMLLINK[EID_WID],0)))</f>
        <v/>
      </c>
      <c r="H607" s="18" t="str">
        <f>IF(S607,"",INDEX(XMLLINK[Dauer],MATCH(Q608&amp;"_"&amp;D607,XMLLINK[EID_WID],0)))</f>
        <v/>
      </c>
      <c r="I607" s="18" t="str">
        <f>IF(S607,"",INDEX(XMLLINK[BemerkungWerk],MATCH(Q608&amp;"_"&amp;D607,XMLLINK[EID_WID],0)))</f>
        <v/>
      </c>
      <c r="J607" s="18" t="str">
        <f>IF(S607,"",INDEX(XMLLINK[Pflicht],MATCH(Q608&amp;"_"&amp;D607,XMLLINK[EID_WID],0)))</f>
        <v/>
      </c>
      <c r="Q607" s="21">
        <f t="shared" si="116"/>
        <v>30</v>
      </c>
      <c r="R607" s="22">
        <v>3</v>
      </c>
      <c r="S607" s="18" t="b">
        <f>ISERROR(INDEX(XMLLINK[NamePerson],MATCH(Q609&amp;"_"&amp;D607,XMLLINK[EID_WID],0)))</f>
        <v>1</v>
      </c>
      <c r="V607" s="15" t="str">
        <f t="shared" ref="V607:V612" si="119">IF(W607="","","; ")</f>
        <v/>
      </c>
      <c r="W607" s="15" t="str">
        <f t="shared" si="118"/>
        <v/>
      </c>
    </row>
    <row r="608" spans="1:25" x14ac:dyDescent="0.25">
      <c r="A608" s="24"/>
      <c r="D608" s="21">
        <v>4</v>
      </c>
      <c r="E608" s="18" t="str">
        <f>IF(S608,"",INDEX(XMLLINK[Titel],MATCH(Q609&amp;"_"&amp;D608,XMLLINK[EID_WID],0)))</f>
        <v/>
      </c>
      <c r="F608" s="18" t="str">
        <f>IF(S608,"",INDEX(XMLLINK[Komponist],MATCH(Q609&amp;"_"&amp;D608,XMLLINK[EID_WID],0)))</f>
        <v/>
      </c>
      <c r="G608" s="18" t="str">
        <f>IF(S608,"",INDEX(XMLLINK[Satz],MATCH(Q609&amp;"_"&amp;D608,XMLLINK[EID_WID],0)))</f>
        <v/>
      </c>
      <c r="H608" s="18" t="str">
        <f>IF(S608,"",INDEX(XMLLINK[Dauer],MATCH(Q609&amp;"_"&amp;D608,XMLLINK[EID_WID],0)))</f>
        <v/>
      </c>
      <c r="I608" s="18" t="str">
        <f>IF(S608,"",INDEX(XMLLINK[BemerkungWerk],MATCH(Q609&amp;"_"&amp;D608,XMLLINK[EID_WID],0)))</f>
        <v/>
      </c>
      <c r="J608" s="18" t="str">
        <f>IF(S608,"",INDEX(XMLLINK[Pflicht],MATCH(Q609&amp;"_"&amp;D608,XMLLINK[EID_WID],0)))</f>
        <v/>
      </c>
      <c r="Q608" s="21">
        <f t="shared" si="116"/>
        <v>30</v>
      </c>
      <c r="R608" s="22">
        <v>4</v>
      </c>
      <c r="S608" s="18" t="b">
        <f>ISERROR(INDEX(XMLLINK[NamePerson],MATCH(Q610&amp;"_"&amp;D608,XMLLINK[EID_WID],0)))</f>
        <v>1</v>
      </c>
      <c r="V608" s="15" t="str">
        <f t="shared" si="119"/>
        <v/>
      </c>
      <c r="W608" s="15" t="str">
        <f t="shared" si="118"/>
        <v/>
      </c>
    </row>
    <row r="609" spans="1:25" x14ac:dyDescent="0.25">
      <c r="A609" s="24"/>
      <c r="D609" s="21">
        <v>5</v>
      </c>
      <c r="E609" s="18" t="str">
        <f>IF(S609,"",INDEX(XMLLINK[Titel],MATCH(Q610&amp;"_"&amp;D609,XMLLINK[EID_WID],0)))</f>
        <v/>
      </c>
      <c r="F609" s="18" t="str">
        <f>IF(S609,"",INDEX(XMLLINK[Komponist],MATCH(Q610&amp;"_"&amp;D609,XMLLINK[EID_WID],0)))</f>
        <v/>
      </c>
      <c r="G609" s="18" t="str">
        <f>IF(S609,"",INDEX(XMLLINK[Satz],MATCH(Q610&amp;"_"&amp;D609,XMLLINK[EID_WID],0)))</f>
        <v/>
      </c>
      <c r="H609" s="18" t="str">
        <f>IF(S609,"",INDEX(XMLLINK[Dauer],MATCH(Q610&amp;"_"&amp;D609,XMLLINK[EID_WID],0)))</f>
        <v/>
      </c>
      <c r="I609" s="18" t="str">
        <f>IF(S609,"",INDEX(XMLLINK[BemerkungWerk],MATCH(Q610&amp;"_"&amp;D609,XMLLINK[EID_WID],0)))</f>
        <v/>
      </c>
      <c r="J609" s="18" t="str">
        <f>IF(S609,"",INDEX(XMLLINK[Pflicht],MATCH(Q610&amp;"_"&amp;D609,XMLLINK[EID_WID],0)))</f>
        <v/>
      </c>
      <c r="Q609" s="21">
        <f t="shared" si="116"/>
        <v>30</v>
      </c>
      <c r="R609" s="22">
        <v>5</v>
      </c>
      <c r="S609" s="18" t="b">
        <f>ISERROR(INDEX(XMLLINK[NamePerson],MATCH(Q611&amp;"_"&amp;D609,XMLLINK[EID_WID],0)))</f>
        <v>1</v>
      </c>
      <c r="V609" s="15" t="str">
        <f t="shared" si="119"/>
        <v/>
      </c>
      <c r="W609" s="15" t="str">
        <f t="shared" si="118"/>
        <v/>
      </c>
    </row>
    <row r="610" spans="1:25" x14ac:dyDescent="0.25">
      <c r="A610" s="24"/>
      <c r="D610" s="21">
        <v>6</v>
      </c>
      <c r="E610" s="18" t="str">
        <f>IF(S610,"",INDEX(XMLLINK[Titel],MATCH(Q611&amp;"_"&amp;D610,XMLLINK[EID_WID],0)))</f>
        <v/>
      </c>
      <c r="F610" s="18" t="str">
        <f>IF(S610,"",INDEX(XMLLINK[Komponist],MATCH(Q611&amp;"_"&amp;D610,XMLLINK[EID_WID],0)))</f>
        <v/>
      </c>
      <c r="G610" s="18" t="str">
        <f>IF(S610,"",INDEX(XMLLINK[Satz],MATCH(Q611&amp;"_"&amp;D610,XMLLINK[EID_WID],0)))</f>
        <v/>
      </c>
      <c r="H610" s="18" t="str">
        <f>IF(S610,"",INDEX(XMLLINK[Dauer],MATCH(Q611&amp;"_"&amp;D610,XMLLINK[EID_WID],0)))</f>
        <v/>
      </c>
      <c r="I610" s="18" t="str">
        <f>IF(S610,"",INDEX(XMLLINK[BemerkungWerk],MATCH(Q611&amp;"_"&amp;D610,XMLLINK[EID_WID],0)))</f>
        <v/>
      </c>
      <c r="J610" s="18" t="str">
        <f>IF(S610,"",INDEX(XMLLINK[Pflicht],MATCH(Q611&amp;"_"&amp;D610,XMLLINK[EID_WID],0)))</f>
        <v/>
      </c>
      <c r="Q610" s="21">
        <f t="shared" si="116"/>
        <v>30</v>
      </c>
      <c r="R610" s="22">
        <v>6</v>
      </c>
      <c r="S610" s="18" t="b">
        <f>ISERROR(INDEX(XMLLINK[NamePerson],MATCH(Q612&amp;"_"&amp;D610,XMLLINK[EID_WID],0)))</f>
        <v>1</v>
      </c>
      <c r="V610" s="15" t="str">
        <f t="shared" si="119"/>
        <v/>
      </c>
      <c r="W610" s="15" t="str">
        <f t="shared" si="118"/>
        <v/>
      </c>
    </row>
    <row r="611" spans="1:25" x14ac:dyDescent="0.25">
      <c r="A611" s="24"/>
      <c r="D611" s="21">
        <v>7</v>
      </c>
      <c r="E611" s="18" t="str">
        <f>IF(S611,"",INDEX(XMLLINK[Titel],MATCH(Q612&amp;"_"&amp;D611,XMLLINK[EID_WID],0)))</f>
        <v/>
      </c>
      <c r="F611" s="18" t="str">
        <f>IF(S611,"",INDEX(XMLLINK[Komponist],MATCH(Q612&amp;"_"&amp;D611,XMLLINK[EID_WID],0)))</f>
        <v/>
      </c>
      <c r="G611" s="18" t="str">
        <f>IF(S611,"",INDEX(XMLLINK[Satz],MATCH(Q612&amp;"_"&amp;D611,XMLLINK[EID_WID],0)))</f>
        <v/>
      </c>
      <c r="H611" s="18" t="str">
        <f>IF(S611,"",INDEX(XMLLINK[Dauer],MATCH(Q612&amp;"_"&amp;D611,XMLLINK[EID_WID],0)))</f>
        <v/>
      </c>
      <c r="I611" s="18" t="str">
        <f>IF(S611,"",INDEX(XMLLINK[BemerkungWerk],MATCH(Q612&amp;"_"&amp;D611,XMLLINK[EID_WID],0)))</f>
        <v/>
      </c>
      <c r="J611" s="18" t="str">
        <f>IF(S611,"",INDEX(XMLLINK[Pflicht],MATCH(Q612&amp;"_"&amp;D611,XMLLINK[EID_WID],0)))</f>
        <v/>
      </c>
      <c r="Q611" s="21">
        <f t="shared" si="116"/>
        <v>30</v>
      </c>
      <c r="R611" s="22">
        <v>7</v>
      </c>
      <c r="S611" s="18" t="b">
        <f>ISERROR(INDEX(XMLLINK[NamePerson],MATCH(Q613&amp;"_"&amp;D611,XMLLINK[EID_WID],0)))</f>
        <v>1</v>
      </c>
      <c r="V611" s="15" t="str">
        <f t="shared" si="119"/>
        <v/>
      </c>
      <c r="W611" s="15" t="str">
        <f t="shared" si="118"/>
        <v/>
      </c>
    </row>
    <row r="612" spans="1:25" x14ac:dyDescent="0.25">
      <c r="A612" s="24"/>
      <c r="D612" s="21">
        <v>8</v>
      </c>
      <c r="E612" s="18" t="str">
        <f>IF(S612,"",INDEX(XMLLINK[Titel],MATCH(Q613&amp;"_"&amp;D612,XMLLINK[EID_WID],0)))</f>
        <v/>
      </c>
      <c r="F612" s="18" t="str">
        <f>IF(S612,"",INDEX(XMLLINK[Komponist],MATCH(Q613&amp;"_"&amp;D612,XMLLINK[EID_WID],0)))</f>
        <v/>
      </c>
      <c r="G612" s="18" t="str">
        <f>IF(S612,"",INDEX(XMLLINK[Satz],MATCH(Q613&amp;"_"&amp;D612,XMLLINK[EID_WID],0)))</f>
        <v/>
      </c>
      <c r="H612" s="18" t="str">
        <f>IF(S612,"",INDEX(XMLLINK[Dauer],MATCH(Q613&amp;"_"&amp;D612,XMLLINK[EID_WID],0)))</f>
        <v/>
      </c>
      <c r="I612" s="18" t="str">
        <f>IF(S612,"",INDEX(XMLLINK[BemerkungWerk],MATCH(Q613&amp;"_"&amp;D612,XMLLINK[EID_WID],0)))</f>
        <v/>
      </c>
      <c r="J612" s="18" t="str">
        <f>IF(S612,"",INDEX(XMLLINK[Pflicht],MATCH(Q613&amp;"_"&amp;D612,XMLLINK[EID_WID],0)))</f>
        <v/>
      </c>
      <c r="Q612" s="21"/>
      <c r="R612" s="22">
        <v>8</v>
      </c>
      <c r="S612" s="18" t="b">
        <f>ISERROR(INDEX(XMLLINK[NamePerson],MATCH(A613&amp;"_"&amp;D612,XMLLINK[EID_WID],0)))</f>
        <v>1</v>
      </c>
      <c r="V612" s="15" t="str">
        <f t="shared" si="119"/>
        <v/>
      </c>
      <c r="W612" s="15" t="str">
        <f t="shared" si="118"/>
        <v/>
      </c>
    </row>
    <row r="614" spans="1:25" x14ac:dyDescent="0.25">
      <c r="A614" s="23" t="s">
        <v>96</v>
      </c>
      <c r="B614" s="23">
        <f>(ROW()+6)/20</f>
        <v>31</v>
      </c>
      <c r="C614" s="24"/>
      <c r="D614" s="24"/>
      <c r="E614" s="24"/>
      <c r="F614" s="24"/>
      <c r="G614" s="24"/>
      <c r="H614" s="24"/>
      <c r="I614" s="24"/>
      <c r="J614" s="24"/>
      <c r="K614" s="24"/>
      <c r="L614" s="24"/>
      <c r="M614" s="24"/>
      <c r="N614" s="24"/>
      <c r="O614" s="24"/>
    </row>
    <row r="615" spans="1:25" x14ac:dyDescent="0.25">
      <c r="A615" s="24"/>
      <c r="B615" s="17" t="s">
        <v>78</v>
      </c>
      <c r="C615" s="18" t="str">
        <f>IF(ISERROR(S615),"",INDEX(XMLLINK[Name],MATCH(Q616,XMLLINK[EnsembleNr],0)))</f>
        <v/>
      </c>
      <c r="D615" s="17" t="s">
        <v>89</v>
      </c>
      <c r="E615" s="19" t="s">
        <v>11</v>
      </c>
      <c r="F615" s="15" t="s">
        <v>90</v>
      </c>
      <c r="G615" s="15" t="s">
        <v>91</v>
      </c>
      <c r="H615" s="15" t="s">
        <v>24</v>
      </c>
      <c r="I615" s="15" t="s">
        <v>25</v>
      </c>
      <c r="J615" s="15" t="s">
        <v>26</v>
      </c>
      <c r="K615" s="15" t="s">
        <v>27</v>
      </c>
      <c r="L615" s="15" t="s">
        <v>18</v>
      </c>
      <c r="M615" s="15" t="s">
        <v>92</v>
      </c>
      <c r="N615" s="15" t="s">
        <v>93</v>
      </c>
      <c r="O615" s="15" t="s">
        <v>20</v>
      </c>
      <c r="Q615" s="21" t="s">
        <v>103</v>
      </c>
      <c r="R615" s="17" t="s">
        <v>97</v>
      </c>
      <c r="S615" s="20" t="e">
        <f>VLOOKUP(Q617,XMLLINK[EnsembleNr],1,0)</f>
        <v>#N/A</v>
      </c>
      <c r="T615" s="15" t="s">
        <v>100</v>
      </c>
      <c r="W615" s="29" t="str">
        <f>CONCATENATE(W616,W617,W618,W619,W620,W621,W622,W623)</f>
        <v/>
      </c>
      <c r="X615" s="31">
        <f>8-COUNTIF(W616:W623,"")</f>
        <v>0</v>
      </c>
      <c r="Y615" s="29" t="str">
        <f>CONCATENATE(Y616,Y617,Y618,Y619,Y620,Y621,Y622,Y623)</f>
        <v/>
      </c>
    </row>
    <row r="616" spans="1:25" x14ac:dyDescent="0.25">
      <c r="A616" s="24"/>
      <c r="B616" s="17" t="s">
        <v>79</v>
      </c>
      <c r="C616" s="18" t="str">
        <f>IF(ISERROR(S615),"",INDEX(XMLLINK[Leiter],MATCH(Q616,XMLLINK[EnsembleNr],0)))</f>
        <v/>
      </c>
      <c r="D616" s="21">
        <v>1</v>
      </c>
      <c r="E616" s="18" t="str">
        <f>IF(S616,"",INDEX(XMLLINK[NamePerson],MATCH(Q617&amp;"_"&amp;D616,XMLLINK[EID_MID],0)))</f>
        <v/>
      </c>
      <c r="F616" s="18" t="str">
        <f>IF(S616,"",INDEX(XMLLINK[GebDat],MATCH(Q617&amp;"_"&amp;D616,XMLLINK[EID_MID],0)))</f>
        <v/>
      </c>
      <c r="G616" s="18" t="str">
        <f>IF(S616,"",INDEX(XMLLINK[Geschlecht],MATCH(Q617&amp;"_"&amp;D616,XMLLINK[EID_MID],0)))</f>
        <v/>
      </c>
      <c r="H616" s="18" t="str">
        <f>IF(S616,"",INDEX(XMLLINK[Adresse],MATCH(Q617&amp;"_"&amp;D616,XMLLINK[EID_MID],0)))</f>
        <v/>
      </c>
      <c r="I616" s="18" t="str">
        <f>IF(S616,"",INDEX(XMLLINK[Email],MATCH(Q617&amp;"_"&amp;D616,XMLLINK[EID_MID],0)))</f>
        <v/>
      </c>
      <c r="J616" s="18" t="str">
        <f>IF(S616,"",INDEX(XMLLINK[Telefon],MATCH(Q617&amp;"_"&amp;D616,XMLLINK[EID_MID],0)))</f>
        <v/>
      </c>
      <c r="K616" s="18" t="str">
        <f>IF(S616,"",INDEX(XMLLINK[Instrument],MATCH(Q617&amp;"_"&amp;D616,XMLLINK[EID_MID],0)))</f>
        <v/>
      </c>
      <c r="L616" s="18" t="str">
        <f>IF(S616,"",INDEX(XMLLINK[BereichIDPerson],MATCH(Q617&amp;"_"&amp;D616,XMLLINK[EID_MID],0)))</f>
        <v/>
      </c>
      <c r="M616" s="18" t="str">
        <f>IF(S616,"",INDEX(XMLLINK[BereichNamePerson],MATCH(Q617&amp;"_"&amp;D616,XMLLINK[EID_MID],0)))</f>
        <v/>
      </c>
      <c r="N616" s="18" t="str">
        <f>IF(S616,"",INDEX(XMLLINK[AuswahlPerson],MATCH(Q617&amp;"_"&amp;D616,XMLLINK[EID_MID],0)))</f>
        <v/>
      </c>
      <c r="O616" s="18" t="str">
        <f>IF(S616,"",INDEX(XMLLINK[BemerkungPerson],MATCH(Q617&amp;"_"&amp;D616,XMLLINK[EID_MID],0)))</f>
        <v/>
      </c>
      <c r="Q616" s="21">
        <f>B614</f>
        <v>31</v>
      </c>
      <c r="R616" s="22" t="s">
        <v>101</v>
      </c>
      <c r="S616" s="18" t="b">
        <f>ISERROR(INDEX(XMLLINK[NamePerson],MATCH(Q617&amp;"_"&amp;D616,XMLLINK[EID_MID],0)))</f>
        <v>1</v>
      </c>
      <c r="U616" s="15" t="str">
        <f ca="1">IF(ISNUMBER(DATEVALUE(F616)),TODAY()-DATEVALUE(F616),"")</f>
        <v/>
      </c>
      <c r="W616" s="15" t="str">
        <f>M616</f>
        <v/>
      </c>
      <c r="X616" s="29" t="str">
        <f>IF(E616="","",IF(E617="",E616,IF(E618="",E616&amp;", "&amp;E617,IF(E619="",E616&amp;", "&amp;E617&amp;", "&amp;E618,IF(E620="",E616&amp;", "&amp;E617&amp;", "&amp;E618&amp;", "&amp;E619,IF(E621="",E616&amp;", "&amp;E617&amp;", "&amp;E618&amp;", "&amp;E619&amp;", "&amp;E620,IF(E622="",E616&amp;", "&amp;E617&amp;", "&amp;E618&amp;", "&amp;E619&amp;", "&amp;E620&amp;", "&amp;E621,IF(E623="",E616&amp;", "&amp;E617&amp;", "&amp;E618&amp;", "&amp;E619&amp;", "&amp;E620&amp;", "&amp;E621&amp;", "&amp;E622,E616&amp;", "&amp;E617&amp;", "&amp;E618&amp;", "&amp;E619&amp;", "&amp;E620&amp;", "&amp;E621&amp;", "&amp;E622&amp;", "&amp;E623))))))))</f>
        <v/>
      </c>
      <c r="Y616" s="15" t="str">
        <f>K616</f>
        <v/>
      </c>
    </row>
    <row r="617" spans="1:25" x14ac:dyDescent="0.25">
      <c r="A617" s="24"/>
      <c r="B617" s="17" t="s">
        <v>80</v>
      </c>
      <c r="C617" s="18" t="str">
        <f>IF(ISERROR(S615),"",INDEX(XMLLINK[LeiterEmail],MATCH(Q617,XMLLINK[EnsembleNr],0)))</f>
        <v/>
      </c>
      <c r="D617" s="21">
        <v>2</v>
      </c>
      <c r="E617" s="18" t="str">
        <f>IF(S617,"",INDEX(XMLLINK[NamePerson],MATCH(Q618&amp;"_"&amp;D617,XMLLINK[EID_MID],0)))</f>
        <v/>
      </c>
      <c r="F617" s="18" t="str">
        <f>IF(S617,"",INDEX(XMLLINK[GebDat],MATCH(Q618&amp;"_"&amp;D617,XMLLINK[EID_MID],0)))</f>
        <v/>
      </c>
      <c r="G617" s="18" t="str">
        <f>IF(S617,"",INDEX(XMLLINK[Geschlecht],MATCH(Q618&amp;"_"&amp;D617,XMLLINK[EID_MID],0)))</f>
        <v/>
      </c>
      <c r="H617" s="18" t="str">
        <f>IF(S617,"",INDEX(XMLLINK[Adresse],MATCH(Q618&amp;"_"&amp;D617,XMLLINK[EID_MID],0)))</f>
        <v/>
      </c>
      <c r="I617" s="18" t="str">
        <f>IF(S617,"",INDEX(XMLLINK[Email],MATCH(Q618&amp;"_"&amp;D617,XMLLINK[EID_MID],0)))</f>
        <v/>
      </c>
      <c r="J617" s="18" t="str">
        <f>IF(S617,"",INDEX(XMLLINK[Telefon],MATCH(Q618&amp;"_"&amp;D617,XMLLINK[EID_MID],0)))</f>
        <v/>
      </c>
      <c r="K617" s="18" t="str">
        <f>IF(S617,"",INDEX(XMLLINK[Instrument],MATCH(Q618&amp;"_"&amp;D617,XMLLINK[EID_MID],0)))</f>
        <v/>
      </c>
      <c r="L617" s="18" t="str">
        <f>IF(S617,"",INDEX(XMLLINK[BereichIDPerson],MATCH(Q618&amp;"_"&amp;D617,XMLLINK[EID_MID],0)))</f>
        <v/>
      </c>
      <c r="M617" s="18" t="str">
        <f>IF(S617,"",INDEX(XMLLINK[BereichNamePerson],MATCH(Q618&amp;"_"&amp;D617,XMLLINK[EID_MID],0)))</f>
        <v/>
      </c>
      <c r="N617" s="18" t="str">
        <f>IF(S617,"",INDEX(XMLLINK[AuswahlPerson],MATCH(Q618&amp;"_"&amp;D617,XMLLINK[EID_MID],0)))</f>
        <v/>
      </c>
      <c r="O617" s="18" t="str">
        <f>IF(S617,"",INDEX(XMLLINK[BemerkungPerson],MATCH(Q618&amp;"_"&amp;D617,XMLLINK[EID_MID],0)))</f>
        <v/>
      </c>
      <c r="Q617" s="21">
        <f t="shared" ref="Q617:Q631" si="120">Q616</f>
        <v>31</v>
      </c>
      <c r="R617" s="15">
        <v>2</v>
      </c>
      <c r="S617" s="18" t="b">
        <f>ISERROR(INDEX(XMLLINK[NamePerson],MATCH(Q617&amp;"_"&amp;D617,XMLLINK[EID_MID],0)))</f>
        <v>1</v>
      </c>
      <c r="U617" s="15" t="str">
        <f t="shared" ref="U617:U623" ca="1" si="121">IF(ISNUMBER(DATEVALUE(F617)),TODAY()-DATEVALUE(F617),"")</f>
        <v/>
      </c>
      <c r="W617" s="15" t="str">
        <f>IF(AND(M617&lt;&gt;"",M617&lt;&gt;M616),", "&amp;M617,"")</f>
        <v/>
      </c>
      <c r="Y617" s="15" t="str">
        <f>IF(AND(K617&lt;&gt;"",K617&lt;&gt;K616),", "&amp;K617,"")</f>
        <v/>
      </c>
    </row>
    <row r="618" spans="1:25" x14ac:dyDescent="0.25">
      <c r="A618" s="24"/>
      <c r="B618" s="17" t="s">
        <v>81</v>
      </c>
      <c r="C618" s="18" t="str">
        <f>IF(ISERROR(S615),"",INDEX(XMLLINK[LeiterTelefon],MATCH(Q618,XMLLINK[EnsembleNr],0)))</f>
        <v/>
      </c>
      <c r="D618" s="21">
        <v>3</v>
      </c>
      <c r="E618" s="18" t="str">
        <f>IF(S618,"",INDEX(XMLLINK[NamePerson],MATCH(Q619&amp;"_"&amp;D618,XMLLINK[EID_MID],0)))</f>
        <v/>
      </c>
      <c r="F618" s="18" t="str">
        <f>IF(S618,"",INDEX(XMLLINK[GebDat],MATCH(Q619&amp;"_"&amp;D618,XMLLINK[EID_MID],0)))</f>
        <v/>
      </c>
      <c r="G618" s="18" t="str">
        <f>IF(S618,"",INDEX(XMLLINK[Geschlecht],MATCH(Q619&amp;"_"&amp;D618,XMLLINK[EID_MID],0)))</f>
        <v/>
      </c>
      <c r="H618" s="18" t="str">
        <f>IF(S618,"",INDEX(XMLLINK[Adresse],MATCH(Q619&amp;"_"&amp;D618,XMLLINK[EID_MID],0)))</f>
        <v/>
      </c>
      <c r="I618" s="18" t="str">
        <f>IF(S618,"",INDEX(XMLLINK[Email],MATCH(Q619&amp;"_"&amp;D618,XMLLINK[EID_MID],0)))</f>
        <v/>
      </c>
      <c r="J618" s="18" t="str">
        <f>IF(S618,"",INDEX(XMLLINK[Telefon],MATCH(Q619&amp;"_"&amp;D618,XMLLINK[EID_MID],0)))</f>
        <v/>
      </c>
      <c r="K618" s="18" t="str">
        <f>IF(S618,"",INDEX(XMLLINK[Instrument],MATCH(Q619&amp;"_"&amp;D618,XMLLINK[EID_MID],0)))</f>
        <v/>
      </c>
      <c r="L618" s="18" t="str">
        <f>IF(S618,"",INDEX(XMLLINK[BereichIDPerson],MATCH(Q619&amp;"_"&amp;D618,XMLLINK[EID_MID],0)))</f>
        <v/>
      </c>
      <c r="M618" s="18" t="str">
        <f>IF(S618,"",INDEX(XMLLINK[BereichNamePerson],MATCH(Q619&amp;"_"&amp;D618,XMLLINK[EID_MID],0)))</f>
        <v/>
      </c>
      <c r="N618" s="18" t="str">
        <f>IF(S618,"",INDEX(XMLLINK[AuswahlPerson],MATCH(Q619&amp;"_"&amp;D618,XMLLINK[EID_MID],0)))</f>
        <v/>
      </c>
      <c r="O618" s="18" t="str">
        <f>IF(S618,"",INDEX(XMLLINK[BemerkungPerson],MATCH(Q619&amp;"_"&amp;D618,XMLLINK[EID_MID],0)))</f>
        <v/>
      </c>
      <c r="Q618" s="21">
        <f t="shared" si="120"/>
        <v>31</v>
      </c>
      <c r="R618" s="15">
        <v>3</v>
      </c>
      <c r="S618" s="18" t="b">
        <f>ISERROR(INDEX(XMLLINK[NamePerson],MATCH(Q617&amp;"_"&amp;D618,XMLLINK[EID_MID],0)))</f>
        <v>1</v>
      </c>
      <c r="U618" s="15" t="str">
        <f t="shared" ca="1" si="121"/>
        <v/>
      </c>
      <c r="W618" s="15" t="str">
        <f>IF(OR(M618="",COUNTIF(M616:M617,M618)&gt;0),"",", "&amp;M618)</f>
        <v/>
      </c>
      <c r="Y618" s="15" t="str">
        <f>IF(OR(K618="",COUNTIF(K616:K617,K618)&gt;0),"",", "&amp;K618)</f>
        <v/>
      </c>
    </row>
    <row r="619" spans="1:25" x14ac:dyDescent="0.25">
      <c r="A619" s="24"/>
      <c r="B619" s="17" t="s">
        <v>82</v>
      </c>
      <c r="C619" s="18" t="str">
        <f>IF(ISERROR(S615),"",INDEX(XMLLINK[Art],MATCH(Q619,XMLLINK[EnsembleNr],0)))</f>
        <v/>
      </c>
      <c r="D619" s="21">
        <v>4</v>
      </c>
      <c r="E619" s="18" t="str">
        <f>IF(S619,"",INDEX(XMLLINK[NamePerson],MATCH(Q620&amp;"_"&amp;D619,XMLLINK[EID_MID],0)))</f>
        <v/>
      </c>
      <c r="F619" s="18" t="str">
        <f>IF(S619,"",INDEX(XMLLINK[GebDat],MATCH(Q620&amp;"_"&amp;D619,XMLLINK[EID_MID],0)))</f>
        <v/>
      </c>
      <c r="G619" s="18" t="str">
        <f>IF(S619,"",INDEX(XMLLINK[Geschlecht],MATCH(Q620&amp;"_"&amp;D619,XMLLINK[EID_MID],0)))</f>
        <v/>
      </c>
      <c r="H619" s="18" t="str">
        <f>IF(S619,"",INDEX(XMLLINK[Adresse],MATCH(Q620&amp;"_"&amp;D619,XMLLINK[EID_MID],0)))</f>
        <v/>
      </c>
      <c r="I619" s="18" t="str">
        <f>IF(S619,"",INDEX(XMLLINK[Email],MATCH(Q620&amp;"_"&amp;D619,XMLLINK[EID_MID],0)))</f>
        <v/>
      </c>
      <c r="J619" s="18" t="str">
        <f>IF(S619,"",INDEX(XMLLINK[Telefon],MATCH(Q620&amp;"_"&amp;D619,XMLLINK[EID_MID],0)))</f>
        <v/>
      </c>
      <c r="K619" s="18" t="str">
        <f>IF(S619,"",INDEX(XMLLINK[Instrument],MATCH(Q620&amp;"_"&amp;D619,XMLLINK[EID_MID],0)))</f>
        <v/>
      </c>
      <c r="L619" s="18" t="str">
        <f>IF(S619,"",INDEX(XMLLINK[BereichIDPerson],MATCH(Q620&amp;"_"&amp;D619,XMLLINK[EID_MID],0)))</f>
        <v/>
      </c>
      <c r="M619" s="18" t="str">
        <f>IF(S619,"",INDEX(XMLLINK[BereichNamePerson],MATCH(Q620&amp;"_"&amp;D619,XMLLINK[EID_MID],0)))</f>
        <v/>
      </c>
      <c r="N619" s="18" t="str">
        <f>IF(S619,"",INDEX(XMLLINK[AuswahlPerson],MATCH(Q620&amp;"_"&amp;D619,XMLLINK[EID_MID],0)))</f>
        <v/>
      </c>
      <c r="O619" s="18" t="str">
        <f>IF(S619,"",INDEX(XMLLINK[BemerkungPerson],MATCH(Q620&amp;"_"&amp;D619,XMLLINK[EID_MID],0)))</f>
        <v/>
      </c>
      <c r="Q619" s="21">
        <f t="shared" si="120"/>
        <v>31</v>
      </c>
      <c r="R619" s="15">
        <v>4</v>
      </c>
      <c r="S619" s="18" t="b">
        <f>ISERROR(INDEX(XMLLINK[NamePerson],MATCH(Q617&amp;"_"&amp;D619,XMLLINK[EID_MID],0)))</f>
        <v>1</v>
      </c>
      <c r="U619" s="15" t="str">
        <f t="shared" ca="1" si="121"/>
        <v/>
      </c>
      <c r="W619" s="15" t="str">
        <f>IF(OR(M619="",COUNTIF(M616:M618,M619)&gt;0),"",", "&amp;M619)</f>
        <v/>
      </c>
      <c r="Y619" s="15" t="str">
        <f>IF(OR(K619="",COUNTIF(K616:K618,K619)&gt;0),"",", "&amp;K619)</f>
        <v/>
      </c>
    </row>
    <row r="620" spans="1:25" x14ac:dyDescent="0.25">
      <c r="A620" s="24"/>
      <c r="B620" s="17" t="s">
        <v>83</v>
      </c>
      <c r="C620" s="18" t="str">
        <f>IF(ISERROR(S615),"",INDEX(XMLLINK[Stufe],MATCH(Q620,XMLLINK[EnsembleNr],0)))</f>
        <v/>
      </c>
      <c r="D620" s="21">
        <v>5</v>
      </c>
      <c r="E620" s="18" t="str">
        <f>IF(S620,"",INDEX(XMLLINK[NamePerson],MATCH(Q621&amp;"_"&amp;D620,XMLLINK[EID_MID],0)))</f>
        <v/>
      </c>
      <c r="F620" s="18" t="str">
        <f>IF(S620,"",INDEX(XMLLINK[GebDat],MATCH(Q621&amp;"_"&amp;D620,XMLLINK[EID_MID],0)))</f>
        <v/>
      </c>
      <c r="G620" s="18" t="str">
        <f>IF(S620,"",INDEX(XMLLINK[Geschlecht],MATCH(Q621&amp;"_"&amp;D620,XMLLINK[EID_MID],0)))</f>
        <v/>
      </c>
      <c r="H620" s="18" t="str">
        <f>IF(S620,"",INDEX(XMLLINK[Adresse],MATCH(Q621&amp;"_"&amp;D620,XMLLINK[EID_MID],0)))</f>
        <v/>
      </c>
      <c r="I620" s="18" t="str">
        <f>IF(S620,"",INDEX(XMLLINK[Email],MATCH(Q621&amp;"_"&amp;D620,XMLLINK[EID_MID],0)))</f>
        <v/>
      </c>
      <c r="J620" s="18" t="str">
        <f>IF(S620,"",INDEX(XMLLINK[Telefon],MATCH(Q621&amp;"_"&amp;D620,XMLLINK[EID_MID],0)))</f>
        <v/>
      </c>
      <c r="K620" s="18" t="str">
        <f>IF(S620,"",INDEX(XMLLINK[Instrument],MATCH(Q621&amp;"_"&amp;D620,XMLLINK[EID_MID],0)))</f>
        <v/>
      </c>
      <c r="L620" s="18" t="str">
        <f>IF(S620,"",INDEX(XMLLINK[BereichIDPerson],MATCH(Q621&amp;"_"&amp;D620,XMLLINK[EID_MID],0)))</f>
        <v/>
      </c>
      <c r="M620" s="18" t="str">
        <f>IF(S620,"",INDEX(XMLLINK[BereichNamePerson],MATCH(Q621&amp;"_"&amp;D620,XMLLINK[EID_MID],0)))</f>
        <v/>
      </c>
      <c r="N620" s="18" t="str">
        <f>IF(S620,"",INDEX(XMLLINK[AuswahlPerson],MATCH(Q621&amp;"_"&amp;D620,XMLLINK[EID_MID],0)))</f>
        <v/>
      </c>
      <c r="O620" s="18" t="str">
        <f>IF(S620,"",INDEX(XMLLINK[BemerkungPerson],MATCH(Q621&amp;"_"&amp;D620,XMLLINK[EID_MID],0)))</f>
        <v/>
      </c>
      <c r="Q620" s="21">
        <f t="shared" si="120"/>
        <v>31</v>
      </c>
      <c r="R620" s="15">
        <v>5</v>
      </c>
      <c r="S620" s="18" t="b">
        <f>ISERROR(INDEX(XMLLINK[NamePerson],MATCH(Q617&amp;"_"&amp;D620,XMLLINK[EID_MID],0)))</f>
        <v>1</v>
      </c>
      <c r="U620" s="15" t="str">
        <f t="shared" ca="1" si="121"/>
        <v/>
      </c>
      <c r="W620" s="15" t="str">
        <f>IF(OR(M620="",COUNTIF(M616:M619,M620)&gt;0),"",", "&amp;M620)</f>
        <v/>
      </c>
      <c r="Y620" s="15" t="str">
        <f>IF(OR(K620="",COUNTIF(K617:K619,K620)&gt;0),"",", "&amp;K620)</f>
        <v/>
      </c>
    </row>
    <row r="621" spans="1:25" x14ac:dyDescent="0.25">
      <c r="A621" s="24"/>
      <c r="B621" s="17" t="s">
        <v>84</v>
      </c>
      <c r="C621" s="18" t="str">
        <f>IF(ISERROR(S615),"",INDEX(XMLLINK[Artikel],MATCH(Q621,XMLLINK[EnsembleNr],0)))</f>
        <v/>
      </c>
      <c r="D621" s="21">
        <v>6</v>
      </c>
      <c r="E621" s="18" t="str">
        <f>IF(S621,"",INDEX(XMLLINK[NamePerson],MATCH(Q622&amp;"_"&amp;D621,XMLLINK[EID_MID],0)))</f>
        <v/>
      </c>
      <c r="F621" s="18" t="str">
        <f>IF(S621,"",INDEX(XMLLINK[GebDat],MATCH(Q622&amp;"_"&amp;D621,XMLLINK[EID_MID],0)))</f>
        <v/>
      </c>
      <c r="G621" s="18" t="str">
        <f>IF(S621,"",INDEX(XMLLINK[Geschlecht],MATCH(Q622&amp;"_"&amp;D621,XMLLINK[EID_MID],0)))</f>
        <v/>
      </c>
      <c r="H621" s="18" t="str">
        <f>IF(S621,"",INDEX(XMLLINK[Adresse],MATCH(Q622&amp;"_"&amp;D621,XMLLINK[EID_MID],0)))</f>
        <v/>
      </c>
      <c r="I621" s="18" t="str">
        <f>IF(S621,"",INDEX(XMLLINK[Email],MATCH(Q622&amp;"_"&amp;D621,XMLLINK[EID_MID],0)))</f>
        <v/>
      </c>
      <c r="J621" s="18" t="str">
        <f>IF(S621,"",INDEX(XMLLINK[Telefon],MATCH(Q622&amp;"_"&amp;D621,XMLLINK[EID_MID],0)))</f>
        <v/>
      </c>
      <c r="K621" s="18" t="str">
        <f>IF(S621,"",INDEX(XMLLINK[Instrument],MATCH(Q622&amp;"_"&amp;D621,XMLLINK[EID_MID],0)))</f>
        <v/>
      </c>
      <c r="L621" s="18" t="str">
        <f>IF(S621,"",INDEX(XMLLINK[BereichIDPerson],MATCH(Q622&amp;"_"&amp;D621,XMLLINK[EID_MID],0)))</f>
        <v/>
      </c>
      <c r="M621" s="18" t="str">
        <f>IF(S621,"",INDEX(XMLLINK[BereichNamePerson],MATCH(Q622&amp;"_"&amp;D621,XMLLINK[EID_MID],0)))</f>
        <v/>
      </c>
      <c r="N621" s="18" t="str">
        <f>IF(S621,"",INDEX(XMLLINK[AuswahlPerson],MATCH(Q622&amp;"_"&amp;D621,XMLLINK[EID_MID],0)))</f>
        <v/>
      </c>
      <c r="O621" s="18" t="str">
        <f>IF(S621,"",INDEX(XMLLINK[BemerkungPerson],MATCH(Q622&amp;"_"&amp;D621,XMLLINK[EID_MID],0)))</f>
        <v/>
      </c>
      <c r="Q621" s="21">
        <f t="shared" si="120"/>
        <v>31</v>
      </c>
      <c r="R621" s="15">
        <v>6</v>
      </c>
      <c r="S621" s="18" t="b">
        <f>ISERROR(INDEX(XMLLINK[NamePerson],MATCH(Q617&amp;"_"&amp;D621,XMLLINK[EID_MID],0)))</f>
        <v>1</v>
      </c>
      <c r="U621" s="15" t="str">
        <f t="shared" ca="1" si="121"/>
        <v/>
      </c>
      <c r="W621" s="15" t="str">
        <f>IF(OR(M621="",COUNTIF(M616:M620,M621)&gt;0),"",", "&amp;M621)</f>
        <v/>
      </c>
      <c r="Y621" s="15" t="str">
        <f>IF(OR(K621="",COUNTIF(K618:K620,K621)&gt;0),"",", "&amp;K621)</f>
        <v/>
      </c>
    </row>
    <row r="622" spans="1:25" x14ac:dyDescent="0.25">
      <c r="A622" s="24"/>
      <c r="B622" s="17" t="s">
        <v>85</v>
      </c>
      <c r="C622" s="18" t="str">
        <f>IF(ISERROR(S615),"",INDEX(XMLLINK[BereichID],MATCH(Q622,XMLLINK[EnsembleNr],0)))</f>
        <v/>
      </c>
      <c r="D622" s="21">
        <v>7</v>
      </c>
      <c r="E622" s="18" t="str">
        <f>IF(S622,"",INDEX(XMLLINK[NamePerson],MATCH(Q623&amp;"_"&amp;D622,XMLLINK[EID_MID],0)))</f>
        <v/>
      </c>
      <c r="F622" s="18" t="str">
        <f>IF(S622,"",INDEX(XMLLINK[GebDat],MATCH(Q623&amp;"_"&amp;D622,XMLLINK[EID_MID],0)))</f>
        <v/>
      </c>
      <c r="G622" s="18" t="str">
        <f>IF(S622,"",INDEX(XMLLINK[Geschlecht],MATCH(Q623&amp;"_"&amp;D622,XMLLINK[EID_MID],0)))</f>
        <v/>
      </c>
      <c r="H622" s="18" t="str">
        <f>IF(S622,"",INDEX(XMLLINK[Adresse],MATCH(Q623&amp;"_"&amp;D622,XMLLINK[EID_MID],0)))</f>
        <v/>
      </c>
      <c r="I622" s="18" t="str">
        <f>IF(S622,"",INDEX(XMLLINK[Email],MATCH(Q623&amp;"_"&amp;D622,XMLLINK[EID_MID],0)))</f>
        <v/>
      </c>
      <c r="J622" s="18" t="str">
        <f>IF(S622,"",INDEX(XMLLINK[Telefon],MATCH(Q623&amp;"_"&amp;D622,XMLLINK[EID_MID],0)))</f>
        <v/>
      </c>
      <c r="K622" s="18" t="str">
        <f>IF(S622,"",INDEX(XMLLINK[Instrument],MATCH(Q623&amp;"_"&amp;D622,XMLLINK[EID_MID],0)))</f>
        <v/>
      </c>
      <c r="L622" s="18" t="str">
        <f>IF(S622,"",INDEX(XMLLINK[BereichIDPerson],MATCH(Q623&amp;"_"&amp;D622,XMLLINK[EID_MID],0)))</f>
        <v/>
      </c>
      <c r="M622" s="18" t="str">
        <f>IF(S622,"",INDEX(XMLLINK[BereichNamePerson],MATCH(Q623&amp;"_"&amp;D622,XMLLINK[EID_MID],0)))</f>
        <v/>
      </c>
      <c r="N622" s="18" t="str">
        <f>IF(S622,"",INDEX(XMLLINK[AuswahlPerson],MATCH(Q623&amp;"_"&amp;D622,XMLLINK[EID_MID],0)))</f>
        <v/>
      </c>
      <c r="O622" s="18" t="str">
        <f>IF(S622,"",INDEX(XMLLINK[BemerkungPerson],MATCH(Q623&amp;"_"&amp;D622,XMLLINK[EID_MID],0)))</f>
        <v/>
      </c>
      <c r="Q622" s="21">
        <f t="shared" si="120"/>
        <v>31</v>
      </c>
      <c r="R622" s="15">
        <v>7</v>
      </c>
      <c r="S622" s="18" t="b">
        <f>ISERROR(INDEX(XMLLINK[NamePerson],MATCH(Q617&amp;"_"&amp;D622,XMLLINK[EID_MID],0)))</f>
        <v>1</v>
      </c>
      <c r="U622" s="15" t="str">
        <f t="shared" ca="1" si="121"/>
        <v/>
      </c>
      <c r="W622" s="15" t="str">
        <f>IF(OR(M622="",COUNTIF(M616:M621,M622)&gt;0),"",", "&amp;M622)</f>
        <v/>
      </c>
      <c r="Y622" s="15" t="str">
        <f>IF(OR(K622="",COUNTIF(K619:K621,K622)&gt;0),"",", "&amp;K622)</f>
        <v/>
      </c>
    </row>
    <row r="623" spans="1:25" x14ac:dyDescent="0.25">
      <c r="A623" s="24"/>
      <c r="B623" s="17" t="s">
        <v>86</v>
      </c>
      <c r="C623" s="18" t="str">
        <f>IF(ISERROR(S615),"",INDEX(XMLLINK[BereichName],MATCH(Q623,XMLLINK[EnsembleNr],0)))</f>
        <v/>
      </c>
      <c r="D623" s="21">
        <v>8</v>
      </c>
      <c r="E623" s="18" t="str">
        <f>IF(S623,"",INDEX(XMLLINK[NamePerson],MATCH(Q624&amp;"_"&amp;D623,XMLLINK[EID_MID],0)))</f>
        <v/>
      </c>
      <c r="F623" s="18" t="str">
        <f>IF(S623,"",INDEX(XMLLINK[GebDat],MATCH(Q624&amp;"_"&amp;D623,XMLLINK[EID_MID],0)))</f>
        <v/>
      </c>
      <c r="G623" s="18" t="str">
        <f>IF(S623,"",INDEX(XMLLINK[Geschlecht],MATCH(Q624&amp;"_"&amp;D623,XMLLINK[EID_MID],0)))</f>
        <v/>
      </c>
      <c r="H623" s="18" t="str">
        <f>IF(S623,"",INDEX(XMLLINK[Adresse],MATCH(Q624&amp;"_"&amp;D623,XMLLINK[EID_MID],0)))</f>
        <v/>
      </c>
      <c r="I623" s="18" t="str">
        <f>IF(S623,"",INDEX(XMLLINK[Email],MATCH(Q624&amp;"_"&amp;D623,XMLLINK[EID_MID],0)))</f>
        <v/>
      </c>
      <c r="J623" s="18" t="str">
        <f>IF(S623,"",INDEX(XMLLINK[Telefon],MATCH(Q624&amp;"_"&amp;D623,XMLLINK[EID_MID],0)))</f>
        <v/>
      </c>
      <c r="K623" s="18" t="str">
        <f>IF(S623,"",INDEX(XMLLINK[Instrument],MATCH(Q624&amp;"_"&amp;D623,XMLLINK[EID_MID],0)))</f>
        <v/>
      </c>
      <c r="L623" s="18" t="str">
        <f>IF(S623,"",INDEX(XMLLINK[BereichIDPerson],MATCH(Q624&amp;"_"&amp;D623,XMLLINK[EID_MID],0)))</f>
        <v/>
      </c>
      <c r="M623" s="18" t="str">
        <f>IF(S623,"",INDEX(XMLLINK[BereichNamePerson],MATCH(Q624&amp;"_"&amp;D623,XMLLINK[EID_MID],0)))</f>
        <v/>
      </c>
      <c r="N623" s="18" t="str">
        <f>IF(S623,"",INDEX(XMLLINK[AuswahlPerson],MATCH(Q624&amp;"_"&amp;D623,XMLLINK[EID_MID],0)))</f>
        <v/>
      </c>
      <c r="O623" s="18" t="str">
        <f>IF(S623,"",INDEX(XMLLINK[BemerkungPerson],MATCH(Q624&amp;"_"&amp;D623,XMLLINK[EID_MID],0)))</f>
        <v/>
      </c>
      <c r="Q623" s="21">
        <f t="shared" si="120"/>
        <v>31</v>
      </c>
      <c r="R623" s="15">
        <v>8</v>
      </c>
      <c r="S623" s="18" t="b">
        <f>ISERROR(INDEX(XMLLINK[NamePerson],MATCH(Q617&amp;"_"&amp;D623,XMLLINK[EID_MID],0)))</f>
        <v>1</v>
      </c>
      <c r="U623" s="15" t="str">
        <f t="shared" ca="1" si="121"/>
        <v/>
      </c>
      <c r="W623" s="15" t="str">
        <f>IF(OR(M623="",COUNTIF(M616:M622,M623)&gt;0),"",", "&amp;M623)</f>
        <v/>
      </c>
      <c r="Y623" s="15" t="str">
        <f>IF(OR(K623="",COUNTIF(K620:K622,K623)&gt;0),"",", "&amp;K623)</f>
        <v/>
      </c>
    </row>
    <row r="624" spans="1:25" x14ac:dyDescent="0.25">
      <c r="A624" s="24"/>
      <c r="B624" s="17" t="s">
        <v>87</v>
      </c>
      <c r="C624" s="18" t="str">
        <f>IF(ISERROR(S615),"",INDEX(XMLLINK[Auftrittzeit],MATCH(Q624,XMLLINK[EnsembleNr],0)))</f>
        <v/>
      </c>
      <c r="D624" s="17" t="s">
        <v>94</v>
      </c>
      <c r="E624" s="15" t="s">
        <v>29</v>
      </c>
      <c r="F624" s="15" t="s">
        <v>30</v>
      </c>
      <c r="G624" s="15" t="s">
        <v>95</v>
      </c>
      <c r="H624" s="15" t="s">
        <v>32</v>
      </c>
      <c r="I624" s="15" t="s">
        <v>20</v>
      </c>
      <c r="J624" s="15" t="s">
        <v>39</v>
      </c>
      <c r="Q624" s="21">
        <f t="shared" si="120"/>
        <v>31</v>
      </c>
      <c r="U624" s="15">
        <f ca="1">COUNT(U616:U623)</f>
        <v>0</v>
      </c>
      <c r="W624" s="29" t="str">
        <f>CONCATENATE(W625,V626,W626,V627,W627,V628,W628,V629,W629,V630,W630,V631,W631)</f>
        <v/>
      </c>
    </row>
    <row r="625" spans="1:25" x14ac:dyDescent="0.25">
      <c r="A625" s="24"/>
      <c r="B625" s="17" t="s">
        <v>88</v>
      </c>
      <c r="C625" s="18" t="str">
        <f>IF(ISERROR(S615),"",INDEX(XMLLINK[Bemerkung],MATCH(Q625,XMLLINK[EnsembleNr],0)))</f>
        <v/>
      </c>
      <c r="D625" s="21">
        <v>1</v>
      </c>
      <c r="E625" s="18" t="str">
        <f>IF(S625,"",INDEX(XMLLINK[Titel],MATCH(Q626&amp;"_"&amp;D625,XMLLINK[EID_WID],0)))</f>
        <v/>
      </c>
      <c r="F625" s="18" t="str">
        <f>IF(S625,"",INDEX(XMLLINK[Komponist],MATCH(Q626&amp;"_"&amp;D625,XMLLINK[EID_WID],0)))</f>
        <v/>
      </c>
      <c r="G625" s="18" t="str">
        <f>IF(S625,"",INDEX(XMLLINK[Satz],MATCH(Q626&amp;"_"&amp;D625,XMLLINK[EID_WID],0)))</f>
        <v/>
      </c>
      <c r="H625" s="18" t="str">
        <f>IF(S625,"",INDEX(XMLLINK[Dauer],MATCH(Q626&amp;"_"&amp;D625,XMLLINK[EID_WID],0)))</f>
        <v/>
      </c>
      <c r="I625" s="18" t="str">
        <f>IF(S625,"",INDEX(XMLLINK[BemerkungWerk],MATCH(Q626&amp;"_"&amp;D625,XMLLINK[EID_WID],0)))</f>
        <v/>
      </c>
      <c r="J625" s="18" t="str">
        <f>IF(S625,"",INDEX(XMLLINK[Pflicht],MATCH(Q626&amp;"_"&amp;D625,XMLLINK[EID_WID],0)))</f>
        <v/>
      </c>
      <c r="Q625" s="21">
        <f t="shared" si="120"/>
        <v>31</v>
      </c>
      <c r="R625" s="22" t="s">
        <v>102</v>
      </c>
      <c r="S625" s="18" t="b">
        <f>ISERROR(INDEX(XMLLINK[NamePerson],MATCH(Q627&amp;"_"&amp;D625,XMLLINK[EID_WID],0)))</f>
        <v>1</v>
      </c>
      <c r="W625" s="15" t="str">
        <f t="shared" ref="W625:W632" si="122">IF(AND(F625="",G625=""),E625,IF(AND(F625&lt;&gt;"",G625&lt;&gt;""),F625&amp;", "&amp;E625&amp;", "&amp;G625,IF(F625="",E625&amp;", "&amp;G625,F625&amp;", "&amp;E625)))</f>
        <v/>
      </c>
    </row>
    <row r="626" spans="1:25" x14ac:dyDescent="0.25">
      <c r="A626" s="24"/>
      <c r="B626" s="17" t="s">
        <v>108</v>
      </c>
      <c r="C626" s="28" t="str">
        <f ca="1">IF(U624=0,"",SUM(U616:U623)/U624/365.25)</f>
        <v/>
      </c>
      <c r="D626" s="21">
        <v>2</v>
      </c>
      <c r="E626" s="18" t="str">
        <f>IF(S626,"",INDEX(XMLLINK[Titel],MATCH(Q627&amp;"_"&amp;D626,XMLLINK[EID_WID],0)))</f>
        <v/>
      </c>
      <c r="F626" s="18" t="str">
        <f>IF(S626,"",INDEX(XMLLINK[Komponist],MATCH(Q627&amp;"_"&amp;D626,XMLLINK[EID_WID],0)))</f>
        <v/>
      </c>
      <c r="G626" s="18" t="str">
        <f>IF(S626,"",INDEX(XMLLINK[Satz],MATCH(Q627&amp;"_"&amp;D626,XMLLINK[EID_WID],0)))</f>
        <v/>
      </c>
      <c r="H626" s="18" t="str">
        <f>IF(S626,"",INDEX(XMLLINK[Dauer],MATCH(Q627&amp;"_"&amp;D626,XMLLINK[EID_WID],0)))</f>
        <v/>
      </c>
      <c r="I626" s="18" t="str">
        <f>IF(S626,"",INDEX(XMLLINK[BemerkungWerk],MATCH(Q627&amp;"_"&amp;D626,XMLLINK[EID_WID],0)))</f>
        <v/>
      </c>
      <c r="J626" s="18" t="str">
        <f>IF(S626,"",INDEX(XMLLINK[Pflicht],MATCH(Q627&amp;"_"&amp;D626,XMLLINK[EID_WID],0)))</f>
        <v/>
      </c>
      <c r="Q626" s="21">
        <f t="shared" si="120"/>
        <v>31</v>
      </c>
      <c r="R626" s="22">
        <v>2</v>
      </c>
      <c r="S626" s="18" t="b">
        <f>ISERROR(INDEX(XMLLINK[NamePerson],MATCH(Q628&amp;"_"&amp;D626,XMLLINK[EID_WID],0)))</f>
        <v>1</v>
      </c>
      <c r="V626" s="15" t="str">
        <f>IF(W626="","","; ")</f>
        <v/>
      </c>
      <c r="W626" s="15" t="str">
        <f t="shared" si="122"/>
        <v/>
      </c>
    </row>
    <row r="627" spans="1:25" x14ac:dyDescent="0.25">
      <c r="A627" s="24"/>
      <c r="D627" s="21">
        <v>3</v>
      </c>
      <c r="E627" s="18" t="str">
        <f>IF(S627,"",INDEX(XMLLINK[Titel],MATCH(Q628&amp;"_"&amp;D627,XMLLINK[EID_WID],0)))</f>
        <v/>
      </c>
      <c r="F627" s="18" t="str">
        <f>IF(S627,"",INDEX(XMLLINK[Komponist],MATCH(Q628&amp;"_"&amp;D627,XMLLINK[EID_WID],0)))</f>
        <v/>
      </c>
      <c r="G627" s="18" t="str">
        <f>IF(S627,"",INDEX(XMLLINK[Satz],MATCH(Q628&amp;"_"&amp;D627,XMLLINK[EID_WID],0)))</f>
        <v/>
      </c>
      <c r="H627" s="18" t="str">
        <f>IF(S627,"",INDEX(XMLLINK[Dauer],MATCH(Q628&amp;"_"&amp;D627,XMLLINK[EID_WID],0)))</f>
        <v/>
      </c>
      <c r="I627" s="18" t="str">
        <f>IF(S627,"",INDEX(XMLLINK[BemerkungWerk],MATCH(Q628&amp;"_"&amp;D627,XMLLINK[EID_WID],0)))</f>
        <v/>
      </c>
      <c r="J627" s="18" t="str">
        <f>IF(S627,"",INDEX(XMLLINK[Pflicht],MATCH(Q628&amp;"_"&amp;D627,XMLLINK[EID_WID],0)))</f>
        <v/>
      </c>
      <c r="Q627" s="21">
        <f t="shared" si="120"/>
        <v>31</v>
      </c>
      <c r="R627" s="22">
        <v>3</v>
      </c>
      <c r="S627" s="18" t="b">
        <f>ISERROR(INDEX(XMLLINK[NamePerson],MATCH(Q629&amp;"_"&amp;D627,XMLLINK[EID_WID],0)))</f>
        <v>1</v>
      </c>
      <c r="V627" s="15" t="str">
        <f t="shared" ref="V627:V632" si="123">IF(W627="","","; ")</f>
        <v/>
      </c>
      <c r="W627" s="15" t="str">
        <f t="shared" si="122"/>
        <v/>
      </c>
    </row>
    <row r="628" spans="1:25" x14ac:dyDescent="0.25">
      <c r="A628" s="24"/>
      <c r="D628" s="21">
        <v>4</v>
      </c>
      <c r="E628" s="18" t="str">
        <f>IF(S628,"",INDEX(XMLLINK[Titel],MATCH(Q629&amp;"_"&amp;D628,XMLLINK[EID_WID],0)))</f>
        <v/>
      </c>
      <c r="F628" s="18" t="str">
        <f>IF(S628,"",INDEX(XMLLINK[Komponist],MATCH(Q629&amp;"_"&amp;D628,XMLLINK[EID_WID],0)))</f>
        <v/>
      </c>
      <c r="G628" s="18" t="str">
        <f>IF(S628,"",INDEX(XMLLINK[Satz],MATCH(Q629&amp;"_"&amp;D628,XMLLINK[EID_WID],0)))</f>
        <v/>
      </c>
      <c r="H628" s="18" t="str">
        <f>IF(S628,"",INDEX(XMLLINK[Dauer],MATCH(Q629&amp;"_"&amp;D628,XMLLINK[EID_WID],0)))</f>
        <v/>
      </c>
      <c r="I628" s="18" t="str">
        <f>IF(S628,"",INDEX(XMLLINK[BemerkungWerk],MATCH(Q629&amp;"_"&amp;D628,XMLLINK[EID_WID],0)))</f>
        <v/>
      </c>
      <c r="J628" s="18" t="str">
        <f>IF(S628,"",INDEX(XMLLINK[Pflicht],MATCH(Q629&amp;"_"&amp;D628,XMLLINK[EID_WID],0)))</f>
        <v/>
      </c>
      <c r="Q628" s="21">
        <f t="shared" si="120"/>
        <v>31</v>
      </c>
      <c r="R628" s="22">
        <v>4</v>
      </c>
      <c r="S628" s="18" t="b">
        <f>ISERROR(INDEX(XMLLINK[NamePerson],MATCH(Q630&amp;"_"&amp;D628,XMLLINK[EID_WID],0)))</f>
        <v>1</v>
      </c>
      <c r="V628" s="15" t="str">
        <f t="shared" si="123"/>
        <v/>
      </c>
      <c r="W628" s="15" t="str">
        <f t="shared" si="122"/>
        <v/>
      </c>
    </row>
    <row r="629" spans="1:25" x14ac:dyDescent="0.25">
      <c r="A629" s="24"/>
      <c r="D629" s="21">
        <v>5</v>
      </c>
      <c r="E629" s="18" t="str">
        <f>IF(S629,"",INDEX(XMLLINK[Titel],MATCH(Q630&amp;"_"&amp;D629,XMLLINK[EID_WID],0)))</f>
        <v/>
      </c>
      <c r="F629" s="18" t="str">
        <f>IF(S629,"",INDEX(XMLLINK[Komponist],MATCH(Q630&amp;"_"&amp;D629,XMLLINK[EID_WID],0)))</f>
        <v/>
      </c>
      <c r="G629" s="18" t="str">
        <f>IF(S629,"",INDEX(XMLLINK[Satz],MATCH(Q630&amp;"_"&amp;D629,XMLLINK[EID_WID],0)))</f>
        <v/>
      </c>
      <c r="H629" s="18" t="str">
        <f>IF(S629,"",INDEX(XMLLINK[Dauer],MATCH(Q630&amp;"_"&amp;D629,XMLLINK[EID_WID],0)))</f>
        <v/>
      </c>
      <c r="I629" s="18" t="str">
        <f>IF(S629,"",INDEX(XMLLINK[BemerkungWerk],MATCH(Q630&amp;"_"&amp;D629,XMLLINK[EID_WID],0)))</f>
        <v/>
      </c>
      <c r="J629" s="18" t="str">
        <f>IF(S629,"",INDEX(XMLLINK[Pflicht],MATCH(Q630&amp;"_"&amp;D629,XMLLINK[EID_WID],0)))</f>
        <v/>
      </c>
      <c r="Q629" s="21">
        <f t="shared" si="120"/>
        <v>31</v>
      </c>
      <c r="R629" s="22">
        <v>5</v>
      </c>
      <c r="S629" s="18" t="b">
        <f>ISERROR(INDEX(XMLLINK[NamePerson],MATCH(Q631&amp;"_"&amp;D629,XMLLINK[EID_WID],0)))</f>
        <v>1</v>
      </c>
      <c r="V629" s="15" t="str">
        <f t="shared" si="123"/>
        <v/>
      </c>
      <c r="W629" s="15" t="str">
        <f t="shared" si="122"/>
        <v/>
      </c>
    </row>
    <row r="630" spans="1:25" x14ac:dyDescent="0.25">
      <c r="A630" s="24"/>
      <c r="D630" s="21">
        <v>6</v>
      </c>
      <c r="E630" s="18" t="str">
        <f>IF(S630,"",INDEX(XMLLINK[Titel],MATCH(Q631&amp;"_"&amp;D630,XMLLINK[EID_WID],0)))</f>
        <v/>
      </c>
      <c r="F630" s="18" t="str">
        <f>IF(S630,"",INDEX(XMLLINK[Komponist],MATCH(Q631&amp;"_"&amp;D630,XMLLINK[EID_WID],0)))</f>
        <v/>
      </c>
      <c r="G630" s="18" t="str">
        <f>IF(S630,"",INDEX(XMLLINK[Satz],MATCH(Q631&amp;"_"&amp;D630,XMLLINK[EID_WID],0)))</f>
        <v/>
      </c>
      <c r="H630" s="18" t="str">
        <f>IF(S630,"",INDEX(XMLLINK[Dauer],MATCH(Q631&amp;"_"&amp;D630,XMLLINK[EID_WID],0)))</f>
        <v/>
      </c>
      <c r="I630" s="18" t="str">
        <f>IF(S630,"",INDEX(XMLLINK[BemerkungWerk],MATCH(Q631&amp;"_"&amp;D630,XMLLINK[EID_WID],0)))</f>
        <v/>
      </c>
      <c r="J630" s="18" t="str">
        <f>IF(S630,"",INDEX(XMLLINK[Pflicht],MATCH(Q631&amp;"_"&amp;D630,XMLLINK[EID_WID],0)))</f>
        <v/>
      </c>
      <c r="Q630" s="21">
        <f t="shared" si="120"/>
        <v>31</v>
      </c>
      <c r="R630" s="22">
        <v>6</v>
      </c>
      <c r="S630" s="18" t="b">
        <f>ISERROR(INDEX(XMLLINK[NamePerson],MATCH(Q632&amp;"_"&amp;D630,XMLLINK[EID_WID],0)))</f>
        <v>1</v>
      </c>
      <c r="V630" s="15" t="str">
        <f t="shared" si="123"/>
        <v/>
      </c>
      <c r="W630" s="15" t="str">
        <f t="shared" si="122"/>
        <v/>
      </c>
    </row>
    <row r="631" spans="1:25" x14ac:dyDescent="0.25">
      <c r="A631" s="24"/>
      <c r="D631" s="21">
        <v>7</v>
      </c>
      <c r="E631" s="18" t="str">
        <f>IF(S631,"",INDEX(XMLLINK[Titel],MATCH(Q632&amp;"_"&amp;D631,XMLLINK[EID_WID],0)))</f>
        <v/>
      </c>
      <c r="F631" s="18" t="str">
        <f>IF(S631,"",INDEX(XMLLINK[Komponist],MATCH(Q632&amp;"_"&amp;D631,XMLLINK[EID_WID],0)))</f>
        <v/>
      </c>
      <c r="G631" s="18" t="str">
        <f>IF(S631,"",INDEX(XMLLINK[Satz],MATCH(Q632&amp;"_"&amp;D631,XMLLINK[EID_WID],0)))</f>
        <v/>
      </c>
      <c r="H631" s="18" t="str">
        <f>IF(S631,"",INDEX(XMLLINK[Dauer],MATCH(Q632&amp;"_"&amp;D631,XMLLINK[EID_WID],0)))</f>
        <v/>
      </c>
      <c r="I631" s="18" t="str">
        <f>IF(S631,"",INDEX(XMLLINK[BemerkungWerk],MATCH(Q632&amp;"_"&amp;D631,XMLLINK[EID_WID],0)))</f>
        <v/>
      </c>
      <c r="J631" s="18" t="str">
        <f>IF(S631,"",INDEX(XMLLINK[Pflicht],MATCH(Q632&amp;"_"&amp;D631,XMLLINK[EID_WID],0)))</f>
        <v/>
      </c>
      <c r="Q631" s="21">
        <f t="shared" si="120"/>
        <v>31</v>
      </c>
      <c r="R631" s="22">
        <v>7</v>
      </c>
      <c r="S631" s="18" t="b">
        <f>ISERROR(INDEX(XMLLINK[NamePerson],MATCH(Q633&amp;"_"&amp;D631,XMLLINK[EID_WID],0)))</f>
        <v>1</v>
      </c>
      <c r="V631" s="15" t="str">
        <f t="shared" si="123"/>
        <v/>
      </c>
      <c r="W631" s="15" t="str">
        <f t="shared" si="122"/>
        <v/>
      </c>
    </row>
    <row r="632" spans="1:25" x14ac:dyDescent="0.25">
      <c r="A632" s="24"/>
      <c r="D632" s="21">
        <v>8</v>
      </c>
      <c r="E632" s="18" t="str">
        <f>IF(S632,"",INDEX(XMLLINK[Titel],MATCH(Q633&amp;"_"&amp;D632,XMLLINK[EID_WID],0)))</f>
        <v/>
      </c>
      <c r="F632" s="18" t="str">
        <f>IF(S632,"",INDEX(XMLLINK[Komponist],MATCH(Q633&amp;"_"&amp;D632,XMLLINK[EID_WID],0)))</f>
        <v/>
      </c>
      <c r="G632" s="18" t="str">
        <f>IF(S632,"",INDEX(XMLLINK[Satz],MATCH(Q633&amp;"_"&amp;D632,XMLLINK[EID_WID],0)))</f>
        <v/>
      </c>
      <c r="H632" s="18" t="str">
        <f>IF(S632,"",INDEX(XMLLINK[Dauer],MATCH(Q633&amp;"_"&amp;D632,XMLLINK[EID_WID],0)))</f>
        <v/>
      </c>
      <c r="I632" s="18" t="str">
        <f>IF(S632,"",INDEX(XMLLINK[BemerkungWerk],MATCH(Q633&amp;"_"&amp;D632,XMLLINK[EID_WID],0)))</f>
        <v/>
      </c>
      <c r="J632" s="18" t="str">
        <f>IF(S632,"",INDEX(XMLLINK[Pflicht],MATCH(Q633&amp;"_"&amp;D632,XMLLINK[EID_WID],0)))</f>
        <v/>
      </c>
      <c r="Q632" s="21"/>
      <c r="R632" s="22">
        <v>8</v>
      </c>
      <c r="S632" s="18" t="b">
        <f>ISERROR(INDEX(XMLLINK[NamePerson],MATCH(A633&amp;"_"&amp;D632,XMLLINK[EID_WID],0)))</f>
        <v>1</v>
      </c>
      <c r="V632" s="15" t="str">
        <f t="shared" si="123"/>
        <v/>
      </c>
      <c r="W632" s="15" t="str">
        <f t="shared" si="122"/>
        <v/>
      </c>
    </row>
    <row r="634" spans="1:25" x14ac:dyDescent="0.25">
      <c r="A634" s="23" t="s">
        <v>96</v>
      </c>
      <c r="B634" s="23">
        <f>(ROW()+6)/20</f>
        <v>32</v>
      </c>
      <c r="C634" s="24"/>
      <c r="D634" s="24"/>
      <c r="E634" s="24"/>
      <c r="F634" s="24"/>
      <c r="G634" s="24"/>
      <c r="H634" s="24"/>
      <c r="I634" s="24"/>
      <c r="J634" s="24"/>
      <c r="K634" s="24"/>
      <c r="L634" s="24"/>
      <c r="M634" s="24"/>
      <c r="N634" s="24"/>
      <c r="O634" s="24"/>
    </row>
    <row r="635" spans="1:25" x14ac:dyDescent="0.25">
      <c r="A635" s="24"/>
      <c r="B635" s="17" t="s">
        <v>78</v>
      </c>
      <c r="C635" s="18" t="str">
        <f>IF(ISERROR(S635),"",INDEX(XMLLINK[Name],MATCH(Q636,XMLLINK[EnsembleNr],0)))</f>
        <v/>
      </c>
      <c r="D635" s="17" t="s">
        <v>89</v>
      </c>
      <c r="E635" s="19" t="s">
        <v>11</v>
      </c>
      <c r="F635" s="15" t="s">
        <v>90</v>
      </c>
      <c r="G635" s="15" t="s">
        <v>91</v>
      </c>
      <c r="H635" s="15" t="s">
        <v>24</v>
      </c>
      <c r="I635" s="15" t="s">
        <v>25</v>
      </c>
      <c r="J635" s="15" t="s">
        <v>26</v>
      </c>
      <c r="K635" s="15" t="s">
        <v>27</v>
      </c>
      <c r="L635" s="15" t="s">
        <v>18</v>
      </c>
      <c r="M635" s="15" t="s">
        <v>92</v>
      </c>
      <c r="N635" s="15" t="s">
        <v>93</v>
      </c>
      <c r="O635" s="15" t="s">
        <v>20</v>
      </c>
      <c r="Q635" s="21" t="s">
        <v>103</v>
      </c>
      <c r="R635" s="17" t="s">
        <v>97</v>
      </c>
      <c r="S635" s="20" t="e">
        <f>VLOOKUP(Q637,XMLLINK[EnsembleNr],1,0)</f>
        <v>#N/A</v>
      </c>
      <c r="T635" s="15" t="s">
        <v>100</v>
      </c>
      <c r="W635" s="29" t="str">
        <f>CONCATENATE(W636,W637,W638,W639,W640,W641,W642,W643)</f>
        <v/>
      </c>
      <c r="X635" s="31">
        <f>8-COUNTIF(W636:W643,"")</f>
        <v>0</v>
      </c>
      <c r="Y635" s="29" t="str">
        <f>CONCATENATE(Y636,Y637,Y638,Y639,Y640,Y641,Y642,Y643)</f>
        <v/>
      </c>
    </row>
    <row r="636" spans="1:25" x14ac:dyDescent="0.25">
      <c r="A636" s="24"/>
      <c r="B636" s="17" t="s">
        <v>79</v>
      </c>
      <c r="C636" s="18" t="str">
        <f>IF(ISERROR(S635),"",INDEX(XMLLINK[Leiter],MATCH(Q636,XMLLINK[EnsembleNr],0)))</f>
        <v/>
      </c>
      <c r="D636" s="21">
        <v>1</v>
      </c>
      <c r="E636" s="18" t="str">
        <f>IF(S636,"",INDEX(XMLLINK[NamePerson],MATCH(Q637&amp;"_"&amp;D636,XMLLINK[EID_MID],0)))</f>
        <v/>
      </c>
      <c r="F636" s="18" t="str">
        <f>IF(S636,"",INDEX(XMLLINK[GebDat],MATCH(Q637&amp;"_"&amp;D636,XMLLINK[EID_MID],0)))</f>
        <v/>
      </c>
      <c r="G636" s="18" t="str">
        <f>IF(S636,"",INDEX(XMLLINK[Geschlecht],MATCH(Q637&amp;"_"&amp;D636,XMLLINK[EID_MID],0)))</f>
        <v/>
      </c>
      <c r="H636" s="18" t="str">
        <f>IF(S636,"",INDEX(XMLLINK[Adresse],MATCH(Q637&amp;"_"&amp;D636,XMLLINK[EID_MID],0)))</f>
        <v/>
      </c>
      <c r="I636" s="18" t="str">
        <f>IF(S636,"",INDEX(XMLLINK[Email],MATCH(Q637&amp;"_"&amp;D636,XMLLINK[EID_MID],0)))</f>
        <v/>
      </c>
      <c r="J636" s="18" t="str">
        <f>IF(S636,"",INDEX(XMLLINK[Telefon],MATCH(Q637&amp;"_"&amp;D636,XMLLINK[EID_MID],0)))</f>
        <v/>
      </c>
      <c r="K636" s="18" t="str">
        <f>IF(S636,"",INDEX(XMLLINK[Instrument],MATCH(Q637&amp;"_"&amp;D636,XMLLINK[EID_MID],0)))</f>
        <v/>
      </c>
      <c r="L636" s="18" t="str">
        <f>IF(S636,"",INDEX(XMLLINK[BereichIDPerson],MATCH(Q637&amp;"_"&amp;D636,XMLLINK[EID_MID],0)))</f>
        <v/>
      </c>
      <c r="M636" s="18" t="str">
        <f>IF(S636,"",INDEX(XMLLINK[BereichNamePerson],MATCH(Q637&amp;"_"&amp;D636,XMLLINK[EID_MID],0)))</f>
        <v/>
      </c>
      <c r="N636" s="18" t="str">
        <f>IF(S636,"",INDEX(XMLLINK[AuswahlPerson],MATCH(Q637&amp;"_"&amp;D636,XMLLINK[EID_MID],0)))</f>
        <v/>
      </c>
      <c r="O636" s="18" t="str">
        <f>IF(S636,"",INDEX(XMLLINK[BemerkungPerson],MATCH(Q637&amp;"_"&amp;D636,XMLLINK[EID_MID],0)))</f>
        <v/>
      </c>
      <c r="Q636" s="21">
        <f>B634</f>
        <v>32</v>
      </c>
      <c r="R636" s="22" t="s">
        <v>101</v>
      </c>
      <c r="S636" s="18" t="b">
        <f>ISERROR(INDEX(XMLLINK[NamePerson],MATCH(Q637&amp;"_"&amp;D636,XMLLINK[EID_MID],0)))</f>
        <v>1</v>
      </c>
      <c r="U636" s="15" t="str">
        <f ca="1">IF(ISNUMBER(DATEVALUE(F636)),TODAY()-DATEVALUE(F636),"")</f>
        <v/>
      </c>
      <c r="W636" s="15" t="str">
        <f>M636</f>
        <v/>
      </c>
      <c r="X636" s="29" t="str">
        <f>IF(E636="","",IF(E637="",E636,IF(E638="",E636&amp;", "&amp;E637,IF(E639="",E636&amp;", "&amp;E637&amp;", "&amp;E638,IF(E640="",E636&amp;", "&amp;E637&amp;", "&amp;E638&amp;", "&amp;E639,IF(E641="",E636&amp;", "&amp;E637&amp;", "&amp;E638&amp;", "&amp;E639&amp;", "&amp;E640,IF(E642="",E636&amp;", "&amp;E637&amp;", "&amp;E638&amp;", "&amp;E639&amp;", "&amp;E640&amp;", "&amp;E641,IF(E643="",E636&amp;", "&amp;E637&amp;", "&amp;E638&amp;", "&amp;E639&amp;", "&amp;E640&amp;", "&amp;E641&amp;", "&amp;E642,E636&amp;", "&amp;E637&amp;", "&amp;E638&amp;", "&amp;E639&amp;", "&amp;E640&amp;", "&amp;E641&amp;", "&amp;E642&amp;", "&amp;E643))))))))</f>
        <v/>
      </c>
      <c r="Y636" s="15" t="str">
        <f>K636</f>
        <v/>
      </c>
    </row>
    <row r="637" spans="1:25" x14ac:dyDescent="0.25">
      <c r="A637" s="24"/>
      <c r="B637" s="17" t="s">
        <v>80</v>
      </c>
      <c r="C637" s="18" t="str">
        <f>IF(ISERROR(S635),"",INDEX(XMLLINK[LeiterEmail],MATCH(Q637,XMLLINK[EnsembleNr],0)))</f>
        <v/>
      </c>
      <c r="D637" s="21">
        <v>2</v>
      </c>
      <c r="E637" s="18" t="str">
        <f>IF(S637,"",INDEX(XMLLINK[NamePerson],MATCH(Q638&amp;"_"&amp;D637,XMLLINK[EID_MID],0)))</f>
        <v/>
      </c>
      <c r="F637" s="18" t="str">
        <f>IF(S637,"",INDEX(XMLLINK[GebDat],MATCH(Q638&amp;"_"&amp;D637,XMLLINK[EID_MID],0)))</f>
        <v/>
      </c>
      <c r="G637" s="18" t="str">
        <f>IF(S637,"",INDEX(XMLLINK[Geschlecht],MATCH(Q638&amp;"_"&amp;D637,XMLLINK[EID_MID],0)))</f>
        <v/>
      </c>
      <c r="H637" s="18" t="str">
        <f>IF(S637,"",INDEX(XMLLINK[Adresse],MATCH(Q638&amp;"_"&amp;D637,XMLLINK[EID_MID],0)))</f>
        <v/>
      </c>
      <c r="I637" s="18" t="str">
        <f>IF(S637,"",INDEX(XMLLINK[Email],MATCH(Q638&amp;"_"&amp;D637,XMLLINK[EID_MID],0)))</f>
        <v/>
      </c>
      <c r="J637" s="18" t="str">
        <f>IF(S637,"",INDEX(XMLLINK[Telefon],MATCH(Q638&amp;"_"&amp;D637,XMLLINK[EID_MID],0)))</f>
        <v/>
      </c>
      <c r="K637" s="18" t="str">
        <f>IF(S637,"",INDEX(XMLLINK[Instrument],MATCH(Q638&amp;"_"&amp;D637,XMLLINK[EID_MID],0)))</f>
        <v/>
      </c>
      <c r="L637" s="18" t="str">
        <f>IF(S637,"",INDEX(XMLLINK[BereichIDPerson],MATCH(Q638&amp;"_"&amp;D637,XMLLINK[EID_MID],0)))</f>
        <v/>
      </c>
      <c r="M637" s="18" t="str">
        <f>IF(S637,"",INDEX(XMLLINK[BereichNamePerson],MATCH(Q638&amp;"_"&amp;D637,XMLLINK[EID_MID],0)))</f>
        <v/>
      </c>
      <c r="N637" s="18" t="str">
        <f>IF(S637,"",INDEX(XMLLINK[AuswahlPerson],MATCH(Q638&amp;"_"&amp;D637,XMLLINK[EID_MID],0)))</f>
        <v/>
      </c>
      <c r="O637" s="18" t="str">
        <f>IF(S637,"",INDEX(XMLLINK[BemerkungPerson],MATCH(Q638&amp;"_"&amp;D637,XMLLINK[EID_MID],0)))</f>
        <v/>
      </c>
      <c r="Q637" s="21">
        <f t="shared" ref="Q637:Q651" si="124">Q636</f>
        <v>32</v>
      </c>
      <c r="R637" s="15">
        <v>2</v>
      </c>
      <c r="S637" s="18" t="b">
        <f>ISERROR(INDEX(XMLLINK[NamePerson],MATCH(Q637&amp;"_"&amp;D637,XMLLINK[EID_MID],0)))</f>
        <v>1</v>
      </c>
      <c r="U637" s="15" t="str">
        <f t="shared" ref="U637:U643" ca="1" si="125">IF(ISNUMBER(DATEVALUE(F637)),TODAY()-DATEVALUE(F637),"")</f>
        <v/>
      </c>
      <c r="W637" s="15" t="str">
        <f>IF(AND(M637&lt;&gt;"",M637&lt;&gt;M636),", "&amp;M637,"")</f>
        <v/>
      </c>
      <c r="Y637" s="15" t="str">
        <f>IF(AND(K637&lt;&gt;"",K637&lt;&gt;K636),", "&amp;K637,"")</f>
        <v/>
      </c>
    </row>
    <row r="638" spans="1:25" x14ac:dyDescent="0.25">
      <c r="A638" s="24"/>
      <c r="B638" s="17" t="s">
        <v>81</v>
      </c>
      <c r="C638" s="18" t="str">
        <f>IF(ISERROR(S635),"",INDEX(XMLLINK[LeiterTelefon],MATCH(Q638,XMLLINK[EnsembleNr],0)))</f>
        <v/>
      </c>
      <c r="D638" s="21">
        <v>3</v>
      </c>
      <c r="E638" s="18" t="str">
        <f>IF(S638,"",INDEX(XMLLINK[NamePerson],MATCH(Q639&amp;"_"&amp;D638,XMLLINK[EID_MID],0)))</f>
        <v/>
      </c>
      <c r="F638" s="18" t="str">
        <f>IF(S638,"",INDEX(XMLLINK[GebDat],MATCH(Q639&amp;"_"&amp;D638,XMLLINK[EID_MID],0)))</f>
        <v/>
      </c>
      <c r="G638" s="18" t="str">
        <f>IF(S638,"",INDEX(XMLLINK[Geschlecht],MATCH(Q639&amp;"_"&amp;D638,XMLLINK[EID_MID],0)))</f>
        <v/>
      </c>
      <c r="H638" s="18" t="str">
        <f>IF(S638,"",INDEX(XMLLINK[Adresse],MATCH(Q639&amp;"_"&amp;D638,XMLLINK[EID_MID],0)))</f>
        <v/>
      </c>
      <c r="I638" s="18" t="str">
        <f>IF(S638,"",INDEX(XMLLINK[Email],MATCH(Q639&amp;"_"&amp;D638,XMLLINK[EID_MID],0)))</f>
        <v/>
      </c>
      <c r="J638" s="18" t="str">
        <f>IF(S638,"",INDEX(XMLLINK[Telefon],MATCH(Q639&amp;"_"&amp;D638,XMLLINK[EID_MID],0)))</f>
        <v/>
      </c>
      <c r="K638" s="18" t="str">
        <f>IF(S638,"",INDEX(XMLLINK[Instrument],MATCH(Q639&amp;"_"&amp;D638,XMLLINK[EID_MID],0)))</f>
        <v/>
      </c>
      <c r="L638" s="18" t="str">
        <f>IF(S638,"",INDEX(XMLLINK[BereichIDPerson],MATCH(Q639&amp;"_"&amp;D638,XMLLINK[EID_MID],0)))</f>
        <v/>
      </c>
      <c r="M638" s="18" t="str">
        <f>IF(S638,"",INDEX(XMLLINK[BereichNamePerson],MATCH(Q639&amp;"_"&amp;D638,XMLLINK[EID_MID],0)))</f>
        <v/>
      </c>
      <c r="N638" s="18" t="str">
        <f>IF(S638,"",INDEX(XMLLINK[AuswahlPerson],MATCH(Q639&amp;"_"&amp;D638,XMLLINK[EID_MID],0)))</f>
        <v/>
      </c>
      <c r="O638" s="18" t="str">
        <f>IF(S638,"",INDEX(XMLLINK[BemerkungPerson],MATCH(Q639&amp;"_"&amp;D638,XMLLINK[EID_MID],0)))</f>
        <v/>
      </c>
      <c r="Q638" s="21">
        <f t="shared" si="124"/>
        <v>32</v>
      </c>
      <c r="R638" s="15">
        <v>3</v>
      </c>
      <c r="S638" s="18" t="b">
        <f>ISERROR(INDEX(XMLLINK[NamePerson],MATCH(Q637&amp;"_"&amp;D638,XMLLINK[EID_MID],0)))</f>
        <v>1</v>
      </c>
      <c r="U638" s="15" t="str">
        <f t="shared" ca="1" si="125"/>
        <v/>
      </c>
      <c r="W638" s="15" t="str">
        <f>IF(OR(M638="",COUNTIF(M636:M637,M638)&gt;0),"",", "&amp;M638)</f>
        <v/>
      </c>
      <c r="Y638" s="15" t="str">
        <f>IF(OR(K638="",COUNTIF(K636:K637,K638)&gt;0),"",", "&amp;K638)</f>
        <v/>
      </c>
    </row>
    <row r="639" spans="1:25" x14ac:dyDescent="0.25">
      <c r="A639" s="24"/>
      <c r="B639" s="17" t="s">
        <v>82</v>
      </c>
      <c r="C639" s="18" t="str">
        <f>IF(ISERROR(S635),"",INDEX(XMLLINK[Art],MATCH(Q639,XMLLINK[EnsembleNr],0)))</f>
        <v/>
      </c>
      <c r="D639" s="21">
        <v>4</v>
      </c>
      <c r="E639" s="18" t="str">
        <f>IF(S639,"",INDEX(XMLLINK[NamePerson],MATCH(Q640&amp;"_"&amp;D639,XMLLINK[EID_MID],0)))</f>
        <v/>
      </c>
      <c r="F639" s="18" t="str">
        <f>IF(S639,"",INDEX(XMLLINK[GebDat],MATCH(Q640&amp;"_"&amp;D639,XMLLINK[EID_MID],0)))</f>
        <v/>
      </c>
      <c r="G639" s="18" t="str">
        <f>IF(S639,"",INDEX(XMLLINK[Geschlecht],MATCH(Q640&amp;"_"&amp;D639,XMLLINK[EID_MID],0)))</f>
        <v/>
      </c>
      <c r="H639" s="18" t="str">
        <f>IF(S639,"",INDEX(XMLLINK[Adresse],MATCH(Q640&amp;"_"&amp;D639,XMLLINK[EID_MID],0)))</f>
        <v/>
      </c>
      <c r="I639" s="18" t="str">
        <f>IF(S639,"",INDEX(XMLLINK[Email],MATCH(Q640&amp;"_"&amp;D639,XMLLINK[EID_MID],0)))</f>
        <v/>
      </c>
      <c r="J639" s="18" t="str">
        <f>IF(S639,"",INDEX(XMLLINK[Telefon],MATCH(Q640&amp;"_"&amp;D639,XMLLINK[EID_MID],0)))</f>
        <v/>
      </c>
      <c r="K639" s="18" t="str">
        <f>IF(S639,"",INDEX(XMLLINK[Instrument],MATCH(Q640&amp;"_"&amp;D639,XMLLINK[EID_MID],0)))</f>
        <v/>
      </c>
      <c r="L639" s="18" t="str">
        <f>IF(S639,"",INDEX(XMLLINK[BereichIDPerson],MATCH(Q640&amp;"_"&amp;D639,XMLLINK[EID_MID],0)))</f>
        <v/>
      </c>
      <c r="M639" s="18" t="str">
        <f>IF(S639,"",INDEX(XMLLINK[BereichNamePerson],MATCH(Q640&amp;"_"&amp;D639,XMLLINK[EID_MID],0)))</f>
        <v/>
      </c>
      <c r="N639" s="18" t="str">
        <f>IF(S639,"",INDEX(XMLLINK[AuswahlPerson],MATCH(Q640&amp;"_"&amp;D639,XMLLINK[EID_MID],0)))</f>
        <v/>
      </c>
      <c r="O639" s="18" t="str">
        <f>IF(S639,"",INDEX(XMLLINK[BemerkungPerson],MATCH(Q640&amp;"_"&amp;D639,XMLLINK[EID_MID],0)))</f>
        <v/>
      </c>
      <c r="Q639" s="21">
        <f t="shared" si="124"/>
        <v>32</v>
      </c>
      <c r="R639" s="15">
        <v>4</v>
      </c>
      <c r="S639" s="18" t="b">
        <f>ISERROR(INDEX(XMLLINK[NamePerson],MATCH(Q637&amp;"_"&amp;D639,XMLLINK[EID_MID],0)))</f>
        <v>1</v>
      </c>
      <c r="U639" s="15" t="str">
        <f t="shared" ca="1" si="125"/>
        <v/>
      </c>
      <c r="W639" s="15" t="str">
        <f>IF(OR(M639="",COUNTIF(M636:M638,M639)&gt;0),"",", "&amp;M639)</f>
        <v/>
      </c>
      <c r="Y639" s="15" t="str">
        <f>IF(OR(K639="",COUNTIF(K636:K638,K639)&gt;0),"",", "&amp;K639)</f>
        <v/>
      </c>
    </row>
    <row r="640" spans="1:25" x14ac:dyDescent="0.25">
      <c r="A640" s="24"/>
      <c r="B640" s="17" t="s">
        <v>83</v>
      </c>
      <c r="C640" s="18" t="str">
        <f>IF(ISERROR(S635),"",INDEX(XMLLINK[Stufe],MATCH(Q640,XMLLINK[EnsembleNr],0)))</f>
        <v/>
      </c>
      <c r="D640" s="21">
        <v>5</v>
      </c>
      <c r="E640" s="18" t="str">
        <f>IF(S640,"",INDEX(XMLLINK[NamePerson],MATCH(Q641&amp;"_"&amp;D640,XMLLINK[EID_MID],0)))</f>
        <v/>
      </c>
      <c r="F640" s="18" t="str">
        <f>IF(S640,"",INDEX(XMLLINK[GebDat],MATCH(Q641&amp;"_"&amp;D640,XMLLINK[EID_MID],0)))</f>
        <v/>
      </c>
      <c r="G640" s="18" t="str">
        <f>IF(S640,"",INDEX(XMLLINK[Geschlecht],MATCH(Q641&amp;"_"&amp;D640,XMLLINK[EID_MID],0)))</f>
        <v/>
      </c>
      <c r="H640" s="18" t="str">
        <f>IF(S640,"",INDEX(XMLLINK[Adresse],MATCH(Q641&amp;"_"&amp;D640,XMLLINK[EID_MID],0)))</f>
        <v/>
      </c>
      <c r="I640" s="18" t="str">
        <f>IF(S640,"",INDEX(XMLLINK[Email],MATCH(Q641&amp;"_"&amp;D640,XMLLINK[EID_MID],0)))</f>
        <v/>
      </c>
      <c r="J640" s="18" t="str">
        <f>IF(S640,"",INDEX(XMLLINK[Telefon],MATCH(Q641&amp;"_"&amp;D640,XMLLINK[EID_MID],0)))</f>
        <v/>
      </c>
      <c r="K640" s="18" t="str">
        <f>IF(S640,"",INDEX(XMLLINK[Instrument],MATCH(Q641&amp;"_"&amp;D640,XMLLINK[EID_MID],0)))</f>
        <v/>
      </c>
      <c r="L640" s="18" t="str">
        <f>IF(S640,"",INDEX(XMLLINK[BereichIDPerson],MATCH(Q641&amp;"_"&amp;D640,XMLLINK[EID_MID],0)))</f>
        <v/>
      </c>
      <c r="M640" s="18" t="str">
        <f>IF(S640,"",INDEX(XMLLINK[BereichNamePerson],MATCH(Q641&amp;"_"&amp;D640,XMLLINK[EID_MID],0)))</f>
        <v/>
      </c>
      <c r="N640" s="18" t="str">
        <f>IF(S640,"",INDEX(XMLLINK[AuswahlPerson],MATCH(Q641&amp;"_"&amp;D640,XMLLINK[EID_MID],0)))</f>
        <v/>
      </c>
      <c r="O640" s="18" t="str">
        <f>IF(S640,"",INDEX(XMLLINK[BemerkungPerson],MATCH(Q641&amp;"_"&amp;D640,XMLLINK[EID_MID],0)))</f>
        <v/>
      </c>
      <c r="Q640" s="21">
        <f t="shared" si="124"/>
        <v>32</v>
      </c>
      <c r="R640" s="15">
        <v>5</v>
      </c>
      <c r="S640" s="18" t="b">
        <f>ISERROR(INDEX(XMLLINK[NamePerson],MATCH(Q637&amp;"_"&amp;D640,XMLLINK[EID_MID],0)))</f>
        <v>1</v>
      </c>
      <c r="U640" s="15" t="str">
        <f t="shared" ca="1" si="125"/>
        <v/>
      </c>
      <c r="W640" s="15" t="str">
        <f>IF(OR(M640="",COUNTIF(M636:M639,M640)&gt;0),"",", "&amp;M640)</f>
        <v/>
      </c>
      <c r="Y640" s="15" t="str">
        <f>IF(OR(K640="",COUNTIF(K637:K639,K640)&gt;0),"",", "&amp;K640)</f>
        <v/>
      </c>
    </row>
    <row r="641" spans="1:25" x14ac:dyDescent="0.25">
      <c r="A641" s="24"/>
      <c r="B641" s="17" t="s">
        <v>84</v>
      </c>
      <c r="C641" s="18" t="str">
        <f>IF(ISERROR(S635),"",INDEX(XMLLINK[Artikel],MATCH(Q641,XMLLINK[EnsembleNr],0)))</f>
        <v/>
      </c>
      <c r="D641" s="21">
        <v>6</v>
      </c>
      <c r="E641" s="18" t="str">
        <f>IF(S641,"",INDEX(XMLLINK[NamePerson],MATCH(Q642&amp;"_"&amp;D641,XMLLINK[EID_MID],0)))</f>
        <v/>
      </c>
      <c r="F641" s="18" t="str">
        <f>IF(S641,"",INDEX(XMLLINK[GebDat],MATCH(Q642&amp;"_"&amp;D641,XMLLINK[EID_MID],0)))</f>
        <v/>
      </c>
      <c r="G641" s="18" t="str">
        <f>IF(S641,"",INDEX(XMLLINK[Geschlecht],MATCH(Q642&amp;"_"&amp;D641,XMLLINK[EID_MID],0)))</f>
        <v/>
      </c>
      <c r="H641" s="18" t="str">
        <f>IF(S641,"",INDEX(XMLLINK[Adresse],MATCH(Q642&amp;"_"&amp;D641,XMLLINK[EID_MID],0)))</f>
        <v/>
      </c>
      <c r="I641" s="18" t="str">
        <f>IF(S641,"",INDEX(XMLLINK[Email],MATCH(Q642&amp;"_"&amp;D641,XMLLINK[EID_MID],0)))</f>
        <v/>
      </c>
      <c r="J641" s="18" t="str">
        <f>IF(S641,"",INDEX(XMLLINK[Telefon],MATCH(Q642&amp;"_"&amp;D641,XMLLINK[EID_MID],0)))</f>
        <v/>
      </c>
      <c r="K641" s="18" t="str">
        <f>IF(S641,"",INDEX(XMLLINK[Instrument],MATCH(Q642&amp;"_"&amp;D641,XMLLINK[EID_MID],0)))</f>
        <v/>
      </c>
      <c r="L641" s="18" t="str">
        <f>IF(S641,"",INDEX(XMLLINK[BereichIDPerson],MATCH(Q642&amp;"_"&amp;D641,XMLLINK[EID_MID],0)))</f>
        <v/>
      </c>
      <c r="M641" s="18" t="str">
        <f>IF(S641,"",INDEX(XMLLINK[BereichNamePerson],MATCH(Q642&amp;"_"&amp;D641,XMLLINK[EID_MID],0)))</f>
        <v/>
      </c>
      <c r="N641" s="18" t="str">
        <f>IF(S641,"",INDEX(XMLLINK[AuswahlPerson],MATCH(Q642&amp;"_"&amp;D641,XMLLINK[EID_MID],0)))</f>
        <v/>
      </c>
      <c r="O641" s="18" t="str">
        <f>IF(S641,"",INDEX(XMLLINK[BemerkungPerson],MATCH(Q642&amp;"_"&amp;D641,XMLLINK[EID_MID],0)))</f>
        <v/>
      </c>
      <c r="Q641" s="21">
        <f t="shared" si="124"/>
        <v>32</v>
      </c>
      <c r="R641" s="15">
        <v>6</v>
      </c>
      <c r="S641" s="18" t="b">
        <f>ISERROR(INDEX(XMLLINK[NamePerson],MATCH(Q637&amp;"_"&amp;D641,XMLLINK[EID_MID],0)))</f>
        <v>1</v>
      </c>
      <c r="U641" s="15" t="str">
        <f t="shared" ca="1" si="125"/>
        <v/>
      </c>
      <c r="W641" s="15" t="str">
        <f>IF(OR(M641="",COUNTIF(M636:M640,M641)&gt;0),"",", "&amp;M641)</f>
        <v/>
      </c>
      <c r="Y641" s="15" t="str">
        <f>IF(OR(K641="",COUNTIF(K638:K640,K641)&gt;0),"",", "&amp;K641)</f>
        <v/>
      </c>
    </row>
    <row r="642" spans="1:25" x14ac:dyDescent="0.25">
      <c r="A642" s="24"/>
      <c r="B642" s="17" t="s">
        <v>85</v>
      </c>
      <c r="C642" s="18" t="str">
        <f>IF(ISERROR(S635),"",INDEX(XMLLINK[BereichID],MATCH(Q642,XMLLINK[EnsembleNr],0)))</f>
        <v/>
      </c>
      <c r="D642" s="21">
        <v>7</v>
      </c>
      <c r="E642" s="18" t="str">
        <f>IF(S642,"",INDEX(XMLLINK[NamePerson],MATCH(Q643&amp;"_"&amp;D642,XMLLINK[EID_MID],0)))</f>
        <v/>
      </c>
      <c r="F642" s="18" t="str">
        <f>IF(S642,"",INDEX(XMLLINK[GebDat],MATCH(Q643&amp;"_"&amp;D642,XMLLINK[EID_MID],0)))</f>
        <v/>
      </c>
      <c r="G642" s="18" t="str">
        <f>IF(S642,"",INDEX(XMLLINK[Geschlecht],MATCH(Q643&amp;"_"&amp;D642,XMLLINK[EID_MID],0)))</f>
        <v/>
      </c>
      <c r="H642" s="18" t="str">
        <f>IF(S642,"",INDEX(XMLLINK[Adresse],MATCH(Q643&amp;"_"&amp;D642,XMLLINK[EID_MID],0)))</f>
        <v/>
      </c>
      <c r="I642" s="18" t="str">
        <f>IF(S642,"",INDEX(XMLLINK[Email],MATCH(Q643&amp;"_"&amp;D642,XMLLINK[EID_MID],0)))</f>
        <v/>
      </c>
      <c r="J642" s="18" t="str">
        <f>IF(S642,"",INDEX(XMLLINK[Telefon],MATCH(Q643&amp;"_"&amp;D642,XMLLINK[EID_MID],0)))</f>
        <v/>
      </c>
      <c r="K642" s="18" t="str">
        <f>IF(S642,"",INDEX(XMLLINK[Instrument],MATCH(Q643&amp;"_"&amp;D642,XMLLINK[EID_MID],0)))</f>
        <v/>
      </c>
      <c r="L642" s="18" t="str">
        <f>IF(S642,"",INDEX(XMLLINK[BereichIDPerson],MATCH(Q643&amp;"_"&amp;D642,XMLLINK[EID_MID],0)))</f>
        <v/>
      </c>
      <c r="M642" s="18" t="str">
        <f>IF(S642,"",INDEX(XMLLINK[BereichNamePerson],MATCH(Q643&amp;"_"&amp;D642,XMLLINK[EID_MID],0)))</f>
        <v/>
      </c>
      <c r="N642" s="18" t="str">
        <f>IF(S642,"",INDEX(XMLLINK[AuswahlPerson],MATCH(Q643&amp;"_"&amp;D642,XMLLINK[EID_MID],0)))</f>
        <v/>
      </c>
      <c r="O642" s="18" t="str">
        <f>IF(S642,"",INDEX(XMLLINK[BemerkungPerson],MATCH(Q643&amp;"_"&amp;D642,XMLLINK[EID_MID],0)))</f>
        <v/>
      </c>
      <c r="Q642" s="21">
        <f t="shared" si="124"/>
        <v>32</v>
      </c>
      <c r="R642" s="15">
        <v>7</v>
      </c>
      <c r="S642" s="18" t="b">
        <f>ISERROR(INDEX(XMLLINK[NamePerson],MATCH(Q637&amp;"_"&amp;D642,XMLLINK[EID_MID],0)))</f>
        <v>1</v>
      </c>
      <c r="U642" s="15" t="str">
        <f t="shared" ca="1" si="125"/>
        <v/>
      </c>
      <c r="W642" s="15" t="str">
        <f>IF(OR(M642="",COUNTIF(M636:M641,M642)&gt;0),"",", "&amp;M642)</f>
        <v/>
      </c>
      <c r="Y642" s="15" t="str">
        <f>IF(OR(K642="",COUNTIF(K639:K641,K642)&gt;0),"",", "&amp;K642)</f>
        <v/>
      </c>
    </row>
    <row r="643" spans="1:25" x14ac:dyDescent="0.25">
      <c r="A643" s="24"/>
      <c r="B643" s="17" t="s">
        <v>86</v>
      </c>
      <c r="C643" s="18" t="str">
        <f>IF(ISERROR(S635),"",INDEX(XMLLINK[BereichName],MATCH(Q643,XMLLINK[EnsembleNr],0)))</f>
        <v/>
      </c>
      <c r="D643" s="21">
        <v>8</v>
      </c>
      <c r="E643" s="18" t="str">
        <f>IF(S643,"",INDEX(XMLLINK[NamePerson],MATCH(Q644&amp;"_"&amp;D643,XMLLINK[EID_MID],0)))</f>
        <v/>
      </c>
      <c r="F643" s="18" t="str">
        <f>IF(S643,"",INDEX(XMLLINK[GebDat],MATCH(Q644&amp;"_"&amp;D643,XMLLINK[EID_MID],0)))</f>
        <v/>
      </c>
      <c r="G643" s="18" t="str">
        <f>IF(S643,"",INDEX(XMLLINK[Geschlecht],MATCH(Q644&amp;"_"&amp;D643,XMLLINK[EID_MID],0)))</f>
        <v/>
      </c>
      <c r="H643" s="18" t="str">
        <f>IF(S643,"",INDEX(XMLLINK[Adresse],MATCH(Q644&amp;"_"&amp;D643,XMLLINK[EID_MID],0)))</f>
        <v/>
      </c>
      <c r="I643" s="18" t="str">
        <f>IF(S643,"",INDEX(XMLLINK[Email],MATCH(Q644&amp;"_"&amp;D643,XMLLINK[EID_MID],0)))</f>
        <v/>
      </c>
      <c r="J643" s="18" t="str">
        <f>IF(S643,"",INDEX(XMLLINK[Telefon],MATCH(Q644&amp;"_"&amp;D643,XMLLINK[EID_MID],0)))</f>
        <v/>
      </c>
      <c r="K643" s="18" t="str">
        <f>IF(S643,"",INDEX(XMLLINK[Instrument],MATCH(Q644&amp;"_"&amp;D643,XMLLINK[EID_MID],0)))</f>
        <v/>
      </c>
      <c r="L643" s="18" t="str">
        <f>IF(S643,"",INDEX(XMLLINK[BereichIDPerson],MATCH(Q644&amp;"_"&amp;D643,XMLLINK[EID_MID],0)))</f>
        <v/>
      </c>
      <c r="M643" s="18" t="str">
        <f>IF(S643,"",INDEX(XMLLINK[BereichNamePerson],MATCH(Q644&amp;"_"&amp;D643,XMLLINK[EID_MID],0)))</f>
        <v/>
      </c>
      <c r="N643" s="18" t="str">
        <f>IF(S643,"",INDEX(XMLLINK[AuswahlPerson],MATCH(Q644&amp;"_"&amp;D643,XMLLINK[EID_MID],0)))</f>
        <v/>
      </c>
      <c r="O643" s="18" t="str">
        <f>IF(S643,"",INDEX(XMLLINK[BemerkungPerson],MATCH(Q644&amp;"_"&amp;D643,XMLLINK[EID_MID],0)))</f>
        <v/>
      </c>
      <c r="Q643" s="21">
        <f t="shared" si="124"/>
        <v>32</v>
      </c>
      <c r="R643" s="15">
        <v>8</v>
      </c>
      <c r="S643" s="18" t="b">
        <f>ISERROR(INDEX(XMLLINK[NamePerson],MATCH(Q637&amp;"_"&amp;D643,XMLLINK[EID_MID],0)))</f>
        <v>1</v>
      </c>
      <c r="U643" s="15" t="str">
        <f t="shared" ca="1" si="125"/>
        <v/>
      </c>
      <c r="W643" s="15" t="str">
        <f>IF(OR(M643="",COUNTIF(M636:M642,M643)&gt;0),"",", "&amp;M643)</f>
        <v/>
      </c>
      <c r="Y643" s="15" t="str">
        <f>IF(OR(K643="",COUNTIF(K640:K642,K643)&gt;0),"",", "&amp;K643)</f>
        <v/>
      </c>
    </row>
    <row r="644" spans="1:25" x14ac:dyDescent="0.25">
      <c r="A644" s="24"/>
      <c r="B644" s="17" t="s">
        <v>87</v>
      </c>
      <c r="C644" s="18" t="str">
        <f>IF(ISERROR(S635),"",INDEX(XMLLINK[Auftrittzeit],MATCH(Q644,XMLLINK[EnsembleNr],0)))</f>
        <v/>
      </c>
      <c r="D644" s="17" t="s">
        <v>94</v>
      </c>
      <c r="E644" s="15" t="s">
        <v>29</v>
      </c>
      <c r="F644" s="15" t="s">
        <v>30</v>
      </c>
      <c r="G644" s="15" t="s">
        <v>95</v>
      </c>
      <c r="H644" s="15" t="s">
        <v>32</v>
      </c>
      <c r="I644" s="15" t="s">
        <v>20</v>
      </c>
      <c r="J644" s="15" t="s">
        <v>39</v>
      </c>
      <c r="Q644" s="21">
        <f t="shared" si="124"/>
        <v>32</v>
      </c>
      <c r="U644" s="15">
        <f ca="1">COUNT(U636:U643)</f>
        <v>0</v>
      </c>
      <c r="W644" s="29" t="str">
        <f>CONCATENATE(W645,V646,W646,V647,W647,V648,W648,V649,W649,V650,W650,V651,W651)</f>
        <v/>
      </c>
    </row>
    <row r="645" spans="1:25" x14ac:dyDescent="0.25">
      <c r="A645" s="24"/>
      <c r="B645" s="17" t="s">
        <v>88</v>
      </c>
      <c r="C645" s="18" t="str">
        <f>IF(ISERROR(S635),"",INDEX(XMLLINK[Bemerkung],MATCH(Q645,XMLLINK[EnsembleNr],0)))</f>
        <v/>
      </c>
      <c r="D645" s="21">
        <v>1</v>
      </c>
      <c r="E645" s="18" t="str">
        <f>IF(S645,"",INDEX(XMLLINK[Titel],MATCH(Q646&amp;"_"&amp;D645,XMLLINK[EID_WID],0)))</f>
        <v/>
      </c>
      <c r="F645" s="18" t="str">
        <f>IF(S645,"",INDEX(XMLLINK[Komponist],MATCH(Q646&amp;"_"&amp;D645,XMLLINK[EID_WID],0)))</f>
        <v/>
      </c>
      <c r="G645" s="18" t="str">
        <f>IF(S645,"",INDEX(XMLLINK[Satz],MATCH(Q646&amp;"_"&amp;D645,XMLLINK[EID_WID],0)))</f>
        <v/>
      </c>
      <c r="H645" s="18" t="str">
        <f>IF(S645,"",INDEX(XMLLINK[Dauer],MATCH(Q646&amp;"_"&amp;D645,XMLLINK[EID_WID],0)))</f>
        <v/>
      </c>
      <c r="I645" s="18" t="str">
        <f>IF(S645,"",INDEX(XMLLINK[BemerkungWerk],MATCH(Q646&amp;"_"&amp;D645,XMLLINK[EID_WID],0)))</f>
        <v/>
      </c>
      <c r="J645" s="18" t="str">
        <f>IF(S645,"",INDEX(XMLLINK[Pflicht],MATCH(Q646&amp;"_"&amp;D645,XMLLINK[EID_WID],0)))</f>
        <v/>
      </c>
      <c r="Q645" s="21">
        <f t="shared" si="124"/>
        <v>32</v>
      </c>
      <c r="R645" s="22" t="s">
        <v>102</v>
      </c>
      <c r="S645" s="18" t="b">
        <f>ISERROR(INDEX(XMLLINK[NamePerson],MATCH(Q647&amp;"_"&amp;D645,XMLLINK[EID_WID],0)))</f>
        <v>1</v>
      </c>
      <c r="W645" s="15" t="str">
        <f t="shared" ref="W645:W652" si="126">IF(AND(F645="",G645=""),E645,IF(AND(F645&lt;&gt;"",G645&lt;&gt;""),F645&amp;", "&amp;E645&amp;", "&amp;G645,IF(F645="",E645&amp;", "&amp;G645,F645&amp;", "&amp;E645)))</f>
        <v/>
      </c>
    </row>
    <row r="646" spans="1:25" x14ac:dyDescent="0.25">
      <c r="A646" s="24"/>
      <c r="B646" s="17" t="s">
        <v>108</v>
      </c>
      <c r="C646" s="28" t="str">
        <f ca="1">IF(U644=0,"",SUM(U636:U643)/U644/365.25)</f>
        <v/>
      </c>
      <c r="D646" s="21">
        <v>2</v>
      </c>
      <c r="E646" s="18" t="str">
        <f>IF(S646,"",INDEX(XMLLINK[Titel],MATCH(Q647&amp;"_"&amp;D646,XMLLINK[EID_WID],0)))</f>
        <v/>
      </c>
      <c r="F646" s="18" t="str">
        <f>IF(S646,"",INDEX(XMLLINK[Komponist],MATCH(Q647&amp;"_"&amp;D646,XMLLINK[EID_WID],0)))</f>
        <v/>
      </c>
      <c r="G646" s="18" t="str">
        <f>IF(S646,"",INDEX(XMLLINK[Satz],MATCH(Q647&amp;"_"&amp;D646,XMLLINK[EID_WID],0)))</f>
        <v/>
      </c>
      <c r="H646" s="18" t="str">
        <f>IF(S646,"",INDEX(XMLLINK[Dauer],MATCH(Q647&amp;"_"&amp;D646,XMLLINK[EID_WID],0)))</f>
        <v/>
      </c>
      <c r="I646" s="18" t="str">
        <f>IF(S646,"",INDEX(XMLLINK[BemerkungWerk],MATCH(Q647&amp;"_"&amp;D646,XMLLINK[EID_WID],0)))</f>
        <v/>
      </c>
      <c r="J646" s="18" t="str">
        <f>IF(S646,"",INDEX(XMLLINK[Pflicht],MATCH(Q647&amp;"_"&amp;D646,XMLLINK[EID_WID],0)))</f>
        <v/>
      </c>
      <c r="Q646" s="21">
        <f t="shared" si="124"/>
        <v>32</v>
      </c>
      <c r="R646" s="22">
        <v>2</v>
      </c>
      <c r="S646" s="18" t="b">
        <f>ISERROR(INDEX(XMLLINK[NamePerson],MATCH(Q648&amp;"_"&amp;D646,XMLLINK[EID_WID],0)))</f>
        <v>1</v>
      </c>
      <c r="V646" s="15" t="str">
        <f>IF(W646="","","; ")</f>
        <v/>
      </c>
      <c r="W646" s="15" t="str">
        <f t="shared" si="126"/>
        <v/>
      </c>
    </row>
    <row r="647" spans="1:25" x14ac:dyDescent="0.25">
      <c r="A647" s="24"/>
      <c r="D647" s="21">
        <v>3</v>
      </c>
      <c r="E647" s="18" t="str">
        <f>IF(S647,"",INDEX(XMLLINK[Titel],MATCH(Q648&amp;"_"&amp;D647,XMLLINK[EID_WID],0)))</f>
        <v/>
      </c>
      <c r="F647" s="18" t="str">
        <f>IF(S647,"",INDEX(XMLLINK[Komponist],MATCH(Q648&amp;"_"&amp;D647,XMLLINK[EID_WID],0)))</f>
        <v/>
      </c>
      <c r="G647" s="18" t="str">
        <f>IF(S647,"",INDEX(XMLLINK[Satz],MATCH(Q648&amp;"_"&amp;D647,XMLLINK[EID_WID],0)))</f>
        <v/>
      </c>
      <c r="H647" s="18" t="str">
        <f>IF(S647,"",INDEX(XMLLINK[Dauer],MATCH(Q648&amp;"_"&amp;D647,XMLLINK[EID_WID],0)))</f>
        <v/>
      </c>
      <c r="I647" s="18" t="str">
        <f>IF(S647,"",INDEX(XMLLINK[BemerkungWerk],MATCH(Q648&amp;"_"&amp;D647,XMLLINK[EID_WID],0)))</f>
        <v/>
      </c>
      <c r="J647" s="18" t="str">
        <f>IF(S647,"",INDEX(XMLLINK[Pflicht],MATCH(Q648&amp;"_"&amp;D647,XMLLINK[EID_WID],0)))</f>
        <v/>
      </c>
      <c r="Q647" s="21">
        <f t="shared" si="124"/>
        <v>32</v>
      </c>
      <c r="R647" s="22">
        <v>3</v>
      </c>
      <c r="S647" s="18" t="b">
        <f>ISERROR(INDEX(XMLLINK[NamePerson],MATCH(Q649&amp;"_"&amp;D647,XMLLINK[EID_WID],0)))</f>
        <v>1</v>
      </c>
      <c r="V647" s="15" t="str">
        <f t="shared" ref="V647:V652" si="127">IF(W647="","","; ")</f>
        <v/>
      </c>
      <c r="W647" s="15" t="str">
        <f t="shared" si="126"/>
        <v/>
      </c>
    </row>
    <row r="648" spans="1:25" x14ac:dyDescent="0.25">
      <c r="A648" s="24"/>
      <c r="D648" s="21">
        <v>4</v>
      </c>
      <c r="E648" s="18" t="str">
        <f>IF(S648,"",INDEX(XMLLINK[Titel],MATCH(Q649&amp;"_"&amp;D648,XMLLINK[EID_WID],0)))</f>
        <v/>
      </c>
      <c r="F648" s="18" t="str">
        <f>IF(S648,"",INDEX(XMLLINK[Komponist],MATCH(Q649&amp;"_"&amp;D648,XMLLINK[EID_WID],0)))</f>
        <v/>
      </c>
      <c r="G648" s="18" t="str">
        <f>IF(S648,"",INDEX(XMLLINK[Satz],MATCH(Q649&amp;"_"&amp;D648,XMLLINK[EID_WID],0)))</f>
        <v/>
      </c>
      <c r="H648" s="18" t="str">
        <f>IF(S648,"",INDEX(XMLLINK[Dauer],MATCH(Q649&amp;"_"&amp;D648,XMLLINK[EID_WID],0)))</f>
        <v/>
      </c>
      <c r="I648" s="18" t="str">
        <f>IF(S648,"",INDEX(XMLLINK[BemerkungWerk],MATCH(Q649&amp;"_"&amp;D648,XMLLINK[EID_WID],0)))</f>
        <v/>
      </c>
      <c r="J648" s="18" t="str">
        <f>IF(S648,"",INDEX(XMLLINK[Pflicht],MATCH(Q649&amp;"_"&amp;D648,XMLLINK[EID_WID],0)))</f>
        <v/>
      </c>
      <c r="Q648" s="21">
        <f t="shared" si="124"/>
        <v>32</v>
      </c>
      <c r="R648" s="22">
        <v>4</v>
      </c>
      <c r="S648" s="18" t="b">
        <f>ISERROR(INDEX(XMLLINK[NamePerson],MATCH(Q650&amp;"_"&amp;D648,XMLLINK[EID_WID],0)))</f>
        <v>1</v>
      </c>
      <c r="V648" s="15" t="str">
        <f t="shared" si="127"/>
        <v/>
      </c>
      <c r="W648" s="15" t="str">
        <f t="shared" si="126"/>
        <v/>
      </c>
    </row>
    <row r="649" spans="1:25" x14ac:dyDescent="0.25">
      <c r="A649" s="24"/>
      <c r="D649" s="21">
        <v>5</v>
      </c>
      <c r="E649" s="18" t="str">
        <f>IF(S649,"",INDEX(XMLLINK[Titel],MATCH(Q650&amp;"_"&amp;D649,XMLLINK[EID_WID],0)))</f>
        <v/>
      </c>
      <c r="F649" s="18" t="str">
        <f>IF(S649,"",INDEX(XMLLINK[Komponist],MATCH(Q650&amp;"_"&amp;D649,XMLLINK[EID_WID],0)))</f>
        <v/>
      </c>
      <c r="G649" s="18" t="str">
        <f>IF(S649,"",INDEX(XMLLINK[Satz],MATCH(Q650&amp;"_"&amp;D649,XMLLINK[EID_WID],0)))</f>
        <v/>
      </c>
      <c r="H649" s="18" t="str">
        <f>IF(S649,"",INDEX(XMLLINK[Dauer],MATCH(Q650&amp;"_"&amp;D649,XMLLINK[EID_WID],0)))</f>
        <v/>
      </c>
      <c r="I649" s="18" t="str">
        <f>IF(S649,"",INDEX(XMLLINK[BemerkungWerk],MATCH(Q650&amp;"_"&amp;D649,XMLLINK[EID_WID],0)))</f>
        <v/>
      </c>
      <c r="J649" s="18" t="str">
        <f>IF(S649,"",INDEX(XMLLINK[Pflicht],MATCH(Q650&amp;"_"&amp;D649,XMLLINK[EID_WID],0)))</f>
        <v/>
      </c>
      <c r="Q649" s="21">
        <f t="shared" si="124"/>
        <v>32</v>
      </c>
      <c r="R649" s="22">
        <v>5</v>
      </c>
      <c r="S649" s="18" t="b">
        <f>ISERROR(INDEX(XMLLINK[NamePerson],MATCH(Q651&amp;"_"&amp;D649,XMLLINK[EID_WID],0)))</f>
        <v>1</v>
      </c>
      <c r="V649" s="15" t="str">
        <f t="shared" si="127"/>
        <v/>
      </c>
      <c r="W649" s="15" t="str">
        <f t="shared" si="126"/>
        <v/>
      </c>
    </row>
    <row r="650" spans="1:25" x14ac:dyDescent="0.25">
      <c r="A650" s="24"/>
      <c r="D650" s="21">
        <v>6</v>
      </c>
      <c r="E650" s="18" t="str">
        <f>IF(S650,"",INDEX(XMLLINK[Titel],MATCH(Q651&amp;"_"&amp;D650,XMLLINK[EID_WID],0)))</f>
        <v/>
      </c>
      <c r="F650" s="18" t="str">
        <f>IF(S650,"",INDEX(XMLLINK[Komponist],MATCH(Q651&amp;"_"&amp;D650,XMLLINK[EID_WID],0)))</f>
        <v/>
      </c>
      <c r="G650" s="18" t="str">
        <f>IF(S650,"",INDEX(XMLLINK[Satz],MATCH(Q651&amp;"_"&amp;D650,XMLLINK[EID_WID],0)))</f>
        <v/>
      </c>
      <c r="H650" s="18" t="str">
        <f>IF(S650,"",INDEX(XMLLINK[Dauer],MATCH(Q651&amp;"_"&amp;D650,XMLLINK[EID_WID],0)))</f>
        <v/>
      </c>
      <c r="I650" s="18" t="str">
        <f>IF(S650,"",INDEX(XMLLINK[BemerkungWerk],MATCH(Q651&amp;"_"&amp;D650,XMLLINK[EID_WID],0)))</f>
        <v/>
      </c>
      <c r="J650" s="18" t="str">
        <f>IF(S650,"",INDEX(XMLLINK[Pflicht],MATCH(Q651&amp;"_"&amp;D650,XMLLINK[EID_WID],0)))</f>
        <v/>
      </c>
      <c r="Q650" s="21">
        <f t="shared" si="124"/>
        <v>32</v>
      </c>
      <c r="R650" s="22">
        <v>6</v>
      </c>
      <c r="S650" s="18" t="b">
        <f>ISERROR(INDEX(XMLLINK[NamePerson],MATCH(Q652&amp;"_"&amp;D650,XMLLINK[EID_WID],0)))</f>
        <v>1</v>
      </c>
      <c r="V650" s="15" t="str">
        <f t="shared" si="127"/>
        <v/>
      </c>
      <c r="W650" s="15" t="str">
        <f t="shared" si="126"/>
        <v/>
      </c>
    </row>
    <row r="651" spans="1:25" x14ac:dyDescent="0.25">
      <c r="A651" s="24"/>
      <c r="D651" s="21">
        <v>7</v>
      </c>
      <c r="E651" s="18" t="str">
        <f>IF(S651,"",INDEX(XMLLINK[Titel],MATCH(Q652&amp;"_"&amp;D651,XMLLINK[EID_WID],0)))</f>
        <v/>
      </c>
      <c r="F651" s="18" t="str">
        <f>IF(S651,"",INDEX(XMLLINK[Komponist],MATCH(Q652&amp;"_"&amp;D651,XMLLINK[EID_WID],0)))</f>
        <v/>
      </c>
      <c r="G651" s="18" t="str">
        <f>IF(S651,"",INDEX(XMLLINK[Satz],MATCH(Q652&amp;"_"&amp;D651,XMLLINK[EID_WID],0)))</f>
        <v/>
      </c>
      <c r="H651" s="18" t="str">
        <f>IF(S651,"",INDEX(XMLLINK[Dauer],MATCH(Q652&amp;"_"&amp;D651,XMLLINK[EID_WID],0)))</f>
        <v/>
      </c>
      <c r="I651" s="18" t="str">
        <f>IF(S651,"",INDEX(XMLLINK[BemerkungWerk],MATCH(Q652&amp;"_"&amp;D651,XMLLINK[EID_WID],0)))</f>
        <v/>
      </c>
      <c r="J651" s="18" t="str">
        <f>IF(S651,"",INDEX(XMLLINK[Pflicht],MATCH(Q652&amp;"_"&amp;D651,XMLLINK[EID_WID],0)))</f>
        <v/>
      </c>
      <c r="Q651" s="21">
        <f t="shared" si="124"/>
        <v>32</v>
      </c>
      <c r="R651" s="22">
        <v>7</v>
      </c>
      <c r="S651" s="18" t="b">
        <f>ISERROR(INDEX(XMLLINK[NamePerson],MATCH(Q653&amp;"_"&amp;D651,XMLLINK[EID_WID],0)))</f>
        <v>1</v>
      </c>
      <c r="V651" s="15" t="str">
        <f t="shared" si="127"/>
        <v/>
      </c>
      <c r="W651" s="15" t="str">
        <f t="shared" si="126"/>
        <v/>
      </c>
    </row>
    <row r="652" spans="1:25" x14ac:dyDescent="0.25">
      <c r="A652" s="24"/>
      <c r="D652" s="21">
        <v>8</v>
      </c>
      <c r="E652" s="18" t="str">
        <f>IF(S652,"",INDEX(XMLLINK[Titel],MATCH(Q653&amp;"_"&amp;D652,XMLLINK[EID_WID],0)))</f>
        <v/>
      </c>
      <c r="F652" s="18" t="str">
        <f>IF(S652,"",INDEX(XMLLINK[Komponist],MATCH(Q653&amp;"_"&amp;D652,XMLLINK[EID_WID],0)))</f>
        <v/>
      </c>
      <c r="G652" s="18" t="str">
        <f>IF(S652,"",INDEX(XMLLINK[Satz],MATCH(Q653&amp;"_"&amp;D652,XMLLINK[EID_WID],0)))</f>
        <v/>
      </c>
      <c r="H652" s="18" t="str">
        <f>IF(S652,"",INDEX(XMLLINK[Dauer],MATCH(Q653&amp;"_"&amp;D652,XMLLINK[EID_WID],0)))</f>
        <v/>
      </c>
      <c r="I652" s="18" t="str">
        <f>IF(S652,"",INDEX(XMLLINK[BemerkungWerk],MATCH(Q653&amp;"_"&amp;D652,XMLLINK[EID_WID],0)))</f>
        <v/>
      </c>
      <c r="J652" s="18" t="str">
        <f>IF(S652,"",INDEX(XMLLINK[Pflicht],MATCH(Q653&amp;"_"&amp;D652,XMLLINK[EID_WID],0)))</f>
        <v/>
      </c>
      <c r="Q652" s="21"/>
      <c r="R652" s="22">
        <v>8</v>
      </c>
      <c r="S652" s="18" t="b">
        <f>ISERROR(INDEX(XMLLINK[NamePerson],MATCH(A653&amp;"_"&amp;D652,XMLLINK[EID_WID],0)))</f>
        <v>1</v>
      </c>
      <c r="V652" s="15" t="str">
        <f t="shared" si="127"/>
        <v/>
      </c>
      <c r="W652" s="15" t="str">
        <f t="shared" si="126"/>
        <v/>
      </c>
    </row>
    <row r="654" spans="1:25" x14ac:dyDescent="0.25">
      <c r="A654" s="23" t="s">
        <v>96</v>
      </c>
      <c r="B654" s="23">
        <f>(ROW()+6)/20</f>
        <v>33</v>
      </c>
      <c r="C654" s="24"/>
      <c r="D654" s="24"/>
      <c r="E654" s="24"/>
      <c r="F654" s="24"/>
      <c r="G654" s="24"/>
      <c r="H654" s="24"/>
      <c r="I654" s="24"/>
      <c r="J654" s="24"/>
      <c r="K654" s="24"/>
      <c r="L654" s="24"/>
      <c r="M654" s="24"/>
      <c r="N654" s="24"/>
      <c r="O654" s="24"/>
    </row>
    <row r="655" spans="1:25" x14ac:dyDescent="0.25">
      <c r="A655" s="24"/>
      <c r="B655" s="17" t="s">
        <v>78</v>
      </c>
      <c r="C655" s="18" t="str">
        <f>IF(ISERROR(S655),"",INDEX(XMLLINK[Name],MATCH(Q656,XMLLINK[EnsembleNr],0)))</f>
        <v/>
      </c>
      <c r="D655" s="17" t="s">
        <v>89</v>
      </c>
      <c r="E655" s="19" t="s">
        <v>11</v>
      </c>
      <c r="F655" s="15" t="s">
        <v>90</v>
      </c>
      <c r="G655" s="15" t="s">
        <v>91</v>
      </c>
      <c r="H655" s="15" t="s">
        <v>24</v>
      </c>
      <c r="I655" s="15" t="s">
        <v>25</v>
      </c>
      <c r="J655" s="15" t="s">
        <v>26</v>
      </c>
      <c r="K655" s="15" t="s">
        <v>27</v>
      </c>
      <c r="L655" s="15" t="s">
        <v>18</v>
      </c>
      <c r="M655" s="15" t="s">
        <v>92</v>
      </c>
      <c r="N655" s="15" t="s">
        <v>93</v>
      </c>
      <c r="O655" s="15" t="s">
        <v>20</v>
      </c>
      <c r="Q655" s="21" t="s">
        <v>103</v>
      </c>
      <c r="R655" s="17" t="s">
        <v>97</v>
      </c>
      <c r="S655" s="20" t="e">
        <f>VLOOKUP(Q657,XMLLINK[EnsembleNr],1,0)</f>
        <v>#N/A</v>
      </c>
      <c r="T655" s="15" t="s">
        <v>100</v>
      </c>
      <c r="W655" s="29" t="str">
        <f>CONCATENATE(W656,W657,W658,W659,W660,W661,W662,W663)</f>
        <v/>
      </c>
      <c r="X655" s="31">
        <f>8-COUNTIF(W656:W663,"")</f>
        <v>0</v>
      </c>
      <c r="Y655" s="29" t="str">
        <f>CONCATENATE(Y656,Y657,Y658,Y659,Y660,Y661,Y662,Y663)</f>
        <v/>
      </c>
    </row>
    <row r="656" spans="1:25" x14ac:dyDescent="0.25">
      <c r="A656" s="24"/>
      <c r="B656" s="17" t="s">
        <v>79</v>
      </c>
      <c r="C656" s="18" t="str">
        <f>IF(ISERROR(S655),"",INDEX(XMLLINK[Leiter],MATCH(Q656,XMLLINK[EnsembleNr],0)))</f>
        <v/>
      </c>
      <c r="D656" s="21">
        <v>1</v>
      </c>
      <c r="E656" s="18" t="str">
        <f>IF(S656,"",INDEX(XMLLINK[NamePerson],MATCH(Q657&amp;"_"&amp;D656,XMLLINK[EID_MID],0)))</f>
        <v/>
      </c>
      <c r="F656" s="18" t="str">
        <f>IF(S656,"",INDEX(XMLLINK[GebDat],MATCH(Q657&amp;"_"&amp;D656,XMLLINK[EID_MID],0)))</f>
        <v/>
      </c>
      <c r="G656" s="18" t="str">
        <f>IF(S656,"",INDEX(XMLLINK[Geschlecht],MATCH(Q657&amp;"_"&amp;D656,XMLLINK[EID_MID],0)))</f>
        <v/>
      </c>
      <c r="H656" s="18" t="str">
        <f>IF(S656,"",INDEX(XMLLINK[Adresse],MATCH(Q657&amp;"_"&amp;D656,XMLLINK[EID_MID],0)))</f>
        <v/>
      </c>
      <c r="I656" s="18" t="str">
        <f>IF(S656,"",INDEX(XMLLINK[Email],MATCH(Q657&amp;"_"&amp;D656,XMLLINK[EID_MID],0)))</f>
        <v/>
      </c>
      <c r="J656" s="18" t="str">
        <f>IF(S656,"",INDEX(XMLLINK[Telefon],MATCH(Q657&amp;"_"&amp;D656,XMLLINK[EID_MID],0)))</f>
        <v/>
      </c>
      <c r="K656" s="18" t="str">
        <f>IF(S656,"",INDEX(XMLLINK[Instrument],MATCH(Q657&amp;"_"&amp;D656,XMLLINK[EID_MID],0)))</f>
        <v/>
      </c>
      <c r="L656" s="18" t="str">
        <f>IF(S656,"",INDEX(XMLLINK[BereichIDPerson],MATCH(Q657&amp;"_"&amp;D656,XMLLINK[EID_MID],0)))</f>
        <v/>
      </c>
      <c r="M656" s="18" t="str">
        <f>IF(S656,"",INDEX(XMLLINK[BereichNamePerson],MATCH(Q657&amp;"_"&amp;D656,XMLLINK[EID_MID],0)))</f>
        <v/>
      </c>
      <c r="N656" s="18" t="str">
        <f>IF(S656,"",INDEX(XMLLINK[AuswahlPerson],MATCH(Q657&amp;"_"&amp;D656,XMLLINK[EID_MID],0)))</f>
        <v/>
      </c>
      <c r="O656" s="18" t="str">
        <f>IF(S656,"",INDEX(XMLLINK[BemerkungPerson],MATCH(Q657&amp;"_"&amp;D656,XMLLINK[EID_MID],0)))</f>
        <v/>
      </c>
      <c r="Q656" s="21">
        <f>B654</f>
        <v>33</v>
      </c>
      <c r="R656" s="22" t="s">
        <v>101</v>
      </c>
      <c r="S656" s="18" t="b">
        <f>ISERROR(INDEX(XMLLINK[NamePerson],MATCH(Q657&amp;"_"&amp;D656,XMLLINK[EID_MID],0)))</f>
        <v>1</v>
      </c>
      <c r="U656" s="15" t="str">
        <f ca="1">IF(ISNUMBER(DATEVALUE(F656)),TODAY()-DATEVALUE(F656),"")</f>
        <v/>
      </c>
      <c r="W656" s="15" t="str">
        <f>M656</f>
        <v/>
      </c>
      <c r="X656" s="29" t="str">
        <f>IF(E656="","",IF(E657="",E656,IF(E658="",E656&amp;", "&amp;E657,IF(E659="",E656&amp;", "&amp;E657&amp;", "&amp;E658,IF(E660="",E656&amp;", "&amp;E657&amp;", "&amp;E658&amp;", "&amp;E659,IF(E661="",E656&amp;", "&amp;E657&amp;", "&amp;E658&amp;", "&amp;E659&amp;", "&amp;E660,IF(E662="",E656&amp;", "&amp;E657&amp;", "&amp;E658&amp;", "&amp;E659&amp;", "&amp;E660&amp;", "&amp;E661,IF(E663="",E656&amp;", "&amp;E657&amp;", "&amp;E658&amp;", "&amp;E659&amp;", "&amp;E660&amp;", "&amp;E661&amp;", "&amp;E662,E656&amp;", "&amp;E657&amp;", "&amp;E658&amp;", "&amp;E659&amp;", "&amp;E660&amp;", "&amp;E661&amp;", "&amp;E662&amp;", "&amp;E663))))))))</f>
        <v/>
      </c>
      <c r="Y656" s="15" t="str">
        <f>K656</f>
        <v/>
      </c>
    </row>
    <row r="657" spans="1:25" x14ac:dyDescent="0.25">
      <c r="A657" s="24"/>
      <c r="B657" s="17" t="s">
        <v>80</v>
      </c>
      <c r="C657" s="18" t="str">
        <f>IF(ISERROR(S655),"",INDEX(XMLLINK[LeiterEmail],MATCH(Q657,XMLLINK[EnsembleNr],0)))</f>
        <v/>
      </c>
      <c r="D657" s="21">
        <v>2</v>
      </c>
      <c r="E657" s="18" t="str">
        <f>IF(S657,"",INDEX(XMLLINK[NamePerson],MATCH(Q658&amp;"_"&amp;D657,XMLLINK[EID_MID],0)))</f>
        <v/>
      </c>
      <c r="F657" s="18" t="str">
        <f>IF(S657,"",INDEX(XMLLINK[GebDat],MATCH(Q658&amp;"_"&amp;D657,XMLLINK[EID_MID],0)))</f>
        <v/>
      </c>
      <c r="G657" s="18" t="str">
        <f>IF(S657,"",INDEX(XMLLINK[Geschlecht],MATCH(Q658&amp;"_"&amp;D657,XMLLINK[EID_MID],0)))</f>
        <v/>
      </c>
      <c r="H657" s="18" t="str">
        <f>IF(S657,"",INDEX(XMLLINK[Adresse],MATCH(Q658&amp;"_"&amp;D657,XMLLINK[EID_MID],0)))</f>
        <v/>
      </c>
      <c r="I657" s="18" t="str">
        <f>IF(S657,"",INDEX(XMLLINK[Email],MATCH(Q658&amp;"_"&amp;D657,XMLLINK[EID_MID],0)))</f>
        <v/>
      </c>
      <c r="J657" s="18" t="str">
        <f>IF(S657,"",INDEX(XMLLINK[Telefon],MATCH(Q658&amp;"_"&amp;D657,XMLLINK[EID_MID],0)))</f>
        <v/>
      </c>
      <c r="K657" s="18" t="str">
        <f>IF(S657,"",INDEX(XMLLINK[Instrument],MATCH(Q658&amp;"_"&amp;D657,XMLLINK[EID_MID],0)))</f>
        <v/>
      </c>
      <c r="L657" s="18" t="str">
        <f>IF(S657,"",INDEX(XMLLINK[BereichIDPerson],MATCH(Q658&amp;"_"&amp;D657,XMLLINK[EID_MID],0)))</f>
        <v/>
      </c>
      <c r="M657" s="18" t="str">
        <f>IF(S657,"",INDEX(XMLLINK[BereichNamePerson],MATCH(Q658&amp;"_"&amp;D657,XMLLINK[EID_MID],0)))</f>
        <v/>
      </c>
      <c r="N657" s="18" t="str">
        <f>IF(S657,"",INDEX(XMLLINK[AuswahlPerson],MATCH(Q658&amp;"_"&amp;D657,XMLLINK[EID_MID],0)))</f>
        <v/>
      </c>
      <c r="O657" s="18" t="str">
        <f>IF(S657,"",INDEX(XMLLINK[BemerkungPerson],MATCH(Q658&amp;"_"&amp;D657,XMLLINK[EID_MID],0)))</f>
        <v/>
      </c>
      <c r="Q657" s="21">
        <f t="shared" ref="Q657:Q671" si="128">Q656</f>
        <v>33</v>
      </c>
      <c r="R657" s="15">
        <v>2</v>
      </c>
      <c r="S657" s="18" t="b">
        <f>ISERROR(INDEX(XMLLINK[NamePerson],MATCH(Q657&amp;"_"&amp;D657,XMLLINK[EID_MID],0)))</f>
        <v>1</v>
      </c>
      <c r="U657" s="15" t="str">
        <f t="shared" ref="U657:U663" ca="1" si="129">IF(ISNUMBER(DATEVALUE(F657)),TODAY()-DATEVALUE(F657),"")</f>
        <v/>
      </c>
      <c r="W657" s="15" t="str">
        <f>IF(AND(M657&lt;&gt;"",M657&lt;&gt;M656),", "&amp;M657,"")</f>
        <v/>
      </c>
      <c r="Y657" s="15" t="str">
        <f>IF(AND(K657&lt;&gt;"",K657&lt;&gt;K656),", "&amp;K657,"")</f>
        <v/>
      </c>
    </row>
    <row r="658" spans="1:25" x14ac:dyDescent="0.25">
      <c r="A658" s="24"/>
      <c r="B658" s="17" t="s">
        <v>81</v>
      </c>
      <c r="C658" s="18" t="str">
        <f>IF(ISERROR(S655),"",INDEX(XMLLINK[LeiterTelefon],MATCH(Q658,XMLLINK[EnsembleNr],0)))</f>
        <v/>
      </c>
      <c r="D658" s="21">
        <v>3</v>
      </c>
      <c r="E658" s="18" t="str">
        <f>IF(S658,"",INDEX(XMLLINK[NamePerson],MATCH(Q659&amp;"_"&amp;D658,XMLLINK[EID_MID],0)))</f>
        <v/>
      </c>
      <c r="F658" s="18" t="str">
        <f>IF(S658,"",INDEX(XMLLINK[GebDat],MATCH(Q659&amp;"_"&amp;D658,XMLLINK[EID_MID],0)))</f>
        <v/>
      </c>
      <c r="G658" s="18" t="str">
        <f>IF(S658,"",INDEX(XMLLINK[Geschlecht],MATCH(Q659&amp;"_"&amp;D658,XMLLINK[EID_MID],0)))</f>
        <v/>
      </c>
      <c r="H658" s="18" t="str">
        <f>IF(S658,"",INDEX(XMLLINK[Adresse],MATCH(Q659&amp;"_"&amp;D658,XMLLINK[EID_MID],0)))</f>
        <v/>
      </c>
      <c r="I658" s="18" t="str">
        <f>IF(S658,"",INDEX(XMLLINK[Email],MATCH(Q659&amp;"_"&amp;D658,XMLLINK[EID_MID],0)))</f>
        <v/>
      </c>
      <c r="J658" s="18" t="str">
        <f>IF(S658,"",INDEX(XMLLINK[Telefon],MATCH(Q659&amp;"_"&amp;D658,XMLLINK[EID_MID],0)))</f>
        <v/>
      </c>
      <c r="K658" s="18" t="str">
        <f>IF(S658,"",INDEX(XMLLINK[Instrument],MATCH(Q659&amp;"_"&amp;D658,XMLLINK[EID_MID],0)))</f>
        <v/>
      </c>
      <c r="L658" s="18" t="str">
        <f>IF(S658,"",INDEX(XMLLINK[BereichIDPerson],MATCH(Q659&amp;"_"&amp;D658,XMLLINK[EID_MID],0)))</f>
        <v/>
      </c>
      <c r="M658" s="18" t="str">
        <f>IF(S658,"",INDEX(XMLLINK[BereichNamePerson],MATCH(Q659&amp;"_"&amp;D658,XMLLINK[EID_MID],0)))</f>
        <v/>
      </c>
      <c r="N658" s="18" t="str">
        <f>IF(S658,"",INDEX(XMLLINK[AuswahlPerson],MATCH(Q659&amp;"_"&amp;D658,XMLLINK[EID_MID],0)))</f>
        <v/>
      </c>
      <c r="O658" s="18" t="str">
        <f>IF(S658,"",INDEX(XMLLINK[BemerkungPerson],MATCH(Q659&amp;"_"&amp;D658,XMLLINK[EID_MID],0)))</f>
        <v/>
      </c>
      <c r="Q658" s="21">
        <f t="shared" si="128"/>
        <v>33</v>
      </c>
      <c r="R658" s="15">
        <v>3</v>
      </c>
      <c r="S658" s="18" t="b">
        <f>ISERROR(INDEX(XMLLINK[NamePerson],MATCH(Q657&amp;"_"&amp;D658,XMLLINK[EID_MID],0)))</f>
        <v>1</v>
      </c>
      <c r="U658" s="15" t="str">
        <f t="shared" ca="1" si="129"/>
        <v/>
      </c>
      <c r="W658" s="15" t="str">
        <f>IF(OR(M658="",COUNTIF(M656:M657,M658)&gt;0),"",", "&amp;M658)</f>
        <v/>
      </c>
      <c r="Y658" s="15" t="str">
        <f>IF(OR(K658="",COUNTIF(K656:K657,K658)&gt;0),"",", "&amp;K658)</f>
        <v/>
      </c>
    </row>
    <row r="659" spans="1:25" x14ac:dyDescent="0.25">
      <c r="A659" s="24"/>
      <c r="B659" s="17" t="s">
        <v>82</v>
      </c>
      <c r="C659" s="18" t="str">
        <f>IF(ISERROR(S655),"",INDEX(XMLLINK[Art],MATCH(Q659,XMLLINK[EnsembleNr],0)))</f>
        <v/>
      </c>
      <c r="D659" s="21">
        <v>4</v>
      </c>
      <c r="E659" s="18" t="str">
        <f>IF(S659,"",INDEX(XMLLINK[NamePerson],MATCH(Q660&amp;"_"&amp;D659,XMLLINK[EID_MID],0)))</f>
        <v/>
      </c>
      <c r="F659" s="18" t="str">
        <f>IF(S659,"",INDEX(XMLLINK[GebDat],MATCH(Q660&amp;"_"&amp;D659,XMLLINK[EID_MID],0)))</f>
        <v/>
      </c>
      <c r="G659" s="18" t="str">
        <f>IF(S659,"",INDEX(XMLLINK[Geschlecht],MATCH(Q660&amp;"_"&amp;D659,XMLLINK[EID_MID],0)))</f>
        <v/>
      </c>
      <c r="H659" s="18" t="str">
        <f>IF(S659,"",INDEX(XMLLINK[Adresse],MATCH(Q660&amp;"_"&amp;D659,XMLLINK[EID_MID],0)))</f>
        <v/>
      </c>
      <c r="I659" s="18" t="str">
        <f>IF(S659,"",INDEX(XMLLINK[Email],MATCH(Q660&amp;"_"&amp;D659,XMLLINK[EID_MID],0)))</f>
        <v/>
      </c>
      <c r="J659" s="18" t="str">
        <f>IF(S659,"",INDEX(XMLLINK[Telefon],MATCH(Q660&amp;"_"&amp;D659,XMLLINK[EID_MID],0)))</f>
        <v/>
      </c>
      <c r="K659" s="18" t="str">
        <f>IF(S659,"",INDEX(XMLLINK[Instrument],MATCH(Q660&amp;"_"&amp;D659,XMLLINK[EID_MID],0)))</f>
        <v/>
      </c>
      <c r="L659" s="18" t="str">
        <f>IF(S659,"",INDEX(XMLLINK[BereichIDPerson],MATCH(Q660&amp;"_"&amp;D659,XMLLINK[EID_MID],0)))</f>
        <v/>
      </c>
      <c r="M659" s="18" t="str">
        <f>IF(S659,"",INDEX(XMLLINK[BereichNamePerson],MATCH(Q660&amp;"_"&amp;D659,XMLLINK[EID_MID],0)))</f>
        <v/>
      </c>
      <c r="N659" s="18" t="str">
        <f>IF(S659,"",INDEX(XMLLINK[AuswahlPerson],MATCH(Q660&amp;"_"&amp;D659,XMLLINK[EID_MID],0)))</f>
        <v/>
      </c>
      <c r="O659" s="18" t="str">
        <f>IF(S659,"",INDEX(XMLLINK[BemerkungPerson],MATCH(Q660&amp;"_"&amp;D659,XMLLINK[EID_MID],0)))</f>
        <v/>
      </c>
      <c r="Q659" s="21">
        <f t="shared" si="128"/>
        <v>33</v>
      </c>
      <c r="R659" s="15">
        <v>4</v>
      </c>
      <c r="S659" s="18" t="b">
        <f>ISERROR(INDEX(XMLLINK[NamePerson],MATCH(Q657&amp;"_"&amp;D659,XMLLINK[EID_MID],0)))</f>
        <v>1</v>
      </c>
      <c r="U659" s="15" t="str">
        <f t="shared" ca="1" si="129"/>
        <v/>
      </c>
      <c r="W659" s="15" t="str">
        <f>IF(OR(M659="",COUNTIF(M656:M658,M659)&gt;0),"",", "&amp;M659)</f>
        <v/>
      </c>
      <c r="Y659" s="15" t="str">
        <f>IF(OR(K659="",COUNTIF(K656:K658,K659)&gt;0),"",", "&amp;K659)</f>
        <v/>
      </c>
    </row>
    <row r="660" spans="1:25" x14ac:dyDescent="0.25">
      <c r="A660" s="24"/>
      <c r="B660" s="17" t="s">
        <v>83</v>
      </c>
      <c r="C660" s="18" t="str">
        <f>IF(ISERROR(S655),"",INDEX(XMLLINK[Stufe],MATCH(Q660,XMLLINK[EnsembleNr],0)))</f>
        <v/>
      </c>
      <c r="D660" s="21">
        <v>5</v>
      </c>
      <c r="E660" s="18" t="str">
        <f>IF(S660,"",INDEX(XMLLINK[NamePerson],MATCH(Q661&amp;"_"&amp;D660,XMLLINK[EID_MID],0)))</f>
        <v/>
      </c>
      <c r="F660" s="18" t="str">
        <f>IF(S660,"",INDEX(XMLLINK[GebDat],MATCH(Q661&amp;"_"&amp;D660,XMLLINK[EID_MID],0)))</f>
        <v/>
      </c>
      <c r="G660" s="18" t="str">
        <f>IF(S660,"",INDEX(XMLLINK[Geschlecht],MATCH(Q661&amp;"_"&amp;D660,XMLLINK[EID_MID],0)))</f>
        <v/>
      </c>
      <c r="H660" s="18" t="str">
        <f>IF(S660,"",INDEX(XMLLINK[Adresse],MATCH(Q661&amp;"_"&amp;D660,XMLLINK[EID_MID],0)))</f>
        <v/>
      </c>
      <c r="I660" s="18" t="str">
        <f>IF(S660,"",INDEX(XMLLINK[Email],MATCH(Q661&amp;"_"&amp;D660,XMLLINK[EID_MID],0)))</f>
        <v/>
      </c>
      <c r="J660" s="18" t="str">
        <f>IF(S660,"",INDEX(XMLLINK[Telefon],MATCH(Q661&amp;"_"&amp;D660,XMLLINK[EID_MID],0)))</f>
        <v/>
      </c>
      <c r="K660" s="18" t="str">
        <f>IF(S660,"",INDEX(XMLLINK[Instrument],MATCH(Q661&amp;"_"&amp;D660,XMLLINK[EID_MID],0)))</f>
        <v/>
      </c>
      <c r="L660" s="18" t="str">
        <f>IF(S660,"",INDEX(XMLLINK[BereichIDPerson],MATCH(Q661&amp;"_"&amp;D660,XMLLINK[EID_MID],0)))</f>
        <v/>
      </c>
      <c r="M660" s="18" t="str">
        <f>IF(S660,"",INDEX(XMLLINK[BereichNamePerson],MATCH(Q661&amp;"_"&amp;D660,XMLLINK[EID_MID],0)))</f>
        <v/>
      </c>
      <c r="N660" s="18" t="str">
        <f>IF(S660,"",INDEX(XMLLINK[AuswahlPerson],MATCH(Q661&amp;"_"&amp;D660,XMLLINK[EID_MID],0)))</f>
        <v/>
      </c>
      <c r="O660" s="18" t="str">
        <f>IF(S660,"",INDEX(XMLLINK[BemerkungPerson],MATCH(Q661&amp;"_"&amp;D660,XMLLINK[EID_MID],0)))</f>
        <v/>
      </c>
      <c r="Q660" s="21">
        <f t="shared" si="128"/>
        <v>33</v>
      </c>
      <c r="R660" s="15">
        <v>5</v>
      </c>
      <c r="S660" s="18" t="b">
        <f>ISERROR(INDEX(XMLLINK[NamePerson],MATCH(Q657&amp;"_"&amp;D660,XMLLINK[EID_MID],0)))</f>
        <v>1</v>
      </c>
      <c r="U660" s="15" t="str">
        <f t="shared" ca="1" si="129"/>
        <v/>
      </c>
      <c r="W660" s="15" t="str">
        <f>IF(OR(M660="",COUNTIF(M656:M659,M660)&gt;0),"",", "&amp;M660)</f>
        <v/>
      </c>
      <c r="Y660" s="15" t="str">
        <f>IF(OR(K660="",COUNTIF(K657:K659,K660)&gt;0),"",", "&amp;K660)</f>
        <v/>
      </c>
    </row>
    <row r="661" spans="1:25" x14ac:dyDescent="0.25">
      <c r="A661" s="24"/>
      <c r="B661" s="17" t="s">
        <v>84</v>
      </c>
      <c r="C661" s="18" t="str">
        <f>IF(ISERROR(S655),"",INDEX(XMLLINK[Artikel],MATCH(Q661,XMLLINK[EnsembleNr],0)))</f>
        <v/>
      </c>
      <c r="D661" s="21">
        <v>6</v>
      </c>
      <c r="E661" s="18" t="str">
        <f>IF(S661,"",INDEX(XMLLINK[NamePerson],MATCH(Q662&amp;"_"&amp;D661,XMLLINK[EID_MID],0)))</f>
        <v/>
      </c>
      <c r="F661" s="18" t="str">
        <f>IF(S661,"",INDEX(XMLLINK[GebDat],MATCH(Q662&amp;"_"&amp;D661,XMLLINK[EID_MID],0)))</f>
        <v/>
      </c>
      <c r="G661" s="18" t="str">
        <f>IF(S661,"",INDEX(XMLLINK[Geschlecht],MATCH(Q662&amp;"_"&amp;D661,XMLLINK[EID_MID],0)))</f>
        <v/>
      </c>
      <c r="H661" s="18" t="str">
        <f>IF(S661,"",INDEX(XMLLINK[Adresse],MATCH(Q662&amp;"_"&amp;D661,XMLLINK[EID_MID],0)))</f>
        <v/>
      </c>
      <c r="I661" s="18" t="str">
        <f>IF(S661,"",INDEX(XMLLINK[Email],MATCH(Q662&amp;"_"&amp;D661,XMLLINK[EID_MID],0)))</f>
        <v/>
      </c>
      <c r="J661" s="18" t="str">
        <f>IF(S661,"",INDEX(XMLLINK[Telefon],MATCH(Q662&amp;"_"&amp;D661,XMLLINK[EID_MID],0)))</f>
        <v/>
      </c>
      <c r="K661" s="18" t="str">
        <f>IF(S661,"",INDEX(XMLLINK[Instrument],MATCH(Q662&amp;"_"&amp;D661,XMLLINK[EID_MID],0)))</f>
        <v/>
      </c>
      <c r="L661" s="18" t="str">
        <f>IF(S661,"",INDEX(XMLLINK[BereichIDPerson],MATCH(Q662&amp;"_"&amp;D661,XMLLINK[EID_MID],0)))</f>
        <v/>
      </c>
      <c r="M661" s="18" t="str">
        <f>IF(S661,"",INDEX(XMLLINK[BereichNamePerson],MATCH(Q662&amp;"_"&amp;D661,XMLLINK[EID_MID],0)))</f>
        <v/>
      </c>
      <c r="N661" s="18" t="str">
        <f>IF(S661,"",INDEX(XMLLINK[AuswahlPerson],MATCH(Q662&amp;"_"&amp;D661,XMLLINK[EID_MID],0)))</f>
        <v/>
      </c>
      <c r="O661" s="18" t="str">
        <f>IF(S661,"",INDEX(XMLLINK[BemerkungPerson],MATCH(Q662&amp;"_"&amp;D661,XMLLINK[EID_MID],0)))</f>
        <v/>
      </c>
      <c r="Q661" s="21">
        <f t="shared" si="128"/>
        <v>33</v>
      </c>
      <c r="R661" s="15">
        <v>6</v>
      </c>
      <c r="S661" s="18" t="b">
        <f>ISERROR(INDEX(XMLLINK[NamePerson],MATCH(Q657&amp;"_"&amp;D661,XMLLINK[EID_MID],0)))</f>
        <v>1</v>
      </c>
      <c r="U661" s="15" t="str">
        <f t="shared" ca="1" si="129"/>
        <v/>
      </c>
      <c r="W661" s="15" t="str">
        <f>IF(OR(M661="",COUNTIF(M656:M660,M661)&gt;0),"",", "&amp;M661)</f>
        <v/>
      </c>
      <c r="Y661" s="15" t="str">
        <f>IF(OR(K661="",COUNTIF(K658:K660,K661)&gt;0),"",", "&amp;K661)</f>
        <v/>
      </c>
    </row>
    <row r="662" spans="1:25" x14ac:dyDescent="0.25">
      <c r="A662" s="24"/>
      <c r="B662" s="17" t="s">
        <v>85</v>
      </c>
      <c r="C662" s="18" t="str">
        <f>IF(ISERROR(S655),"",INDEX(XMLLINK[BereichID],MATCH(Q662,XMLLINK[EnsembleNr],0)))</f>
        <v/>
      </c>
      <c r="D662" s="21">
        <v>7</v>
      </c>
      <c r="E662" s="18" t="str">
        <f>IF(S662,"",INDEX(XMLLINK[NamePerson],MATCH(Q663&amp;"_"&amp;D662,XMLLINK[EID_MID],0)))</f>
        <v/>
      </c>
      <c r="F662" s="18" t="str">
        <f>IF(S662,"",INDEX(XMLLINK[GebDat],MATCH(Q663&amp;"_"&amp;D662,XMLLINK[EID_MID],0)))</f>
        <v/>
      </c>
      <c r="G662" s="18" t="str">
        <f>IF(S662,"",INDEX(XMLLINK[Geschlecht],MATCH(Q663&amp;"_"&amp;D662,XMLLINK[EID_MID],0)))</f>
        <v/>
      </c>
      <c r="H662" s="18" t="str">
        <f>IF(S662,"",INDEX(XMLLINK[Adresse],MATCH(Q663&amp;"_"&amp;D662,XMLLINK[EID_MID],0)))</f>
        <v/>
      </c>
      <c r="I662" s="18" t="str">
        <f>IF(S662,"",INDEX(XMLLINK[Email],MATCH(Q663&amp;"_"&amp;D662,XMLLINK[EID_MID],0)))</f>
        <v/>
      </c>
      <c r="J662" s="18" t="str">
        <f>IF(S662,"",INDEX(XMLLINK[Telefon],MATCH(Q663&amp;"_"&amp;D662,XMLLINK[EID_MID],0)))</f>
        <v/>
      </c>
      <c r="K662" s="18" t="str">
        <f>IF(S662,"",INDEX(XMLLINK[Instrument],MATCH(Q663&amp;"_"&amp;D662,XMLLINK[EID_MID],0)))</f>
        <v/>
      </c>
      <c r="L662" s="18" t="str">
        <f>IF(S662,"",INDEX(XMLLINK[BereichIDPerson],MATCH(Q663&amp;"_"&amp;D662,XMLLINK[EID_MID],0)))</f>
        <v/>
      </c>
      <c r="M662" s="18" t="str">
        <f>IF(S662,"",INDEX(XMLLINK[BereichNamePerson],MATCH(Q663&amp;"_"&amp;D662,XMLLINK[EID_MID],0)))</f>
        <v/>
      </c>
      <c r="N662" s="18" t="str">
        <f>IF(S662,"",INDEX(XMLLINK[AuswahlPerson],MATCH(Q663&amp;"_"&amp;D662,XMLLINK[EID_MID],0)))</f>
        <v/>
      </c>
      <c r="O662" s="18" t="str">
        <f>IF(S662,"",INDEX(XMLLINK[BemerkungPerson],MATCH(Q663&amp;"_"&amp;D662,XMLLINK[EID_MID],0)))</f>
        <v/>
      </c>
      <c r="Q662" s="21">
        <f t="shared" si="128"/>
        <v>33</v>
      </c>
      <c r="R662" s="15">
        <v>7</v>
      </c>
      <c r="S662" s="18" t="b">
        <f>ISERROR(INDEX(XMLLINK[NamePerson],MATCH(Q657&amp;"_"&amp;D662,XMLLINK[EID_MID],0)))</f>
        <v>1</v>
      </c>
      <c r="U662" s="15" t="str">
        <f t="shared" ca="1" si="129"/>
        <v/>
      </c>
      <c r="W662" s="15" t="str">
        <f>IF(OR(M662="",COUNTIF(M656:M661,M662)&gt;0),"",", "&amp;M662)</f>
        <v/>
      </c>
      <c r="Y662" s="15" t="str">
        <f>IF(OR(K662="",COUNTIF(K659:K661,K662)&gt;0),"",", "&amp;K662)</f>
        <v/>
      </c>
    </row>
    <row r="663" spans="1:25" x14ac:dyDescent="0.25">
      <c r="A663" s="24"/>
      <c r="B663" s="17" t="s">
        <v>86</v>
      </c>
      <c r="C663" s="18" t="str">
        <f>IF(ISERROR(S655),"",INDEX(XMLLINK[BereichName],MATCH(Q663,XMLLINK[EnsembleNr],0)))</f>
        <v/>
      </c>
      <c r="D663" s="21">
        <v>8</v>
      </c>
      <c r="E663" s="18" t="str">
        <f>IF(S663,"",INDEX(XMLLINK[NamePerson],MATCH(Q664&amp;"_"&amp;D663,XMLLINK[EID_MID],0)))</f>
        <v/>
      </c>
      <c r="F663" s="18" t="str">
        <f>IF(S663,"",INDEX(XMLLINK[GebDat],MATCH(Q664&amp;"_"&amp;D663,XMLLINK[EID_MID],0)))</f>
        <v/>
      </c>
      <c r="G663" s="18" t="str">
        <f>IF(S663,"",INDEX(XMLLINK[Geschlecht],MATCH(Q664&amp;"_"&amp;D663,XMLLINK[EID_MID],0)))</f>
        <v/>
      </c>
      <c r="H663" s="18" t="str">
        <f>IF(S663,"",INDEX(XMLLINK[Adresse],MATCH(Q664&amp;"_"&amp;D663,XMLLINK[EID_MID],0)))</f>
        <v/>
      </c>
      <c r="I663" s="18" t="str">
        <f>IF(S663,"",INDEX(XMLLINK[Email],MATCH(Q664&amp;"_"&amp;D663,XMLLINK[EID_MID],0)))</f>
        <v/>
      </c>
      <c r="J663" s="18" t="str">
        <f>IF(S663,"",INDEX(XMLLINK[Telefon],MATCH(Q664&amp;"_"&amp;D663,XMLLINK[EID_MID],0)))</f>
        <v/>
      </c>
      <c r="K663" s="18" t="str">
        <f>IF(S663,"",INDEX(XMLLINK[Instrument],MATCH(Q664&amp;"_"&amp;D663,XMLLINK[EID_MID],0)))</f>
        <v/>
      </c>
      <c r="L663" s="18" t="str">
        <f>IF(S663,"",INDEX(XMLLINK[BereichIDPerson],MATCH(Q664&amp;"_"&amp;D663,XMLLINK[EID_MID],0)))</f>
        <v/>
      </c>
      <c r="M663" s="18" t="str">
        <f>IF(S663,"",INDEX(XMLLINK[BereichNamePerson],MATCH(Q664&amp;"_"&amp;D663,XMLLINK[EID_MID],0)))</f>
        <v/>
      </c>
      <c r="N663" s="18" t="str">
        <f>IF(S663,"",INDEX(XMLLINK[AuswahlPerson],MATCH(Q664&amp;"_"&amp;D663,XMLLINK[EID_MID],0)))</f>
        <v/>
      </c>
      <c r="O663" s="18" t="str">
        <f>IF(S663,"",INDEX(XMLLINK[BemerkungPerson],MATCH(Q664&amp;"_"&amp;D663,XMLLINK[EID_MID],0)))</f>
        <v/>
      </c>
      <c r="Q663" s="21">
        <f t="shared" si="128"/>
        <v>33</v>
      </c>
      <c r="R663" s="15">
        <v>8</v>
      </c>
      <c r="S663" s="18" t="b">
        <f>ISERROR(INDEX(XMLLINK[NamePerson],MATCH(Q657&amp;"_"&amp;D663,XMLLINK[EID_MID],0)))</f>
        <v>1</v>
      </c>
      <c r="U663" s="15" t="str">
        <f t="shared" ca="1" si="129"/>
        <v/>
      </c>
      <c r="W663" s="15" t="str">
        <f>IF(OR(M663="",COUNTIF(M656:M662,M663)&gt;0),"",", "&amp;M663)</f>
        <v/>
      </c>
      <c r="Y663" s="15" t="str">
        <f>IF(OR(K663="",COUNTIF(K660:K662,K663)&gt;0),"",", "&amp;K663)</f>
        <v/>
      </c>
    </row>
    <row r="664" spans="1:25" x14ac:dyDescent="0.25">
      <c r="A664" s="24"/>
      <c r="B664" s="17" t="s">
        <v>87</v>
      </c>
      <c r="C664" s="18" t="str">
        <f>IF(ISERROR(S655),"",INDEX(XMLLINK[Auftrittzeit],MATCH(Q664,XMLLINK[EnsembleNr],0)))</f>
        <v/>
      </c>
      <c r="D664" s="17" t="s">
        <v>94</v>
      </c>
      <c r="E664" s="15" t="s">
        <v>29</v>
      </c>
      <c r="F664" s="15" t="s">
        <v>30</v>
      </c>
      <c r="G664" s="15" t="s">
        <v>95</v>
      </c>
      <c r="H664" s="15" t="s">
        <v>32</v>
      </c>
      <c r="I664" s="15" t="s">
        <v>20</v>
      </c>
      <c r="J664" s="15" t="s">
        <v>39</v>
      </c>
      <c r="Q664" s="21">
        <f t="shared" si="128"/>
        <v>33</v>
      </c>
      <c r="U664" s="15">
        <f ca="1">COUNT(U656:U663)</f>
        <v>0</v>
      </c>
      <c r="W664" s="29" t="str">
        <f>CONCATENATE(W665,V666,W666,V667,W667,V668,W668,V669,W669,V670,W670,V671,W671)</f>
        <v/>
      </c>
    </row>
    <row r="665" spans="1:25" x14ac:dyDescent="0.25">
      <c r="A665" s="24"/>
      <c r="B665" s="17" t="s">
        <v>88</v>
      </c>
      <c r="C665" s="18" t="str">
        <f>IF(ISERROR(S655),"",INDEX(XMLLINK[Bemerkung],MATCH(Q665,XMLLINK[EnsembleNr],0)))</f>
        <v/>
      </c>
      <c r="D665" s="21">
        <v>1</v>
      </c>
      <c r="E665" s="18" t="str">
        <f>IF(S665,"",INDEX(XMLLINK[Titel],MATCH(Q666&amp;"_"&amp;D665,XMLLINK[EID_WID],0)))</f>
        <v/>
      </c>
      <c r="F665" s="18" t="str">
        <f>IF(S665,"",INDEX(XMLLINK[Komponist],MATCH(Q666&amp;"_"&amp;D665,XMLLINK[EID_WID],0)))</f>
        <v/>
      </c>
      <c r="G665" s="18" t="str">
        <f>IF(S665,"",INDEX(XMLLINK[Satz],MATCH(Q666&amp;"_"&amp;D665,XMLLINK[EID_WID],0)))</f>
        <v/>
      </c>
      <c r="H665" s="18" t="str">
        <f>IF(S665,"",INDEX(XMLLINK[Dauer],MATCH(Q666&amp;"_"&amp;D665,XMLLINK[EID_WID],0)))</f>
        <v/>
      </c>
      <c r="I665" s="18" t="str">
        <f>IF(S665,"",INDEX(XMLLINK[BemerkungWerk],MATCH(Q666&amp;"_"&amp;D665,XMLLINK[EID_WID],0)))</f>
        <v/>
      </c>
      <c r="J665" s="18" t="str">
        <f>IF(S665,"",INDEX(XMLLINK[Pflicht],MATCH(Q666&amp;"_"&amp;D665,XMLLINK[EID_WID],0)))</f>
        <v/>
      </c>
      <c r="Q665" s="21">
        <f t="shared" si="128"/>
        <v>33</v>
      </c>
      <c r="R665" s="22" t="s">
        <v>102</v>
      </c>
      <c r="S665" s="18" t="b">
        <f>ISERROR(INDEX(XMLLINK[NamePerson],MATCH(Q667&amp;"_"&amp;D665,XMLLINK[EID_WID],0)))</f>
        <v>1</v>
      </c>
      <c r="W665" s="15" t="str">
        <f t="shared" ref="W665:W672" si="130">IF(AND(F665="",G665=""),E665,IF(AND(F665&lt;&gt;"",G665&lt;&gt;""),F665&amp;", "&amp;E665&amp;", "&amp;G665,IF(F665="",E665&amp;", "&amp;G665,F665&amp;", "&amp;E665)))</f>
        <v/>
      </c>
    </row>
    <row r="666" spans="1:25" x14ac:dyDescent="0.25">
      <c r="A666" s="24"/>
      <c r="B666" s="17" t="s">
        <v>108</v>
      </c>
      <c r="C666" s="28" t="str">
        <f ca="1">IF(U664=0,"",SUM(U656:U663)/U664/365.25)</f>
        <v/>
      </c>
      <c r="D666" s="21">
        <v>2</v>
      </c>
      <c r="E666" s="18" t="str">
        <f>IF(S666,"",INDEX(XMLLINK[Titel],MATCH(Q667&amp;"_"&amp;D666,XMLLINK[EID_WID],0)))</f>
        <v/>
      </c>
      <c r="F666" s="18" t="str">
        <f>IF(S666,"",INDEX(XMLLINK[Komponist],MATCH(Q667&amp;"_"&amp;D666,XMLLINK[EID_WID],0)))</f>
        <v/>
      </c>
      <c r="G666" s="18" t="str">
        <f>IF(S666,"",INDEX(XMLLINK[Satz],MATCH(Q667&amp;"_"&amp;D666,XMLLINK[EID_WID],0)))</f>
        <v/>
      </c>
      <c r="H666" s="18" t="str">
        <f>IF(S666,"",INDEX(XMLLINK[Dauer],MATCH(Q667&amp;"_"&amp;D666,XMLLINK[EID_WID],0)))</f>
        <v/>
      </c>
      <c r="I666" s="18" t="str">
        <f>IF(S666,"",INDEX(XMLLINK[BemerkungWerk],MATCH(Q667&amp;"_"&amp;D666,XMLLINK[EID_WID],0)))</f>
        <v/>
      </c>
      <c r="J666" s="18" t="str">
        <f>IF(S666,"",INDEX(XMLLINK[Pflicht],MATCH(Q667&amp;"_"&amp;D666,XMLLINK[EID_WID],0)))</f>
        <v/>
      </c>
      <c r="Q666" s="21">
        <f t="shared" si="128"/>
        <v>33</v>
      </c>
      <c r="R666" s="22">
        <v>2</v>
      </c>
      <c r="S666" s="18" t="b">
        <f>ISERROR(INDEX(XMLLINK[NamePerson],MATCH(Q668&amp;"_"&amp;D666,XMLLINK[EID_WID],0)))</f>
        <v>1</v>
      </c>
      <c r="V666" s="15" t="str">
        <f>IF(W666="","","; ")</f>
        <v/>
      </c>
      <c r="W666" s="15" t="str">
        <f t="shared" si="130"/>
        <v/>
      </c>
    </row>
    <row r="667" spans="1:25" x14ac:dyDescent="0.25">
      <c r="A667" s="24"/>
      <c r="D667" s="21">
        <v>3</v>
      </c>
      <c r="E667" s="18" t="str">
        <f>IF(S667,"",INDEX(XMLLINK[Titel],MATCH(Q668&amp;"_"&amp;D667,XMLLINK[EID_WID],0)))</f>
        <v/>
      </c>
      <c r="F667" s="18" t="str">
        <f>IF(S667,"",INDEX(XMLLINK[Komponist],MATCH(Q668&amp;"_"&amp;D667,XMLLINK[EID_WID],0)))</f>
        <v/>
      </c>
      <c r="G667" s="18" t="str">
        <f>IF(S667,"",INDEX(XMLLINK[Satz],MATCH(Q668&amp;"_"&amp;D667,XMLLINK[EID_WID],0)))</f>
        <v/>
      </c>
      <c r="H667" s="18" t="str">
        <f>IF(S667,"",INDEX(XMLLINK[Dauer],MATCH(Q668&amp;"_"&amp;D667,XMLLINK[EID_WID],0)))</f>
        <v/>
      </c>
      <c r="I667" s="18" t="str">
        <f>IF(S667,"",INDEX(XMLLINK[BemerkungWerk],MATCH(Q668&amp;"_"&amp;D667,XMLLINK[EID_WID],0)))</f>
        <v/>
      </c>
      <c r="J667" s="18" t="str">
        <f>IF(S667,"",INDEX(XMLLINK[Pflicht],MATCH(Q668&amp;"_"&amp;D667,XMLLINK[EID_WID],0)))</f>
        <v/>
      </c>
      <c r="Q667" s="21">
        <f t="shared" si="128"/>
        <v>33</v>
      </c>
      <c r="R667" s="22">
        <v>3</v>
      </c>
      <c r="S667" s="18" t="b">
        <f>ISERROR(INDEX(XMLLINK[NamePerson],MATCH(Q669&amp;"_"&amp;D667,XMLLINK[EID_WID],0)))</f>
        <v>1</v>
      </c>
      <c r="V667" s="15" t="str">
        <f t="shared" ref="V667:V672" si="131">IF(W667="","","; ")</f>
        <v/>
      </c>
      <c r="W667" s="15" t="str">
        <f t="shared" si="130"/>
        <v/>
      </c>
    </row>
    <row r="668" spans="1:25" x14ac:dyDescent="0.25">
      <c r="A668" s="24"/>
      <c r="D668" s="21">
        <v>4</v>
      </c>
      <c r="E668" s="18" t="str">
        <f>IF(S668,"",INDEX(XMLLINK[Titel],MATCH(Q669&amp;"_"&amp;D668,XMLLINK[EID_WID],0)))</f>
        <v/>
      </c>
      <c r="F668" s="18" t="str">
        <f>IF(S668,"",INDEX(XMLLINK[Komponist],MATCH(Q669&amp;"_"&amp;D668,XMLLINK[EID_WID],0)))</f>
        <v/>
      </c>
      <c r="G668" s="18" t="str">
        <f>IF(S668,"",INDEX(XMLLINK[Satz],MATCH(Q669&amp;"_"&amp;D668,XMLLINK[EID_WID],0)))</f>
        <v/>
      </c>
      <c r="H668" s="18" t="str">
        <f>IF(S668,"",INDEX(XMLLINK[Dauer],MATCH(Q669&amp;"_"&amp;D668,XMLLINK[EID_WID],0)))</f>
        <v/>
      </c>
      <c r="I668" s="18" t="str">
        <f>IF(S668,"",INDEX(XMLLINK[BemerkungWerk],MATCH(Q669&amp;"_"&amp;D668,XMLLINK[EID_WID],0)))</f>
        <v/>
      </c>
      <c r="J668" s="18" t="str">
        <f>IF(S668,"",INDEX(XMLLINK[Pflicht],MATCH(Q669&amp;"_"&amp;D668,XMLLINK[EID_WID],0)))</f>
        <v/>
      </c>
      <c r="Q668" s="21">
        <f t="shared" si="128"/>
        <v>33</v>
      </c>
      <c r="R668" s="22">
        <v>4</v>
      </c>
      <c r="S668" s="18" t="b">
        <f>ISERROR(INDEX(XMLLINK[NamePerson],MATCH(Q670&amp;"_"&amp;D668,XMLLINK[EID_WID],0)))</f>
        <v>1</v>
      </c>
      <c r="V668" s="15" t="str">
        <f t="shared" si="131"/>
        <v/>
      </c>
      <c r="W668" s="15" t="str">
        <f t="shared" si="130"/>
        <v/>
      </c>
    </row>
    <row r="669" spans="1:25" x14ac:dyDescent="0.25">
      <c r="A669" s="24"/>
      <c r="D669" s="21">
        <v>5</v>
      </c>
      <c r="E669" s="18" t="str">
        <f>IF(S669,"",INDEX(XMLLINK[Titel],MATCH(Q670&amp;"_"&amp;D669,XMLLINK[EID_WID],0)))</f>
        <v/>
      </c>
      <c r="F669" s="18" t="str">
        <f>IF(S669,"",INDEX(XMLLINK[Komponist],MATCH(Q670&amp;"_"&amp;D669,XMLLINK[EID_WID],0)))</f>
        <v/>
      </c>
      <c r="G669" s="18" t="str">
        <f>IF(S669,"",INDEX(XMLLINK[Satz],MATCH(Q670&amp;"_"&amp;D669,XMLLINK[EID_WID],0)))</f>
        <v/>
      </c>
      <c r="H669" s="18" t="str">
        <f>IF(S669,"",INDEX(XMLLINK[Dauer],MATCH(Q670&amp;"_"&amp;D669,XMLLINK[EID_WID],0)))</f>
        <v/>
      </c>
      <c r="I669" s="18" t="str">
        <f>IF(S669,"",INDEX(XMLLINK[BemerkungWerk],MATCH(Q670&amp;"_"&amp;D669,XMLLINK[EID_WID],0)))</f>
        <v/>
      </c>
      <c r="J669" s="18" t="str">
        <f>IF(S669,"",INDEX(XMLLINK[Pflicht],MATCH(Q670&amp;"_"&amp;D669,XMLLINK[EID_WID],0)))</f>
        <v/>
      </c>
      <c r="Q669" s="21">
        <f t="shared" si="128"/>
        <v>33</v>
      </c>
      <c r="R669" s="22">
        <v>5</v>
      </c>
      <c r="S669" s="18" t="b">
        <f>ISERROR(INDEX(XMLLINK[NamePerson],MATCH(Q671&amp;"_"&amp;D669,XMLLINK[EID_WID],0)))</f>
        <v>1</v>
      </c>
      <c r="V669" s="15" t="str">
        <f t="shared" si="131"/>
        <v/>
      </c>
      <c r="W669" s="15" t="str">
        <f t="shared" si="130"/>
        <v/>
      </c>
    </row>
    <row r="670" spans="1:25" x14ac:dyDescent="0.25">
      <c r="A670" s="24"/>
      <c r="D670" s="21">
        <v>6</v>
      </c>
      <c r="E670" s="18" t="str">
        <f>IF(S670,"",INDEX(XMLLINK[Titel],MATCH(Q671&amp;"_"&amp;D670,XMLLINK[EID_WID],0)))</f>
        <v/>
      </c>
      <c r="F670" s="18" t="str">
        <f>IF(S670,"",INDEX(XMLLINK[Komponist],MATCH(Q671&amp;"_"&amp;D670,XMLLINK[EID_WID],0)))</f>
        <v/>
      </c>
      <c r="G670" s="18" t="str">
        <f>IF(S670,"",INDEX(XMLLINK[Satz],MATCH(Q671&amp;"_"&amp;D670,XMLLINK[EID_WID],0)))</f>
        <v/>
      </c>
      <c r="H670" s="18" t="str">
        <f>IF(S670,"",INDEX(XMLLINK[Dauer],MATCH(Q671&amp;"_"&amp;D670,XMLLINK[EID_WID],0)))</f>
        <v/>
      </c>
      <c r="I670" s="18" t="str">
        <f>IF(S670,"",INDEX(XMLLINK[BemerkungWerk],MATCH(Q671&amp;"_"&amp;D670,XMLLINK[EID_WID],0)))</f>
        <v/>
      </c>
      <c r="J670" s="18" t="str">
        <f>IF(S670,"",INDEX(XMLLINK[Pflicht],MATCH(Q671&amp;"_"&amp;D670,XMLLINK[EID_WID],0)))</f>
        <v/>
      </c>
      <c r="Q670" s="21">
        <f t="shared" si="128"/>
        <v>33</v>
      </c>
      <c r="R670" s="22">
        <v>6</v>
      </c>
      <c r="S670" s="18" t="b">
        <f>ISERROR(INDEX(XMLLINK[NamePerson],MATCH(Q672&amp;"_"&amp;D670,XMLLINK[EID_WID],0)))</f>
        <v>1</v>
      </c>
      <c r="V670" s="15" t="str">
        <f t="shared" si="131"/>
        <v/>
      </c>
      <c r="W670" s="15" t="str">
        <f t="shared" si="130"/>
        <v/>
      </c>
    </row>
    <row r="671" spans="1:25" x14ac:dyDescent="0.25">
      <c r="A671" s="24"/>
      <c r="D671" s="21">
        <v>7</v>
      </c>
      <c r="E671" s="18" t="str">
        <f>IF(S671,"",INDEX(XMLLINK[Titel],MATCH(Q672&amp;"_"&amp;D671,XMLLINK[EID_WID],0)))</f>
        <v/>
      </c>
      <c r="F671" s="18" t="str">
        <f>IF(S671,"",INDEX(XMLLINK[Komponist],MATCH(Q672&amp;"_"&amp;D671,XMLLINK[EID_WID],0)))</f>
        <v/>
      </c>
      <c r="G671" s="18" t="str">
        <f>IF(S671,"",INDEX(XMLLINK[Satz],MATCH(Q672&amp;"_"&amp;D671,XMLLINK[EID_WID],0)))</f>
        <v/>
      </c>
      <c r="H671" s="18" t="str">
        <f>IF(S671,"",INDEX(XMLLINK[Dauer],MATCH(Q672&amp;"_"&amp;D671,XMLLINK[EID_WID],0)))</f>
        <v/>
      </c>
      <c r="I671" s="18" t="str">
        <f>IF(S671,"",INDEX(XMLLINK[BemerkungWerk],MATCH(Q672&amp;"_"&amp;D671,XMLLINK[EID_WID],0)))</f>
        <v/>
      </c>
      <c r="J671" s="18" t="str">
        <f>IF(S671,"",INDEX(XMLLINK[Pflicht],MATCH(Q672&amp;"_"&amp;D671,XMLLINK[EID_WID],0)))</f>
        <v/>
      </c>
      <c r="Q671" s="21">
        <f t="shared" si="128"/>
        <v>33</v>
      </c>
      <c r="R671" s="22">
        <v>7</v>
      </c>
      <c r="S671" s="18" t="b">
        <f>ISERROR(INDEX(XMLLINK[NamePerson],MATCH(Q673&amp;"_"&amp;D671,XMLLINK[EID_WID],0)))</f>
        <v>1</v>
      </c>
      <c r="V671" s="15" t="str">
        <f t="shared" si="131"/>
        <v/>
      </c>
      <c r="W671" s="15" t="str">
        <f t="shared" si="130"/>
        <v/>
      </c>
    </row>
    <row r="672" spans="1:25" x14ac:dyDescent="0.25">
      <c r="A672" s="24"/>
      <c r="D672" s="21">
        <v>8</v>
      </c>
      <c r="E672" s="18" t="str">
        <f>IF(S672,"",INDEX(XMLLINK[Titel],MATCH(Q673&amp;"_"&amp;D672,XMLLINK[EID_WID],0)))</f>
        <v/>
      </c>
      <c r="F672" s="18" t="str">
        <f>IF(S672,"",INDEX(XMLLINK[Komponist],MATCH(Q673&amp;"_"&amp;D672,XMLLINK[EID_WID],0)))</f>
        <v/>
      </c>
      <c r="G672" s="18" t="str">
        <f>IF(S672,"",INDEX(XMLLINK[Satz],MATCH(Q673&amp;"_"&amp;D672,XMLLINK[EID_WID],0)))</f>
        <v/>
      </c>
      <c r="H672" s="18" t="str">
        <f>IF(S672,"",INDEX(XMLLINK[Dauer],MATCH(Q673&amp;"_"&amp;D672,XMLLINK[EID_WID],0)))</f>
        <v/>
      </c>
      <c r="I672" s="18" t="str">
        <f>IF(S672,"",INDEX(XMLLINK[BemerkungWerk],MATCH(Q673&amp;"_"&amp;D672,XMLLINK[EID_WID],0)))</f>
        <v/>
      </c>
      <c r="J672" s="18" t="str">
        <f>IF(S672,"",INDEX(XMLLINK[Pflicht],MATCH(Q673&amp;"_"&amp;D672,XMLLINK[EID_WID],0)))</f>
        <v/>
      </c>
      <c r="Q672" s="21"/>
      <c r="R672" s="22">
        <v>8</v>
      </c>
      <c r="S672" s="18" t="b">
        <f>ISERROR(INDEX(XMLLINK[NamePerson],MATCH(A673&amp;"_"&amp;D672,XMLLINK[EID_WID],0)))</f>
        <v>1</v>
      </c>
      <c r="V672" s="15" t="str">
        <f t="shared" si="131"/>
        <v/>
      </c>
      <c r="W672" s="15" t="str">
        <f t="shared" si="130"/>
        <v/>
      </c>
    </row>
    <row r="674" spans="1:25" x14ac:dyDescent="0.25">
      <c r="A674" s="23" t="s">
        <v>96</v>
      </c>
      <c r="B674" s="23">
        <f>(ROW()+6)/20</f>
        <v>34</v>
      </c>
      <c r="C674" s="24"/>
      <c r="D674" s="24"/>
      <c r="E674" s="24"/>
      <c r="F674" s="24"/>
      <c r="G674" s="24"/>
      <c r="H674" s="24"/>
      <c r="I674" s="24"/>
      <c r="J674" s="24"/>
      <c r="K674" s="24"/>
      <c r="L674" s="24"/>
      <c r="M674" s="24"/>
      <c r="N674" s="24"/>
      <c r="O674" s="24"/>
    </row>
    <row r="675" spans="1:25" x14ac:dyDescent="0.25">
      <c r="A675" s="24"/>
      <c r="B675" s="17" t="s">
        <v>78</v>
      </c>
      <c r="C675" s="18" t="str">
        <f>IF(ISERROR(S675),"",INDEX(XMLLINK[Name],MATCH(Q676,XMLLINK[EnsembleNr],0)))</f>
        <v/>
      </c>
      <c r="D675" s="17" t="s">
        <v>89</v>
      </c>
      <c r="E675" s="19" t="s">
        <v>11</v>
      </c>
      <c r="F675" s="15" t="s">
        <v>90</v>
      </c>
      <c r="G675" s="15" t="s">
        <v>91</v>
      </c>
      <c r="H675" s="15" t="s">
        <v>24</v>
      </c>
      <c r="I675" s="15" t="s">
        <v>25</v>
      </c>
      <c r="J675" s="15" t="s">
        <v>26</v>
      </c>
      <c r="K675" s="15" t="s">
        <v>27</v>
      </c>
      <c r="L675" s="15" t="s">
        <v>18</v>
      </c>
      <c r="M675" s="15" t="s">
        <v>92</v>
      </c>
      <c r="N675" s="15" t="s">
        <v>93</v>
      </c>
      <c r="O675" s="15" t="s">
        <v>20</v>
      </c>
      <c r="Q675" s="21" t="s">
        <v>103</v>
      </c>
      <c r="R675" s="17" t="s">
        <v>97</v>
      </c>
      <c r="S675" s="20" t="e">
        <f>VLOOKUP(Q677,XMLLINK[EnsembleNr],1,0)</f>
        <v>#N/A</v>
      </c>
      <c r="T675" s="15" t="s">
        <v>100</v>
      </c>
      <c r="W675" s="29" t="str">
        <f>CONCATENATE(W676,W677,W678,W679,W680,W681,W682,W683)</f>
        <v/>
      </c>
      <c r="X675" s="31">
        <f>8-COUNTIF(W676:W683,"")</f>
        <v>0</v>
      </c>
      <c r="Y675" s="29" t="str">
        <f>CONCATENATE(Y676,Y677,Y678,Y679,Y680,Y681,Y682,Y683)</f>
        <v/>
      </c>
    </row>
    <row r="676" spans="1:25" x14ac:dyDescent="0.25">
      <c r="A676" s="24"/>
      <c r="B676" s="17" t="s">
        <v>79</v>
      </c>
      <c r="C676" s="18" t="str">
        <f>IF(ISERROR(S675),"",INDEX(XMLLINK[Leiter],MATCH(Q676,XMLLINK[EnsembleNr],0)))</f>
        <v/>
      </c>
      <c r="D676" s="21">
        <v>1</v>
      </c>
      <c r="E676" s="18" t="str">
        <f>IF(S676,"",INDEX(XMLLINK[NamePerson],MATCH(Q677&amp;"_"&amp;D676,XMLLINK[EID_MID],0)))</f>
        <v/>
      </c>
      <c r="F676" s="18" t="str">
        <f>IF(S676,"",INDEX(XMLLINK[GebDat],MATCH(Q677&amp;"_"&amp;D676,XMLLINK[EID_MID],0)))</f>
        <v/>
      </c>
      <c r="G676" s="18" t="str">
        <f>IF(S676,"",INDEX(XMLLINK[Geschlecht],MATCH(Q677&amp;"_"&amp;D676,XMLLINK[EID_MID],0)))</f>
        <v/>
      </c>
      <c r="H676" s="18" t="str">
        <f>IF(S676,"",INDEX(XMLLINK[Adresse],MATCH(Q677&amp;"_"&amp;D676,XMLLINK[EID_MID],0)))</f>
        <v/>
      </c>
      <c r="I676" s="18" t="str">
        <f>IF(S676,"",INDEX(XMLLINK[Email],MATCH(Q677&amp;"_"&amp;D676,XMLLINK[EID_MID],0)))</f>
        <v/>
      </c>
      <c r="J676" s="18" t="str">
        <f>IF(S676,"",INDEX(XMLLINK[Telefon],MATCH(Q677&amp;"_"&amp;D676,XMLLINK[EID_MID],0)))</f>
        <v/>
      </c>
      <c r="K676" s="18" t="str">
        <f>IF(S676,"",INDEX(XMLLINK[Instrument],MATCH(Q677&amp;"_"&amp;D676,XMLLINK[EID_MID],0)))</f>
        <v/>
      </c>
      <c r="L676" s="18" t="str">
        <f>IF(S676,"",INDEX(XMLLINK[BereichIDPerson],MATCH(Q677&amp;"_"&amp;D676,XMLLINK[EID_MID],0)))</f>
        <v/>
      </c>
      <c r="M676" s="18" t="str">
        <f>IF(S676,"",INDEX(XMLLINK[BereichNamePerson],MATCH(Q677&amp;"_"&amp;D676,XMLLINK[EID_MID],0)))</f>
        <v/>
      </c>
      <c r="N676" s="18" t="str">
        <f>IF(S676,"",INDEX(XMLLINK[AuswahlPerson],MATCH(Q677&amp;"_"&amp;D676,XMLLINK[EID_MID],0)))</f>
        <v/>
      </c>
      <c r="O676" s="18" t="str">
        <f>IF(S676,"",INDEX(XMLLINK[BemerkungPerson],MATCH(Q677&amp;"_"&amp;D676,XMLLINK[EID_MID],0)))</f>
        <v/>
      </c>
      <c r="Q676" s="21">
        <f>B674</f>
        <v>34</v>
      </c>
      <c r="R676" s="22" t="s">
        <v>101</v>
      </c>
      <c r="S676" s="18" t="b">
        <f>ISERROR(INDEX(XMLLINK[NamePerson],MATCH(Q677&amp;"_"&amp;D676,XMLLINK[EID_MID],0)))</f>
        <v>1</v>
      </c>
      <c r="U676" s="15" t="str">
        <f ca="1">IF(ISNUMBER(DATEVALUE(F676)),TODAY()-DATEVALUE(F676),"")</f>
        <v/>
      </c>
      <c r="W676" s="15" t="str">
        <f>M676</f>
        <v/>
      </c>
      <c r="X676" s="29" t="str">
        <f>IF(E676="","",IF(E677="",E676,IF(E678="",E676&amp;", "&amp;E677,IF(E679="",E676&amp;", "&amp;E677&amp;", "&amp;E678,IF(E680="",E676&amp;", "&amp;E677&amp;", "&amp;E678&amp;", "&amp;E679,IF(E681="",E676&amp;", "&amp;E677&amp;", "&amp;E678&amp;", "&amp;E679&amp;", "&amp;E680,IF(E682="",E676&amp;", "&amp;E677&amp;", "&amp;E678&amp;", "&amp;E679&amp;", "&amp;E680&amp;", "&amp;E681,IF(E683="",E676&amp;", "&amp;E677&amp;", "&amp;E678&amp;", "&amp;E679&amp;", "&amp;E680&amp;", "&amp;E681&amp;", "&amp;E682,E676&amp;", "&amp;E677&amp;", "&amp;E678&amp;", "&amp;E679&amp;", "&amp;E680&amp;", "&amp;E681&amp;", "&amp;E682&amp;", "&amp;E683))))))))</f>
        <v/>
      </c>
      <c r="Y676" s="15" t="str">
        <f>K676</f>
        <v/>
      </c>
    </row>
    <row r="677" spans="1:25" x14ac:dyDescent="0.25">
      <c r="A677" s="24"/>
      <c r="B677" s="17" t="s">
        <v>80</v>
      </c>
      <c r="C677" s="18" t="str">
        <f>IF(ISERROR(S675),"",INDEX(XMLLINK[LeiterEmail],MATCH(Q677,XMLLINK[EnsembleNr],0)))</f>
        <v/>
      </c>
      <c r="D677" s="21">
        <v>2</v>
      </c>
      <c r="E677" s="18" t="str">
        <f>IF(S677,"",INDEX(XMLLINK[NamePerson],MATCH(Q678&amp;"_"&amp;D677,XMLLINK[EID_MID],0)))</f>
        <v/>
      </c>
      <c r="F677" s="18" t="str">
        <f>IF(S677,"",INDEX(XMLLINK[GebDat],MATCH(Q678&amp;"_"&amp;D677,XMLLINK[EID_MID],0)))</f>
        <v/>
      </c>
      <c r="G677" s="18" t="str">
        <f>IF(S677,"",INDEX(XMLLINK[Geschlecht],MATCH(Q678&amp;"_"&amp;D677,XMLLINK[EID_MID],0)))</f>
        <v/>
      </c>
      <c r="H677" s="18" t="str">
        <f>IF(S677,"",INDEX(XMLLINK[Adresse],MATCH(Q678&amp;"_"&amp;D677,XMLLINK[EID_MID],0)))</f>
        <v/>
      </c>
      <c r="I677" s="18" t="str">
        <f>IF(S677,"",INDEX(XMLLINK[Email],MATCH(Q678&amp;"_"&amp;D677,XMLLINK[EID_MID],0)))</f>
        <v/>
      </c>
      <c r="J677" s="18" t="str">
        <f>IF(S677,"",INDEX(XMLLINK[Telefon],MATCH(Q678&amp;"_"&amp;D677,XMLLINK[EID_MID],0)))</f>
        <v/>
      </c>
      <c r="K677" s="18" t="str">
        <f>IF(S677,"",INDEX(XMLLINK[Instrument],MATCH(Q678&amp;"_"&amp;D677,XMLLINK[EID_MID],0)))</f>
        <v/>
      </c>
      <c r="L677" s="18" t="str">
        <f>IF(S677,"",INDEX(XMLLINK[BereichIDPerson],MATCH(Q678&amp;"_"&amp;D677,XMLLINK[EID_MID],0)))</f>
        <v/>
      </c>
      <c r="M677" s="18" t="str">
        <f>IF(S677,"",INDEX(XMLLINK[BereichNamePerson],MATCH(Q678&amp;"_"&amp;D677,XMLLINK[EID_MID],0)))</f>
        <v/>
      </c>
      <c r="N677" s="18" t="str">
        <f>IF(S677,"",INDEX(XMLLINK[AuswahlPerson],MATCH(Q678&amp;"_"&amp;D677,XMLLINK[EID_MID],0)))</f>
        <v/>
      </c>
      <c r="O677" s="18" t="str">
        <f>IF(S677,"",INDEX(XMLLINK[BemerkungPerson],MATCH(Q678&amp;"_"&amp;D677,XMLLINK[EID_MID],0)))</f>
        <v/>
      </c>
      <c r="Q677" s="21">
        <f t="shared" ref="Q677:Q691" si="132">Q676</f>
        <v>34</v>
      </c>
      <c r="R677" s="15">
        <v>2</v>
      </c>
      <c r="S677" s="18" t="b">
        <f>ISERROR(INDEX(XMLLINK[NamePerson],MATCH(Q677&amp;"_"&amp;D677,XMLLINK[EID_MID],0)))</f>
        <v>1</v>
      </c>
      <c r="U677" s="15" t="str">
        <f t="shared" ref="U677:U683" ca="1" si="133">IF(ISNUMBER(DATEVALUE(F677)),TODAY()-DATEVALUE(F677),"")</f>
        <v/>
      </c>
      <c r="W677" s="15" t="str">
        <f>IF(AND(M677&lt;&gt;"",M677&lt;&gt;M676),", "&amp;M677,"")</f>
        <v/>
      </c>
      <c r="Y677" s="15" t="str">
        <f>IF(AND(K677&lt;&gt;"",K677&lt;&gt;K676),", "&amp;K677,"")</f>
        <v/>
      </c>
    </row>
    <row r="678" spans="1:25" x14ac:dyDescent="0.25">
      <c r="A678" s="24"/>
      <c r="B678" s="17" t="s">
        <v>81</v>
      </c>
      <c r="C678" s="18" t="str">
        <f>IF(ISERROR(S675),"",INDEX(XMLLINK[LeiterTelefon],MATCH(Q678,XMLLINK[EnsembleNr],0)))</f>
        <v/>
      </c>
      <c r="D678" s="21">
        <v>3</v>
      </c>
      <c r="E678" s="18" t="str">
        <f>IF(S678,"",INDEX(XMLLINK[NamePerson],MATCH(Q679&amp;"_"&amp;D678,XMLLINK[EID_MID],0)))</f>
        <v/>
      </c>
      <c r="F678" s="18" t="str">
        <f>IF(S678,"",INDEX(XMLLINK[GebDat],MATCH(Q679&amp;"_"&amp;D678,XMLLINK[EID_MID],0)))</f>
        <v/>
      </c>
      <c r="G678" s="18" t="str">
        <f>IF(S678,"",INDEX(XMLLINK[Geschlecht],MATCH(Q679&amp;"_"&amp;D678,XMLLINK[EID_MID],0)))</f>
        <v/>
      </c>
      <c r="H678" s="18" t="str">
        <f>IF(S678,"",INDEX(XMLLINK[Adresse],MATCH(Q679&amp;"_"&amp;D678,XMLLINK[EID_MID],0)))</f>
        <v/>
      </c>
      <c r="I678" s="18" t="str">
        <f>IF(S678,"",INDEX(XMLLINK[Email],MATCH(Q679&amp;"_"&amp;D678,XMLLINK[EID_MID],0)))</f>
        <v/>
      </c>
      <c r="J678" s="18" t="str">
        <f>IF(S678,"",INDEX(XMLLINK[Telefon],MATCH(Q679&amp;"_"&amp;D678,XMLLINK[EID_MID],0)))</f>
        <v/>
      </c>
      <c r="K678" s="18" t="str">
        <f>IF(S678,"",INDEX(XMLLINK[Instrument],MATCH(Q679&amp;"_"&amp;D678,XMLLINK[EID_MID],0)))</f>
        <v/>
      </c>
      <c r="L678" s="18" t="str">
        <f>IF(S678,"",INDEX(XMLLINK[BereichIDPerson],MATCH(Q679&amp;"_"&amp;D678,XMLLINK[EID_MID],0)))</f>
        <v/>
      </c>
      <c r="M678" s="18" t="str">
        <f>IF(S678,"",INDEX(XMLLINK[BereichNamePerson],MATCH(Q679&amp;"_"&amp;D678,XMLLINK[EID_MID],0)))</f>
        <v/>
      </c>
      <c r="N678" s="18" t="str">
        <f>IF(S678,"",INDEX(XMLLINK[AuswahlPerson],MATCH(Q679&amp;"_"&amp;D678,XMLLINK[EID_MID],0)))</f>
        <v/>
      </c>
      <c r="O678" s="18" t="str">
        <f>IF(S678,"",INDEX(XMLLINK[BemerkungPerson],MATCH(Q679&amp;"_"&amp;D678,XMLLINK[EID_MID],0)))</f>
        <v/>
      </c>
      <c r="Q678" s="21">
        <f t="shared" si="132"/>
        <v>34</v>
      </c>
      <c r="R678" s="15">
        <v>3</v>
      </c>
      <c r="S678" s="18" t="b">
        <f>ISERROR(INDEX(XMLLINK[NamePerson],MATCH(Q677&amp;"_"&amp;D678,XMLLINK[EID_MID],0)))</f>
        <v>1</v>
      </c>
      <c r="U678" s="15" t="str">
        <f t="shared" ca="1" si="133"/>
        <v/>
      </c>
      <c r="W678" s="15" t="str">
        <f>IF(OR(M678="",COUNTIF(M676:M677,M678)&gt;0),"",", "&amp;M678)</f>
        <v/>
      </c>
      <c r="Y678" s="15" t="str">
        <f>IF(OR(K678="",COUNTIF(K676:K677,K678)&gt;0),"",", "&amp;K678)</f>
        <v/>
      </c>
    </row>
    <row r="679" spans="1:25" x14ac:dyDescent="0.25">
      <c r="A679" s="24"/>
      <c r="B679" s="17" t="s">
        <v>82</v>
      </c>
      <c r="C679" s="18" t="str">
        <f>IF(ISERROR(S675),"",INDEX(XMLLINK[Art],MATCH(Q679,XMLLINK[EnsembleNr],0)))</f>
        <v/>
      </c>
      <c r="D679" s="21">
        <v>4</v>
      </c>
      <c r="E679" s="18" t="str">
        <f>IF(S679,"",INDEX(XMLLINK[NamePerson],MATCH(Q680&amp;"_"&amp;D679,XMLLINK[EID_MID],0)))</f>
        <v/>
      </c>
      <c r="F679" s="18" t="str">
        <f>IF(S679,"",INDEX(XMLLINK[GebDat],MATCH(Q680&amp;"_"&amp;D679,XMLLINK[EID_MID],0)))</f>
        <v/>
      </c>
      <c r="G679" s="18" t="str">
        <f>IF(S679,"",INDEX(XMLLINK[Geschlecht],MATCH(Q680&amp;"_"&amp;D679,XMLLINK[EID_MID],0)))</f>
        <v/>
      </c>
      <c r="H679" s="18" t="str">
        <f>IF(S679,"",INDEX(XMLLINK[Adresse],MATCH(Q680&amp;"_"&amp;D679,XMLLINK[EID_MID],0)))</f>
        <v/>
      </c>
      <c r="I679" s="18" t="str">
        <f>IF(S679,"",INDEX(XMLLINK[Email],MATCH(Q680&amp;"_"&amp;D679,XMLLINK[EID_MID],0)))</f>
        <v/>
      </c>
      <c r="J679" s="18" t="str">
        <f>IF(S679,"",INDEX(XMLLINK[Telefon],MATCH(Q680&amp;"_"&amp;D679,XMLLINK[EID_MID],0)))</f>
        <v/>
      </c>
      <c r="K679" s="18" t="str">
        <f>IF(S679,"",INDEX(XMLLINK[Instrument],MATCH(Q680&amp;"_"&amp;D679,XMLLINK[EID_MID],0)))</f>
        <v/>
      </c>
      <c r="L679" s="18" t="str">
        <f>IF(S679,"",INDEX(XMLLINK[BereichIDPerson],MATCH(Q680&amp;"_"&amp;D679,XMLLINK[EID_MID],0)))</f>
        <v/>
      </c>
      <c r="M679" s="18" t="str">
        <f>IF(S679,"",INDEX(XMLLINK[BereichNamePerson],MATCH(Q680&amp;"_"&amp;D679,XMLLINK[EID_MID],0)))</f>
        <v/>
      </c>
      <c r="N679" s="18" t="str">
        <f>IF(S679,"",INDEX(XMLLINK[AuswahlPerson],MATCH(Q680&amp;"_"&amp;D679,XMLLINK[EID_MID],0)))</f>
        <v/>
      </c>
      <c r="O679" s="18" t="str">
        <f>IF(S679,"",INDEX(XMLLINK[BemerkungPerson],MATCH(Q680&amp;"_"&amp;D679,XMLLINK[EID_MID],0)))</f>
        <v/>
      </c>
      <c r="Q679" s="21">
        <f t="shared" si="132"/>
        <v>34</v>
      </c>
      <c r="R679" s="15">
        <v>4</v>
      </c>
      <c r="S679" s="18" t="b">
        <f>ISERROR(INDEX(XMLLINK[NamePerson],MATCH(Q677&amp;"_"&amp;D679,XMLLINK[EID_MID],0)))</f>
        <v>1</v>
      </c>
      <c r="U679" s="15" t="str">
        <f t="shared" ca="1" si="133"/>
        <v/>
      </c>
      <c r="W679" s="15" t="str">
        <f>IF(OR(M679="",COUNTIF(M676:M678,M679)&gt;0),"",", "&amp;M679)</f>
        <v/>
      </c>
      <c r="Y679" s="15" t="str">
        <f>IF(OR(K679="",COUNTIF(K676:K678,K679)&gt;0),"",", "&amp;K679)</f>
        <v/>
      </c>
    </row>
    <row r="680" spans="1:25" x14ac:dyDescent="0.25">
      <c r="A680" s="24"/>
      <c r="B680" s="17" t="s">
        <v>83</v>
      </c>
      <c r="C680" s="18" t="str">
        <f>IF(ISERROR(S675),"",INDEX(XMLLINK[Stufe],MATCH(Q680,XMLLINK[EnsembleNr],0)))</f>
        <v/>
      </c>
      <c r="D680" s="21">
        <v>5</v>
      </c>
      <c r="E680" s="18" t="str">
        <f>IF(S680,"",INDEX(XMLLINK[NamePerson],MATCH(Q681&amp;"_"&amp;D680,XMLLINK[EID_MID],0)))</f>
        <v/>
      </c>
      <c r="F680" s="18" t="str">
        <f>IF(S680,"",INDEX(XMLLINK[GebDat],MATCH(Q681&amp;"_"&amp;D680,XMLLINK[EID_MID],0)))</f>
        <v/>
      </c>
      <c r="G680" s="18" t="str">
        <f>IF(S680,"",INDEX(XMLLINK[Geschlecht],MATCH(Q681&amp;"_"&amp;D680,XMLLINK[EID_MID],0)))</f>
        <v/>
      </c>
      <c r="H680" s="18" t="str">
        <f>IF(S680,"",INDEX(XMLLINK[Adresse],MATCH(Q681&amp;"_"&amp;D680,XMLLINK[EID_MID],0)))</f>
        <v/>
      </c>
      <c r="I680" s="18" t="str">
        <f>IF(S680,"",INDEX(XMLLINK[Email],MATCH(Q681&amp;"_"&amp;D680,XMLLINK[EID_MID],0)))</f>
        <v/>
      </c>
      <c r="J680" s="18" t="str">
        <f>IF(S680,"",INDEX(XMLLINK[Telefon],MATCH(Q681&amp;"_"&amp;D680,XMLLINK[EID_MID],0)))</f>
        <v/>
      </c>
      <c r="K680" s="18" t="str">
        <f>IF(S680,"",INDEX(XMLLINK[Instrument],MATCH(Q681&amp;"_"&amp;D680,XMLLINK[EID_MID],0)))</f>
        <v/>
      </c>
      <c r="L680" s="18" t="str">
        <f>IF(S680,"",INDEX(XMLLINK[BereichIDPerson],MATCH(Q681&amp;"_"&amp;D680,XMLLINK[EID_MID],0)))</f>
        <v/>
      </c>
      <c r="M680" s="18" t="str">
        <f>IF(S680,"",INDEX(XMLLINK[BereichNamePerson],MATCH(Q681&amp;"_"&amp;D680,XMLLINK[EID_MID],0)))</f>
        <v/>
      </c>
      <c r="N680" s="18" t="str">
        <f>IF(S680,"",INDEX(XMLLINK[AuswahlPerson],MATCH(Q681&amp;"_"&amp;D680,XMLLINK[EID_MID],0)))</f>
        <v/>
      </c>
      <c r="O680" s="18" t="str">
        <f>IF(S680,"",INDEX(XMLLINK[BemerkungPerson],MATCH(Q681&amp;"_"&amp;D680,XMLLINK[EID_MID],0)))</f>
        <v/>
      </c>
      <c r="Q680" s="21">
        <f t="shared" si="132"/>
        <v>34</v>
      </c>
      <c r="R680" s="15">
        <v>5</v>
      </c>
      <c r="S680" s="18" t="b">
        <f>ISERROR(INDEX(XMLLINK[NamePerson],MATCH(Q677&amp;"_"&amp;D680,XMLLINK[EID_MID],0)))</f>
        <v>1</v>
      </c>
      <c r="U680" s="15" t="str">
        <f t="shared" ca="1" si="133"/>
        <v/>
      </c>
      <c r="W680" s="15" t="str">
        <f>IF(OR(M680="",COUNTIF(M676:M679,M680)&gt;0),"",", "&amp;M680)</f>
        <v/>
      </c>
      <c r="Y680" s="15" t="str">
        <f>IF(OR(K680="",COUNTIF(K677:K679,K680)&gt;0),"",", "&amp;K680)</f>
        <v/>
      </c>
    </row>
    <row r="681" spans="1:25" x14ac:dyDescent="0.25">
      <c r="A681" s="24"/>
      <c r="B681" s="17" t="s">
        <v>84</v>
      </c>
      <c r="C681" s="18" t="str">
        <f>IF(ISERROR(S675),"",INDEX(XMLLINK[Artikel],MATCH(Q681,XMLLINK[EnsembleNr],0)))</f>
        <v/>
      </c>
      <c r="D681" s="21">
        <v>6</v>
      </c>
      <c r="E681" s="18" t="str">
        <f>IF(S681,"",INDEX(XMLLINK[NamePerson],MATCH(Q682&amp;"_"&amp;D681,XMLLINK[EID_MID],0)))</f>
        <v/>
      </c>
      <c r="F681" s="18" t="str">
        <f>IF(S681,"",INDEX(XMLLINK[GebDat],MATCH(Q682&amp;"_"&amp;D681,XMLLINK[EID_MID],0)))</f>
        <v/>
      </c>
      <c r="G681" s="18" t="str">
        <f>IF(S681,"",INDEX(XMLLINK[Geschlecht],MATCH(Q682&amp;"_"&amp;D681,XMLLINK[EID_MID],0)))</f>
        <v/>
      </c>
      <c r="H681" s="18" t="str">
        <f>IF(S681,"",INDEX(XMLLINK[Adresse],MATCH(Q682&amp;"_"&amp;D681,XMLLINK[EID_MID],0)))</f>
        <v/>
      </c>
      <c r="I681" s="18" t="str">
        <f>IF(S681,"",INDEX(XMLLINK[Email],MATCH(Q682&amp;"_"&amp;D681,XMLLINK[EID_MID],0)))</f>
        <v/>
      </c>
      <c r="J681" s="18" t="str">
        <f>IF(S681,"",INDEX(XMLLINK[Telefon],MATCH(Q682&amp;"_"&amp;D681,XMLLINK[EID_MID],0)))</f>
        <v/>
      </c>
      <c r="K681" s="18" t="str">
        <f>IF(S681,"",INDEX(XMLLINK[Instrument],MATCH(Q682&amp;"_"&amp;D681,XMLLINK[EID_MID],0)))</f>
        <v/>
      </c>
      <c r="L681" s="18" t="str">
        <f>IF(S681,"",INDEX(XMLLINK[BereichIDPerson],MATCH(Q682&amp;"_"&amp;D681,XMLLINK[EID_MID],0)))</f>
        <v/>
      </c>
      <c r="M681" s="18" t="str">
        <f>IF(S681,"",INDEX(XMLLINK[BereichNamePerson],MATCH(Q682&amp;"_"&amp;D681,XMLLINK[EID_MID],0)))</f>
        <v/>
      </c>
      <c r="N681" s="18" t="str">
        <f>IF(S681,"",INDEX(XMLLINK[AuswahlPerson],MATCH(Q682&amp;"_"&amp;D681,XMLLINK[EID_MID],0)))</f>
        <v/>
      </c>
      <c r="O681" s="18" t="str">
        <f>IF(S681,"",INDEX(XMLLINK[BemerkungPerson],MATCH(Q682&amp;"_"&amp;D681,XMLLINK[EID_MID],0)))</f>
        <v/>
      </c>
      <c r="Q681" s="21">
        <f t="shared" si="132"/>
        <v>34</v>
      </c>
      <c r="R681" s="15">
        <v>6</v>
      </c>
      <c r="S681" s="18" t="b">
        <f>ISERROR(INDEX(XMLLINK[NamePerson],MATCH(Q677&amp;"_"&amp;D681,XMLLINK[EID_MID],0)))</f>
        <v>1</v>
      </c>
      <c r="U681" s="15" t="str">
        <f t="shared" ca="1" si="133"/>
        <v/>
      </c>
      <c r="W681" s="15" t="str">
        <f>IF(OR(M681="",COUNTIF(M676:M680,M681)&gt;0),"",", "&amp;M681)</f>
        <v/>
      </c>
      <c r="Y681" s="15" t="str">
        <f>IF(OR(K681="",COUNTIF(K678:K680,K681)&gt;0),"",", "&amp;K681)</f>
        <v/>
      </c>
    </row>
    <row r="682" spans="1:25" x14ac:dyDescent="0.25">
      <c r="A682" s="24"/>
      <c r="B682" s="17" t="s">
        <v>85</v>
      </c>
      <c r="C682" s="18" t="str">
        <f>IF(ISERROR(S675),"",INDEX(XMLLINK[BereichID],MATCH(Q682,XMLLINK[EnsembleNr],0)))</f>
        <v/>
      </c>
      <c r="D682" s="21">
        <v>7</v>
      </c>
      <c r="E682" s="18" t="str">
        <f>IF(S682,"",INDEX(XMLLINK[NamePerson],MATCH(Q683&amp;"_"&amp;D682,XMLLINK[EID_MID],0)))</f>
        <v/>
      </c>
      <c r="F682" s="18" t="str">
        <f>IF(S682,"",INDEX(XMLLINK[GebDat],MATCH(Q683&amp;"_"&amp;D682,XMLLINK[EID_MID],0)))</f>
        <v/>
      </c>
      <c r="G682" s="18" t="str">
        <f>IF(S682,"",INDEX(XMLLINK[Geschlecht],MATCH(Q683&amp;"_"&amp;D682,XMLLINK[EID_MID],0)))</f>
        <v/>
      </c>
      <c r="H682" s="18" t="str">
        <f>IF(S682,"",INDEX(XMLLINK[Adresse],MATCH(Q683&amp;"_"&amp;D682,XMLLINK[EID_MID],0)))</f>
        <v/>
      </c>
      <c r="I682" s="18" t="str">
        <f>IF(S682,"",INDEX(XMLLINK[Email],MATCH(Q683&amp;"_"&amp;D682,XMLLINK[EID_MID],0)))</f>
        <v/>
      </c>
      <c r="J682" s="18" t="str">
        <f>IF(S682,"",INDEX(XMLLINK[Telefon],MATCH(Q683&amp;"_"&amp;D682,XMLLINK[EID_MID],0)))</f>
        <v/>
      </c>
      <c r="K682" s="18" t="str">
        <f>IF(S682,"",INDEX(XMLLINK[Instrument],MATCH(Q683&amp;"_"&amp;D682,XMLLINK[EID_MID],0)))</f>
        <v/>
      </c>
      <c r="L682" s="18" t="str">
        <f>IF(S682,"",INDEX(XMLLINK[BereichIDPerson],MATCH(Q683&amp;"_"&amp;D682,XMLLINK[EID_MID],0)))</f>
        <v/>
      </c>
      <c r="M682" s="18" t="str">
        <f>IF(S682,"",INDEX(XMLLINK[BereichNamePerson],MATCH(Q683&amp;"_"&amp;D682,XMLLINK[EID_MID],0)))</f>
        <v/>
      </c>
      <c r="N682" s="18" t="str">
        <f>IF(S682,"",INDEX(XMLLINK[AuswahlPerson],MATCH(Q683&amp;"_"&amp;D682,XMLLINK[EID_MID],0)))</f>
        <v/>
      </c>
      <c r="O682" s="18" t="str">
        <f>IF(S682,"",INDEX(XMLLINK[BemerkungPerson],MATCH(Q683&amp;"_"&amp;D682,XMLLINK[EID_MID],0)))</f>
        <v/>
      </c>
      <c r="Q682" s="21">
        <f t="shared" si="132"/>
        <v>34</v>
      </c>
      <c r="R682" s="15">
        <v>7</v>
      </c>
      <c r="S682" s="18" t="b">
        <f>ISERROR(INDEX(XMLLINK[NamePerson],MATCH(Q677&amp;"_"&amp;D682,XMLLINK[EID_MID],0)))</f>
        <v>1</v>
      </c>
      <c r="U682" s="15" t="str">
        <f t="shared" ca="1" si="133"/>
        <v/>
      </c>
      <c r="W682" s="15" t="str">
        <f>IF(OR(M682="",COUNTIF(M676:M681,M682)&gt;0),"",", "&amp;M682)</f>
        <v/>
      </c>
      <c r="Y682" s="15" t="str">
        <f>IF(OR(K682="",COUNTIF(K679:K681,K682)&gt;0),"",", "&amp;K682)</f>
        <v/>
      </c>
    </row>
    <row r="683" spans="1:25" x14ac:dyDescent="0.25">
      <c r="A683" s="24"/>
      <c r="B683" s="17" t="s">
        <v>86</v>
      </c>
      <c r="C683" s="18" t="str">
        <f>IF(ISERROR(S675),"",INDEX(XMLLINK[BereichName],MATCH(Q683,XMLLINK[EnsembleNr],0)))</f>
        <v/>
      </c>
      <c r="D683" s="21">
        <v>8</v>
      </c>
      <c r="E683" s="18" t="str">
        <f>IF(S683,"",INDEX(XMLLINK[NamePerson],MATCH(Q684&amp;"_"&amp;D683,XMLLINK[EID_MID],0)))</f>
        <v/>
      </c>
      <c r="F683" s="18" t="str">
        <f>IF(S683,"",INDEX(XMLLINK[GebDat],MATCH(Q684&amp;"_"&amp;D683,XMLLINK[EID_MID],0)))</f>
        <v/>
      </c>
      <c r="G683" s="18" t="str">
        <f>IF(S683,"",INDEX(XMLLINK[Geschlecht],MATCH(Q684&amp;"_"&amp;D683,XMLLINK[EID_MID],0)))</f>
        <v/>
      </c>
      <c r="H683" s="18" t="str">
        <f>IF(S683,"",INDEX(XMLLINK[Adresse],MATCH(Q684&amp;"_"&amp;D683,XMLLINK[EID_MID],0)))</f>
        <v/>
      </c>
      <c r="I683" s="18" t="str">
        <f>IF(S683,"",INDEX(XMLLINK[Email],MATCH(Q684&amp;"_"&amp;D683,XMLLINK[EID_MID],0)))</f>
        <v/>
      </c>
      <c r="J683" s="18" t="str">
        <f>IF(S683,"",INDEX(XMLLINK[Telefon],MATCH(Q684&amp;"_"&amp;D683,XMLLINK[EID_MID],0)))</f>
        <v/>
      </c>
      <c r="K683" s="18" t="str">
        <f>IF(S683,"",INDEX(XMLLINK[Instrument],MATCH(Q684&amp;"_"&amp;D683,XMLLINK[EID_MID],0)))</f>
        <v/>
      </c>
      <c r="L683" s="18" t="str">
        <f>IF(S683,"",INDEX(XMLLINK[BereichIDPerson],MATCH(Q684&amp;"_"&amp;D683,XMLLINK[EID_MID],0)))</f>
        <v/>
      </c>
      <c r="M683" s="18" t="str">
        <f>IF(S683,"",INDEX(XMLLINK[BereichNamePerson],MATCH(Q684&amp;"_"&amp;D683,XMLLINK[EID_MID],0)))</f>
        <v/>
      </c>
      <c r="N683" s="18" t="str">
        <f>IF(S683,"",INDEX(XMLLINK[AuswahlPerson],MATCH(Q684&amp;"_"&amp;D683,XMLLINK[EID_MID],0)))</f>
        <v/>
      </c>
      <c r="O683" s="18" t="str">
        <f>IF(S683,"",INDEX(XMLLINK[BemerkungPerson],MATCH(Q684&amp;"_"&amp;D683,XMLLINK[EID_MID],0)))</f>
        <v/>
      </c>
      <c r="Q683" s="21">
        <f t="shared" si="132"/>
        <v>34</v>
      </c>
      <c r="R683" s="15">
        <v>8</v>
      </c>
      <c r="S683" s="18" t="b">
        <f>ISERROR(INDEX(XMLLINK[NamePerson],MATCH(Q677&amp;"_"&amp;D683,XMLLINK[EID_MID],0)))</f>
        <v>1</v>
      </c>
      <c r="U683" s="15" t="str">
        <f t="shared" ca="1" si="133"/>
        <v/>
      </c>
      <c r="W683" s="15" t="str">
        <f>IF(OR(M683="",COUNTIF(M676:M682,M683)&gt;0),"",", "&amp;M683)</f>
        <v/>
      </c>
      <c r="Y683" s="15" t="str">
        <f>IF(OR(K683="",COUNTIF(K680:K682,K683)&gt;0),"",", "&amp;K683)</f>
        <v/>
      </c>
    </row>
    <row r="684" spans="1:25" x14ac:dyDescent="0.25">
      <c r="A684" s="24"/>
      <c r="B684" s="17" t="s">
        <v>87</v>
      </c>
      <c r="C684" s="18" t="str">
        <f>IF(ISERROR(S675),"",INDEX(XMLLINK[Auftrittzeit],MATCH(Q684,XMLLINK[EnsembleNr],0)))</f>
        <v/>
      </c>
      <c r="D684" s="17" t="s">
        <v>94</v>
      </c>
      <c r="E684" s="15" t="s">
        <v>29</v>
      </c>
      <c r="F684" s="15" t="s">
        <v>30</v>
      </c>
      <c r="G684" s="15" t="s">
        <v>95</v>
      </c>
      <c r="H684" s="15" t="s">
        <v>32</v>
      </c>
      <c r="I684" s="15" t="s">
        <v>20</v>
      </c>
      <c r="J684" s="15" t="s">
        <v>39</v>
      </c>
      <c r="Q684" s="21">
        <f t="shared" si="132"/>
        <v>34</v>
      </c>
      <c r="U684" s="15">
        <f ca="1">COUNT(U676:U683)</f>
        <v>0</v>
      </c>
      <c r="W684" s="29" t="str">
        <f>CONCATENATE(W685,V686,W686,V687,W687,V688,W688,V689,W689,V690,W690,V691,W691)</f>
        <v/>
      </c>
    </row>
    <row r="685" spans="1:25" x14ac:dyDescent="0.25">
      <c r="A685" s="24"/>
      <c r="B685" s="17" t="s">
        <v>88</v>
      </c>
      <c r="C685" s="18" t="str">
        <f>IF(ISERROR(S675),"",INDEX(XMLLINK[Bemerkung],MATCH(Q685,XMLLINK[EnsembleNr],0)))</f>
        <v/>
      </c>
      <c r="D685" s="21">
        <v>1</v>
      </c>
      <c r="E685" s="18" t="str">
        <f>IF(S685,"",INDEX(XMLLINK[Titel],MATCH(Q686&amp;"_"&amp;D685,XMLLINK[EID_WID],0)))</f>
        <v/>
      </c>
      <c r="F685" s="18" t="str">
        <f>IF(S685,"",INDEX(XMLLINK[Komponist],MATCH(Q686&amp;"_"&amp;D685,XMLLINK[EID_WID],0)))</f>
        <v/>
      </c>
      <c r="G685" s="18" t="str">
        <f>IF(S685,"",INDEX(XMLLINK[Satz],MATCH(Q686&amp;"_"&amp;D685,XMLLINK[EID_WID],0)))</f>
        <v/>
      </c>
      <c r="H685" s="18" t="str">
        <f>IF(S685,"",INDEX(XMLLINK[Dauer],MATCH(Q686&amp;"_"&amp;D685,XMLLINK[EID_WID],0)))</f>
        <v/>
      </c>
      <c r="I685" s="18" t="str">
        <f>IF(S685,"",INDEX(XMLLINK[BemerkungWerk],MATCH(Q686&amp;"_"&amp;D685,XMLLINK[EID_WID],0)))</f>
        <v/>
      </c>
      <c r="J685" s="18" t="str">
        <f>IF(S685,"",INDEX(XMLLINK[Pflicht],MATCH(Q686&amp;"_"&amp;D685,XMLLINK[EID_WID],0)))</f>
        <v/>
      </c>
      <c r="Q685" s="21">
        <f t="shared" si="132"/>
        <v>34</v>
      </c>
      <c r="R685" s="22" t="s">
        <v>102</v>
      </c>
      <c r="S685" s="18" t="b">
        <f>ISERROR(INDEX(XMLLINK[NamePerson],MATCH(Q687&amp;"_"&amp;D685,XMLLINK[EID_WID],0)))</f>
        <v>1</v>
      </c>
      <c r="W685" s="15" t="str">
        <f t="shared" ref="W685:W692" si="134">IF(AND(F685="",G685=""),E685,IF(AND(F685&lt;&gt;"",G685&lt;&gt;""),F685&amp;", "&amp;E685&amp;", "&amp;G685,IF(F685="",E685&amp;", "&amp;G685,F685&amp;", "&amp;E685)))</f>
        <v/>
      </c>
    </row>
    <row r="686" spans="1:25" x14ac:dyDescent="0.25">
      <c r="A686" s="24"/>
      <c r="B686" s="17" t="s">
        <v>108</v>
      </c>
      <c r="C686" s="28" t="str">
        <f ca="1">IF(U684=0,"",SUM(U676:U683)/U684/365.25)</f>
        <v/>
      </c>
      <c r="D686" s="21">
        <v>2</v>
      </c>
      <c r="E686" s="18" t="str">
        <f>IF(S686,"",INDEX(XMLLINK[Titel],MATCH(Q687&amp;"_"&amp;D686,XMLLINK[EID_WID],0)))</f>
        <v/>
      </c>
      <c r="F686" s="18" t="str">
        <f>IF(S686,"",INDEX(XMLLINK[Komponist],MATCH(Q687&amp;"_"&amp;D686,XMLLINK[EID_WID],0)))</f>
        <v/>
      </c>
      <c r="G686" s="18" t="str">
        <f>IF(S686,"",INDEX(XMLLINK[Satz],MATCH(Q687&amp;"_"&amp;D686,XMLLINK[EID_WID],0)))</f>
        <v/>
      </c>
      <c r="H686" s="18" t="str">
        <f>IF(S686,"",INDEX(XMLLINK[Dauer],MATCH(Q687&amp;"_"&amp;D686,XMLLINK[EID_WID],0)))</f>
        <v/>
      </c>
      <c r="I686" s="18" t="str">
        <f>IF(S686,"",INDEX(XMLLINK[BemerkungWerk],MATCH(Q687&amp;"_"&amp;D686,XMLLINK[EID_WID],0)))</f>
        <v/>
      </c>
      <c r="J686" s="18" t="str">
        <f>IF(S686,"",INDEX(XMLLINK[Pflicht],MATCH(Q687&amp;"_"&amp;D686,XMLLINK[EID_WID],0)))</f>
        <v/>
      </c>
      <c r="Q686" s="21">
        <f t="shared" si="132"/>
        <v>34</v>
      </c>
      <c r="R686" s="22">
        <v>2</v>
      </c>
      <c r="S686" s="18" t="b">
        <f>ISERROR(INDEX(XMLLINK[NamePerson],MATCH(Q688&amp;"_"&amp;D686,XMLLINK[EID_WID],0)))</f>
        <v>1</v>
      </c>
      <c r="V686" s="15" t="str">
        <f>IF(W686="","","; ")</f>
        <v/>
      </c>
      <c r="W686" s="15" t="str">
        <f t="shared" si="134"/>
        <v/>
      </c>
    </row>
    <row r="687" spans="1:25" x14ac:dyDescent="0.25">
      <c r="A687" s="24"/>
      <c r="D687" s="21">
        <v>3</v>
      </c>
      <c r="E687" s="18" t="str">
        <f>IF(S687,"",INDEX(XMLLINK[Titel],MATCH(Q688&amp;"_"&amp;D687,XMLLINK[EID_WID],0)))</f>
        <v/>
      </c>
      <c r="F687" s="18" t="str">
        <f>IF(S687,"",INDEX(XMLLINK[Komponist],MATCH(Q688&amp;"_"&amp;D687,XMLLINK[EID_WID],0)))</f>
        <v/>
      </c>
      <c r="G687" s="18" t="str">
        <f>IF(S687,"",INDEX(XMLLINK[Satz],MATCH(Q688&amp;"_"&amp;D687,XMLLINK[EID_WID],0)))</f>
        <v/>
      </c>
      <c r="H687" s="18" t="str">
        <f>IF(S687,"",INDEX(XMLLINK[Dauer],MATCH(Q688&amp;"_"&amp;D687,XMLLINK[EID_WID],0)))</f>
        <v/>
      </c>
      <c r="I687" s="18" t="str">
        <f>IF(S687,"",INDEX(XMLLINK[BemerkungWerk],MATCH(Q688&amp;"_"&amp;D687,XMLLINK[EID_WID],0)))</f>
        <v/>
      </c>
      <c r="J687" s="18" t="str">
        <f>IF(S687,"",INDEX(XMLLINK[Pflicht],MATCH(Q688&amp;"_"&amp;D687,XMLLINK[EID_WID],0)))</f>
        <v/>
      </c>
      <c r="Q687" s="21">
        <f t="shared" si="132"/>
        <v>34</v>
      </c>
      <c r="R687" s="22">
        <v>3</v>
      </c>
      <c r="S687" s="18" t="b">
        <f>ISERROR(INDEX(XMLLINK[NamePerson],MATCH(Q689&amp;"_"&amp;D687,XMLLINK[EID_WID],0)))</f>
        <v>1</v>
      </c>
      <c r="V687" s="15" t="str">
        <f t="shared" ref="V687:V692" si="135">IF(W687="","","; ")</f>
        <v/>
      </c>
      <c r="W687" s="15" t="str">
        <f t="shared" si="134"/>
        <v/>
      </c>
    </row>
    <row r="688" spans="1:25" x14ac:dyDescent="0.25">
      <c r="A688" s="24"/>
      <c r="D688" s="21">
        <v>4</v>
      </c>
      <c r="E688" s="18" t="str">
        <f>IF(S688,"",INDEX(XMLLINK[Titel],MATCH(Q689&amp;"_"&amp;D688,XMLLINK[EID_WID],0)))</f>
        <v/>
      </c>
      <c r="F688" s="18" t="str">
        <f>IF(S688,"",INDEX(XMLLINK[Komponist],MATCH(Q689&amp;"_"&amp;D688,XMLLINK[EID_WID],0)))</f>
        <v/>
      </c>
      <c r="G688" s="18" t="str">
        <f>IF(S688,"",INDEX(XMLLINK[Satz],MATCH(Q689&amp;"_"&amp;D688,XMLLINK[EID_WID],0)))</f>
        <v/>
      </c>
      <c r="H688" s="18" t="str">
        <f>IF(S688,"",INDEX(XMLLINK[Dauer],MATCH(Q689&amp;"_"&amp;D688,XMLLINK[EID_WID],0)))</f>
        <v/>
      </c>
      <c r="I688" s="18" t="str">
        <f>IF(S688,"",INDEX(XMLLINK[BemerkungWerk],MATCH(Q689&amp;"_"&amp;D688,XMLLINK[EID_WID],0)))</f>
        <v/>
      </c>
      <c r="J688" s="18" t="str">
        <f>IF(S688,"",INDEX(XMLLINK[Pflicht],MATCH(Q689&amp;"_"&amp;D688,XMLLINK[EID_WID],0)))</f>
        <v/>
      </c>
      <c r="Q688" s="21">
        <f t="shared" si="132"/>
        <v>34</v>
      </c>
      <c r="R688" s="22">
        <v>4</v>
      </c>
      <c r="S688" s="18" t="b">
        <f>ISERROR(INDEX(XMLLINK[NamePerson],MATCH(Q690&amp;"_"&amp;D688,XMLLINK[EID_WID],0)))</f>
        <v>1</v>
      </c>
      <c r="V688" s="15" t="str">
        <f t="shared" si="135"/>
        <v/>
      </c>
      <c r="W688" s="15" t="str">
        <f t="shared" si="134"/>
        <v/>
      </c>
    </row>
    <row r="689" spans="1:25" x14ac:dyDescent="0.25">
      <c r="A689" s="24"/>
      <c r="D689" s="21">
        <v>5</v>
      </c>
      <c r="E689" s="18" t="str">
        <f>IF(S689,"",INDEX(XMLLINK[Titel],MATCH(Q690&amp;"_"&amp;D689,XMLLINK[EID_WID],0)))</f>
        <v/>
      </c>
      <c r="F689" s="18" t="str">
        <f>IF(S689,"",INDEX(XMLLINK[Komponist],MATCH(Q690&amp;"_"&amp;D689,XMLLINK[EID_WID],0)))</f>
        <v/>
      </c>
      <c r="G689" s="18" t="str">
        <f>IF(S689,"",INDEX(XMLLINK[Satz],MATCH(Q690&amp;"_"&amp;D689,XMLLINK[EID_WID],0)))</f>
        <v/>
      </c>
      <c r="H689" s="18" t="str">
        <f>IF(S689,"",INDEX(XMLLINK[Dauer],MATCH(Q690&amp;"_"&amp;D689,XMLLINK[EID_WID],0)))</f>
        <v/>
      </c>
      <c r="I689" s="18" t="str">
        <f>IF(S689,"",INDEX(XMLLINK[BemerkungWerk],MATCH(Q690&amp;"_"&amp;D689,XMLLINK[EID_WID],0)))</f>
        <v/>
      </c>
      <c r="J689" s="18" t="str">
        <f>IF(S689,"",INDEX(XMLLINK[Pflicht],MATCH(Q690&amp;"_"&amp;D689,XMLLINK[EID_WID],0)))</f>
        <v/>
      </c>
      <c r="Q689" s="21">
        <f t="shared" si="132"/>
        <v>34</v>
      </c>
      <c r="R689" s="22">
        <v>5</v>
      </c>
      <c r="S689" s="18" t="b">
        <f>ISERROR(INDEX(XMLLINK[NamePerson],MATCH(Q691&amp;"_"&amp;D689,XMLLINK[EID_WID],0)))</f>
        <v>1</v>
      </c>
      <c r="V689" s="15" t="str">
        <f t="shared" si="135"/>
        <v/>
      </c>
      <c r="W689" s="15" t="str">
        <f t="shared" si="134"/>
        <v/>
      </c>
    </row>
    <row r="690" spans="1:25" x14ac:dyDescent="0.25">
      <c r="A690" s="24"/>
      <c r="D690" s="21">
        <v>6</v>
      </c>
      <c r="E690" s="18" t="str">
        <f>IF(S690,"",INDEX(XMLLINK[Titel],MATCH(Q691&amp;"_"&amp;D690,XMLLINK[EID_WID],0)))</f>
        <v/>
      </c>
      <c r="F690" s="18" t="str">
        <f>IF(S690,"",INDEX(XMLLINK[Komponist],MATCH(Q691&amp;"_"&amp;D690,XMLLINK[EID_WID],0)))</f>
        <v/>
      </c>
      <c r="G690" s="18" t="str">
        <f>IF(S690,"",INDEX(XMLLINK[Satz],MATCH(Q691&amp;"_"&amp;D690,XMLLINK[EID_WID],0)))</f>
        <v/>
      </c>
      <c r="H690" s="18" t="str">
        <f>IF(S690,"",INDEX(XMLLINK[Dauer],MATCH(Q691&amp;"_"&amp;D690,XMLLINK[EID_WID],0)))</f>
        <v/>
      </c>
      <c r="I690" s="18" t="str">
        <f>IF(S690,"",INDEX(XMLLINK[BemerkungWerk],MATCH(Q691&amp;"_"&amp;D690,XMLLINK[EID_WID],0)))</f>
        <v/>
      </c>
      <c r="J690" s="18" t="str">
        <f>IF(S690,"",INDEX(XMLLINK[Pflicht],MATCH(Q691&amp;"_"&amp;D690,XMLLINK[EID_WID],0)))</f>
        <v/>
      </c>
      <c r="Q690" s="21">
        <f t="shared" si="132"/>
        <v>34</v>
      </c>
      <c r="R690" s="22">
        <v>6</v>
      </c>
      <c r="S690" s="18" t="b">
        <f>ISERROR(INDEX(XMLLINK[NamePerson],MATCH(Q692&amp;"_"&amp;D690,XMLLINK[EID_WID],0)))</f>
        <v>1</v>
      </c>
      <c r="V690" s="15" t="str">
        <f t="shared" si="135"/>
        <v/>
      </c>
      <c r="W690" s="15" t="str">
        <f t="shared" si="134"/>
        <v/>
      </c>
    </row>
    <row r="691" spans="1:25" x14ac:dyDescent="0.25">
      <c r="A691" s="24"/>
      <c r="D691" s="21">
        <v>7</v>
      </c>
      <c r="E691" s="18" t="str">
        <f>IF(S691,"",INDEX(XMLLINK[Titel],MATCH(Q692&amp;"_"&amp;D691,XMLLINK[EID_WID],0)))</f>
        <v/>
      </c>
      <c r="F691" s="18" t="str">
        <f>IF(S691,"",INDEX(XMLLINK[Komponist],MATCH(Q692&amp;"_"&amp;D691,XMLLINK[EID_WID],0)))</f>
        <v/>
      </c>
      <c r="G691" s="18" t="str">
        <f>IF(S691,"",INDEX(XMLLINK[Satz],MATCH(Q692&amp;"_"&amp;D691,XMLLINK[EID_WID],0)))</f>
        <v/>
      </c>
      <c r="H691" s="18" t="str">
        <f>IF(S691,"",INDEX(XMLLINK[Dauer],MATCH(Q692&amp;"_"&amp;D691,XMLLINK[EID_WID],0)))</f>
        <v/>
      </c>
      <c r="I691" s="18" t="str">
        <f>IF(S691,"",INDEX(XMLLINK[BemerkungWerk],MATCH(Q692&amp;"_"&amp;D691,XMLLINK[EID_WID],0)))</f>
        <v/>
      </c>
      <c r="J691" s="18" t="str">
        <f>IF(S691,"",INDEX(XMLLINK[Pflicht],MATCH(Q692&amp;"_"&amp;D691,XMLLINK[EID_WID],0)))</f>
        <v/>
      </c>
      <c r="Q691" s="21">
        <f t="shared" si="132"/>
        <v>34</v>
      </c>
      <c r="R691" s="22">
        <v>7</v>
      </c>
      <c r="S691" s="18" t="b">
        <f>ISERROR(INDEX(XMLLINK[NamePerson],MATCH(Q693&amp;"_"&amp;D691,XMLLINK[EID_WID],0)))</f>
        <v>1</v>
      </c>
      <c r="V691" s="15" t="str">
        <f t="shared" si="135"/>
        <v/>
      </c>
      <c r="W691" s="15" t="str">
        <f t="shared" si="134"/>
        <v/>
      </c>
    </row>
    <row r="692" spans="1:25" x14ac:dyDescent="0.25">
      <c r="A692" s="24"/>
      <c r="D692" s="21">
        <v>8</v>
      </c>
      <c r="E692" s="18" t="str">
        <f>IF(S692,"",INDEX(XMLLINK[Titel],MATCH(Q693&amp;"_"&amp;D692,XMLLINK[EID_WID],0)))</f>
        <v/>
      </c>
      <c r="F692" s="18" t="str">
        <f>IF(S692,"",INDEX(XMLLINK[Komponist],MATCH(Q693&amp;"_"&amp;D692,XMLLINK[EID_WID],0)))</f>
        <v/>
      </c>
      <c r="G692" s="18" t="str">
        <f>IF(S692,"",INDEX(XMLLINK[Satz],MATCH(Q693&amp;"_"&amp;D692,XMLLINK[EID_WID],0)))</f>
        <v/>
      </c>
      <c r="H692" s="18" t="str">
        <f>IF(S692,"",INDEX(XMLLINK[Dauer],MATCH(Q693&amp;"_"&amp;D692,XMLLINK[EID_WID],0)))</f>
        <v/>
      </c>
      <c r="I692" s="18" t="str">
        <f>IF(S692,"",INDEX(XMLLINK[BemerkungWerk],MATCH(Q693&amp;"_"&amp;D692,XMLLINK[EID_WID],0)))</f>
        <v/>
      </c>
      <c r="J692" s="18" t="str">
        <f>IF(S692,"",INDEX(XMLLINK[Pflicht],MATCH(Q693&amp;"_"&amp;D692,XMLLINK[EID_WID],0)))</f>
        <v/>
      </c>
      <c r="Q692" s="21"/>
      <c r="R692" s="22">
        <v>8</v>
      </c>
      <c r="S692" s="18" t="b">
        <f>ISERROR(INDEX(XMLLINK[NamePerson],MATCH(A693&amp;"_"&amp;D692,XMLLINK[EID_WID],0)))</f>
        <v>1</v>
      </c>
      <c r="V692" s="15" t="str">
        <f t="shared" si="135"/>
        <v/>
      </c>
      <c r="W692" s="15" t="str">
        <f t="shared" si="134"/>
        <v/>
      </c>
    </row>
    <row r="694" spans="1:25" x14ac:dyDescent="0.25">
      <c r="A694" s="23" t="s">
        <v>96</v>
      </c>
      <c r="B694" s="23">
        <f>(ROW()+6)/20</f>
        <v>35</v>
      </c>
      <c r="C694" s="24"/>
      <c r="D694" s="24"/>
      <c r="E694" s="24"/>
      <c r="F694" s="24"/>
      <c r="G694" s="24"/>
      <c r="H694" s="24"/>
      <c r="I694" s="24"/>
      <c r="J694" s="24"/>
      <c r="K694" s="24"/>
      <c r="L694" s="24"/>
      <c r="M694" s="24"/>
      <c r="N694" s="24"/>
      <c r="O694" s="24"/>
    </row>
    <row r="695" spans="1:25" x14ac:dyDescent="0.25">
      <c r="A695" s="24"/>
      <c r="B695" s="17" t="s">
        <v>78</v>
      </c>
      <c r="C695" s="18" t="str">
        <f>IF(ISERROR(S695),"",INDEX(XMLLINK[Name],MATCH(Q696,XMLLINK[EnsembleNr],0)))</f>
        <v/>
      </c>
      <c r="D695" s="17" t="s">
        <v>89</v>
      </c>
      <c r="E695" s="19" t="s">
        <v>11</v>
      </c>
      <c r="F695" s="15" t="s">
        <v>90</v>
      </c>
      <c r="G695" s="15" t="s">
        <v>91</v>
      </c>
      <c r="H695" s="15" t="s">
        <v>24</v>
      </c>
      <c r="I695" s="15" t="s">
        <v>25</v>
      </c>
      <c r="J695" s="15" t="s">
        <v>26</v>
      </c>
      <c r="K695" s="15" t="s">
        <v>27</v>
      </c>
      <c r="L695" s="15" t="s">
        <v>18</v>
      </c>
      <c r="M695" s="15" t="s">
        <v>92</v>
      </c>
      <c r="N695" s="15" t="s">
        <v>93</v>
      </c>
      <c r="O695" s="15" t="s">
        <v>20</v>
      </c>
      <c r="Q695" s="21" t="s">
        <v>103</v>
      </c>
      <c r="R695" s="17" t="s">
        <v>97</v>
      </c>
      <c r="S695" s="20" t="e">
        <f>VLOOKUP(Q697,XMLLINK[EnsembleNr],1,0)</f>
        <v>#N/A</v>
      </c>
      <c r="T695" s="15" t="s">
        <v>100</v>
      </c>
      <c r="W695" s="29" t="str">
        <f>CONCATENATE(W696,W697,W698,W699,W700,W701,W702,W703)</f>
        <v/>
      </c>
      <c r="X695" s="31">
        <f>8-COUNTIF(W696:W703,"")</f>
        <v>0</v>
      </c>
      <c r="Y695" s="29" t="str">
        <f>CONCATENATE(Y696,Y697,Y698,Y699,Y700,Y701,Y702,Y703)</f>
        <v/>
      </c>
    </row>
    <row r="696" spans="1:25" x14ac:dyDescent="0.25">
      <c r="A696" s="24"/>
      <c r="B696" s="17" t="s">
        <v>79</v>
      </c>
      <c r="C696" s="18" t="str">
        <f>IF(ISERROR(S695),"",INDEX(XMLLINK[Leiter],MATCH(Q696,XMLLINK[EnsembleNr],0)))</f>
        <v/>
      </c>
      <c r="D696" s="21">
        <v>1</v>
      </c>
      <c r="E696" s="18" t="str">
        <f>IF(S696,"",INDEX(XMLLINK[NamePerson],MATCH(Q697&amp;"_"&amp;D696,XMLLINK[EID_MID],0)))</f>
        <v/>
      </c>
      <c r="F696" s="18" t="str">
        <f>IF(S696,"",INDEX(XMLLINK[GebDat],MATCH(Q697&amp;"_"&amp;D696,XMLLINK[EID_MID],0)))</f>
        <v/>
      </c>
      <c r="G696" s="18" t="str">
        <f>IF(S696,"",INDEX(XMLLINK[Geschlecht],MATCH(Q697&amp;"_"&amp;D696,XMLLINK[EID_MID],0)))</f>
        <v/>
      </c>
      <c r="H696" s="18" t="str">
        <f>IF(S696,"",INDEX(XMLLINK[Adresse],MATCH(Q697&amp;"_"&amp;D696,XMLLINK[EID_MID],0)))</f>
        <v/>
      </c>
      <c r="I696" s="18" t="str">
        <f>IF(S696,"",INDEX(XMLLINK[Email],MATCH(Q697&amp;"_"&amp;D696,XMLLINK[EID_MID],0)))</f>
        <v/>
      </c>
      <c r="J696" s="18" t="str">
        <f>IF(S696,"",INDEX(XMLLINK[Telefon],MATCH(Q697&amp;"_"&amp;D696,XMLLINK[EID_MID],0)))</f>
        <v/>
      </c>
      <c r="K696" s="18" t="str">
        <f>IF(S696,"",INDEX(XMLLINK[Instrument],MATCH(Q697&amp;"_"&amp;D696,XMLLINK[EID_MID],0)))</f>
        <v/>
      </c>
      <c r="L696" s="18" t="str">
        <f>IF(S696,"",INDEX(XMLLINK[BereichIDPerson],MATCH(Q697&amp;"_"&amp;D696,XMLLINK[EID_MID],0)))</f>
        <v/>
      </c>
      <c r="M696" s="18" t="str">
        <f>IF(S696,"",INDEX(XMLLINK[BereichNamePerson],MATCH(Q697&amp;"_"&amp;D696,XMLLINK[EID_MID],0)))</f>
        <v/>
      </c>
      <c r="N696" s="18" t="str">
        <f>IF(S696,"",INDEX(XMLLINK[AuswahlPerson],MATCH(Q697&amp;"_"&amp;D696,XMLLINK[EID_MID],0)))</f>
        <v/>
      </c>
      <c r="O696" s="18" t="str">
        <f>IF(S696,"",INDEX(XMLLINK[BemerkungPerson],MATCH(Q697&amp;"_"&amp;D696,XMLLINK[EID_MID],0)))</f>
        <v/>
      </c>
      <c r="Q696" s="21">
        <f>B694</f>
        <v>35</v>
      </c>
      <c r="R696" s="22" t="s">
        <v>101</v>
      </c>
      <c r="S696" s="18" t="b">
        <f>ISERROR(INDEX(XMLLINK[NamePerson],MATCH(Q697&amp;"_"&amp;D696,XMLLINK[EID_MID],0)))</f>
        <v>1</v>
      </c>
      <c r="U696" s="15" t="str">
        <f ca="1">IF(ISNUMBER(DATEVALUE(F696)),TODAY()-DATEVALUE(F696),"")</f>
        <v/>
      </c>
      <c r="W696" s="15" t="str">
        <f>M696</f>
        <v/>
      </c>
      <c r="X696" s="29" t="str">
        <f>IF(E696="","",IF(E697="",E696,IF(E698="",E696&amp;", "&amp;E697,IF(E699="",E696&amp;", "&amp;E697&amp;", "&amp;E698,IF(E700="",E696&amp;", "&amp;E697&amp;", "&amp;E698&amp;", "&amp;E699,IF(E701="",E696&amp;", "&amp;E697&amp;", "&amp;E698&amp;", "&amp;E699&amp;", "&amp;E700,IF(E702="",E696&amp;", "&amp;E697&amp;", "&amp;E698&amp;", "&amp;E699&amp;", "&amp;E700&amp;", "&amp;E701,IF(E703="",E696&amp;", "&amp;E697&amp;", "&amp;E698&amp;", "&amp;E699&amp;", "&amp;E700&amp;", "&amp;E701&amp;", "&amp;E702,E696&amp;", "&amp;E697&amp;", "&amp;E698&amp;", "&amp;E699&amp;", "&amp;E700&amp;", "&amp;E701&amp;", "&amp;E702&amp;", "&amp;E703))))))))</f>
        <v/>
      </c>
      <c r="Y696" s="15" t="str">
        <f>K696</f>
        <v/>
      </c>
    </row>
    <row r="697" spans="1:25" x14ac:dyDescent="0.25">
      <c r="A697" s="24"/>
      <c r="B697" s="17" t="s">
        <v>80</v>
      </c>
      <c r="C697" s="18" t="str">
        <f>IF(ISERROR(S695),"",INDEX(XMLLINK[LeiterEmail],MATCH(Q697,XMLLINK[EnsembleNr],0)))</f>
        <v/>
      </c>
      <c r="D697" s="21">
        <v>2</v>
      </c>
      <c r="E697" s="18" t="str">
        <f>IF(S697,"",INDEX(XMLLINK[NamePerson],MATCH(Q698&amp;"_"&amp;D697,XMLLINK[EID_MID],0)))</f>
        <v/>
      </c>
      <c r="F697" s="18" t="str">
        <f>IF(S697,"",INDEX(XMLLINK[GebDat],MATCH(Q698&amp;"_"&amp;D697,XMLLINK[EID_MID],0)))</f>
        <v/>
      </c>
      <c r="G697" s="18" t="str">
        <f>IF(S697,"",INDEX(XMLLINK[Geschlecht],MATCH(Q698&amp;"_"&amp;D697,XMLLINK[EID_MID],0)))</f>
        <v/>
      </c>
      <c r="H697" s="18" t="str">
        <f>IF(S697,"",INDEX(XMLLINK[Adresse],MATCH(Q698&amp;"_"&amp;D697,XMLLINK[EID_MID],0)))</f>
        <v/>
      </c>
      <c r="I697" s="18" t="str">
        <f>IF(S697,"",INDEX(XMLLINK[Email],MATCH(Q698&amp;"_"&amp;D697,XMLLINK[EID_MID],0)))</f>
        <v/>
      </c>
      <c r="J697" s="18" t="str">
        <f>IF(S697,"",INDEX(XMLLINK[Telefon],MATCH(Q698&amp;"_"&amp;D697,XMLLINK[EID_MID],0)))</f>
        <v/>
      </c>
      <c r="K697" s="18" t="str">
        <f>IF(S697,"",INDEX(XMLLINK[Instrument],MATCH(Q698&amp;"_"&amp;D697,XMLLINK[EID_MID],0)))</f>
        <v/>
      </c>
      <c r="L697" s="18" t="str">
        <f>IF(S697,"",INDEX(XMLLINK[BereichIDPerson],MATCH(Q698&amp;"_"&amp;D697,XMLLINK[EID_MID],0)))</f>
        <v/>
      </c>
      <c r="M697" s="18" t="str">
        <f>IF(S697,"",INDEX(XMLLINK[BereichNamePerson],MATCH(Q698&amp;"_"&amp;D697,XMLLINK[EID_MID],0)))</f>
        <v/>
      </c>
      <c r="N697" s="18" t="str">
        <f>IF(S697,"",INDEX(XMLLINK[AuswahlPerson],MATCH(Q698&amp;"_"&amp;D697,XMLLINK[EID_MID],0)))</f>
        <v/>
      </c>
      <c r="O697" s="18" t="str">
        <f>IF(S697,"",INDEX(XMLLINK[BemerkungPerson],MATCH(Q698&amp;"_"&amp;D697,XMLLINK[EID_MID],0)))</f>
        <v/>
      </c>
      <c r="Q697" s="21">
        <f t="shared" ref="Q697:Q711" si="136">Q696</f>
        <v>35</v>
      </c>
      <c r="R697" s="15">
        <v>2</v>
      </c>
      <c r="S697" s="18" t="b">
        <f>ISERROR(INDEX(XMLLINK[NamePerson],MATCH(Q697&amp;"_"&amp;D697,XMLLINK[EID_MID],0)))</f>
        <v>1</v>
      </c>
      <c r="U697" s="15" t="str">
        <f t="shared" ref="U697:U703" ca="1" si="137">IF(ISNUMBER(DATEVALUE(F697)),TODAY()-DATEVALUE(F697),"")</f>
        <v/>
      </c>
      <c r="W697" s="15" t="str">
        <f>IF(AND(M697&lt;&gt;"",M697&lt;&gt;M696),", "&amp;M697,"")</f>
        <v/>
      </c>
      <c r="Y697" s="15" t="str">
        <f>IF(AND(K697&lt;&gt;"",K697&lt;&gt;K696),", "&amp;K697,"")</f>
        <v/>
      </c>
    </row>
    <row r="698" spans="1:25" x14ac:dyDescent="0.25">
      <c r="A698" s="24"/>
      <c r="B698" s="17" t="s">
        <v>81</v>
      </c>
      <c r="C698" s="18" t="str">
        <f>IF(ISERROR(S695),"",INDEX(XMLLINK[LeiterTelefon],MATCH(Q698,XMLLINK[EnsembleNr],0)))</f>
        <v/>
      </c>
      <c r="D698" s="21">
        <v>3</v>
      </c>
      <c r="E698" s="18" t="str">
        <f>IF(S698,"",INDEX(XMLLINK[NamePerson],MATCH(Q699&amp;"_"&amp;D698,XMLLINK[EID_MID],0)))</f>
        <v/>
      </c>
      <c r="F698" s="18" t="str">
        <f>IF(S698,"",INDEX(XMLLINK[GebDat],MATCH(Q699&amp;"_"&amp;D698,XMLLINK[EID_MID],0)))</f>
        <v/>
      </c>
      <c r="G698" s="18" t="str">
        <f>IF(S698,"",INDEX(XMLLINK[Geschlecht],MATCH(Q699&amp;"_"&amp;D698,XMLLINK[EID_MID],0)))</f>
        <v/>
      </c>
      <c r="H698" s="18" t="str">
        <f>IF(S698,"",INDEX(XMLLINK[Adresse],MATCH(Q699&amp;"_"&amp;D698,XMLLINK[EID_MID],0)))</f>
        <v/>
      </c>
      <c r="I698" s="18" t="str">
        <f>IF(S698,"",INDEX(XMLLINK[Email],MATCH(Q699&amp;"_"&amp;D698,XMLLINK[EID_MID],0)))</f>
        <v/>
      </c>
      <c r="J698" s="18" t="str">
        <f>IF(S698,"",INDEX(XMLLINK[Telefon],MATCH(Q699&amp;"_"&amp;D698,XMLLINK[EID_MID],0)))</f>
        <v/>
      </c>
      <c r="K698" s="18" t="str">
        <f>IF(S698,"",INDEX(XMLLINK[Instrument],MATCH(Q699&amp;"_"&amp;D698,XMLLINK[EID_MID],0)))</f>
        <v/>
      </c>
      <c r="L698" s="18" t="str">
        <f>IF(S698,"",INDEX(XMLLINK[BereichIDPerson],MATCH(Q699&amp;"_"&amp;D698,XMLLINK[EID_MID],0)))</f>
        <v/>
      </c>
      <c r="M698" s="18" t="str">
        <f>IF(S698,"",INDEX(XMLLINK[BereichNamePerson],MATCH(Q699&amp;"_"&amp;D698,XMLLINK[EID_MID],0)))</f>
        <v/>
      </c>
      <c r="N698" s="18" t="str">
        <f>IF(S698,"",INDEX(XMLLINK[AuswahlPerson],MATCH(Q699&amp;"_"&amp;D698,XMLLINK[EID_MID],0)))</f>
        <v/>
      </c>
      <c r="O698" s="18" t="str">
        <f>IF(S698,"",INDEX(XMLLINK[BemerkungPerson],MATCH(Q699&amp;"_"&amp;D698,XMLLINK[EID_MID],0)))</f>
        <v/>
      </c>
      <c r="Q698" s="21">
        <f t="shared" si="136"/>
        <v>35</v>
      </c>
      <c r="R698" s="15">
        <v>3</v>
      </c>
      <c r="S698" s="18" t="b">
        <f>ISERROR(INDEX(XMLLINK[NamePerson],MATCH(Q697&amp;"_"&amp;D698,XMLLINK[EID_MID],0)))</f>
        <v>1</v>
      </c>
      <c r="U698" s="15" t="str">
        <f t="shared" ca="1" si="137"/>
        <v/>
      </c>
      <c r="W698" s="15" t="str">
        <f>IF(OR(M698="",COUNTIF(M696:M697,M698)&gt;0),"",", "&amp;M698)</f>
        <v/>
      </c>
      <c r="Y698" s="15" t="str">
        <f>IF(OR(K698="",COUNTIF(K696:K697,K698)&gt;0),"",", "&amp;K698)</f>
        <v/>
      </c>
    </row>
    <row r="699" spans="1:25" x14ac:dyDescent="0.25">
      <c r="A699" s="24"/>
      <c r="B699" s="17" t="s">
        <v>82</v>
      </c>
      <c r="C699" s="18" t="str">
        <f>IF(ISERROR(S695),"",INDEX(XMLLINK[Art],MATCH(Q699,XMLLINK[EnsembleNr],0)))</f>
        <v/>
      </c>
      <c r="D699" s="21">
        <v>4</v>
      </c>
      <c r="E699" s="18" t="str">
        <f>IF(S699,"",INDEX(XMLLINK[NamePerson],MATCH(Q700&amp;"_"&amp;D699,XMLLINK[EID_MID],0)))</f>
        <v/>
      </c>
      <c r="F699" s="18" t="str">
        <f>IF(S699,"",INDEX(XMLLINK[GebDat],MATCH(Q700&amp;"_"&amp;D699,XMLLINK[EID_MID],0)))</f>
        <v/>
      </c>
      <c r="G699" s="18" t="str">
        <f>IF(S699,"",INDEX(XMLLINK[Geschlecht],MATCH(Q700&amp;"_"&amp;D699,XMLLINK[EID_MID],0)))</f>
        <v/>
      </c>
      <c r="H699" s="18" t="str">
        <f>IF(S699,"",INDEX(XMLLINK[Adresse],MATCH(Q700&amp;"_"&amp;D699,XMLLINK[EID_MID],0)))</f>
        <v/>
      </c>
      <c r="I699" s="18" t="str">
        <f>IF(S699,"",INDEX(XMLLINK[Email],MATCH(Q700&amp;"_"&amp;D699,XMLLINK[EID_MID],0)))</f>
        <v/>
      </c>
      <c r="J699" s="18" t="str">
        <f>IF(S699,"",INDEX(XMLLINK[Telefon],MATCH(Q700&amp;"_"&amp;D699,XMLLINK[EID_MID],0)))</f>
        <v/>
      </c>
      <c r="K699" s="18" t="str">
        <f>IF(S699,"",INDEX(XMLLINK[Instrument],MATCH(Q700&amp;"_"&amp;D699,XMLLINK[EID_MID],0)))</f>
        <v/>
      </c>
      <c r="L699" s="18" t="str">
        <f>IF(S699,"",INDEX(XMLLINK[BereichIDPerson],MATCH(Q700&amp;"_"&amp;D699,XMLLINK[EID_MID],0)))</f>
        <v/>
      </c>
      <c r="M699" s="18" t="str">
        <f>IF(S699,"",INDEX(XMLLINK[BereichNamePerson],MATCH(Q700&amp;"_"&amp;D699,XMLLINK[EID_MID],0)))</f>
        <v/>
      </c>
      <c r="N699" s="18" t="str">
        <f>IF(S699,"",INDEX(XMLLINK[AuswahlPerson],MATCH(Q700&amp;"_"&amp;D699,XMLLINK[EID_MID],0)))</f>
        <v/>
      </c>
      <c r="O699" s="18" t="str">
        <f>IF(S699,"",INDEX(XMLLINK[BemerkungPerson],MATCH(Q700&amp;"_"&amp;D699,XMLLINK[EID_MID],0)))</f>
        <v/>
      </c>
      <c r="Q699" s="21">
        <f t="shared" si="136"/>
        <v>35</v>
      </c>
      <c r="R699" s="15">
        <v>4</v>
      </c>
      <c r="S699" s="18" t="b">
        <f>ISERROR(INDEX(XMLLINK[NamePerson],MATCH(Q697&amp;"_"&amp;D699,XMLLINK[EID_MID],0)))</f>
        <v>1</v>
      </c>
      <c r="U699" s="15" t="str">
        <f t="shared" ca="1" si="137"/>
        <v/>
      </c>
      <c r="W699" s="15" t="str">
        <f>IF(OR(M699="",COUNTIF(M696:M698,M699)&gt;0),"",", "&amp;M699)</f>
        <v/>
      </c>
      <c r="Y699" s="15" t="str">
        <f>IF(OR(K699="",COUNTIF(K696:K698,K699)&gt;0),"",", "&amp;K699)</f>
        <v/>
      </c>
    </row>
    <row r="700" spans="1:25" x14ac:dyDescent="0.25">
      <c r="A700" s="24"/>
      <c r="B700" s="17" t="s">
        <v>83</v>
      </c>
      <c r="C700" s="18" t="str">
        <f>IF(ISERROR(S695),"",INDEX(XMLLINK[Stufe],MATCH(Q700,XMLLINK[EnsembleNr],0)))</f>
        <v/>
      </c>
      <c r="D700" s="21">
        <v>5</v>
      </c>
      <c r="E700" s="18" t="str">
        <f>IF(S700,"",INDEX(XMLLINK[NamePerson],MATCH(Q701&amp;"_"&amp;D700,XMLLINK[EID_MID],0)))</f>
        <v/>
      </c>
      <c r="F700" s="18" t="str">
        <f>IF(S700,"",INDEX(XMLLINK[GebDat],MATCH(Q701&amp;"_"&amp;D700,XMLLINK[EID_MID],0)))</f>
        <v/>
      </c>
      <c r="G700" s="18" t="str">
        <f>IF(S700,"",INDEX(XMLLINK[Geschlecht],MATCH(Q701&amp;"_"&amp;D700,XMLLINK[EID_MID],0)))</f>
        <v/>
      </c>
      <c r="H700" s="18" t="str">
        <f>IF(S700,"",INDEX(XMLLINK[Adresse],MATCH(Q701&amp;"_"&amp;D700,XMLLINK[EID_MID],0)))</f>
        <v/>
      </c>
      <c r="I700" s="18" t="str">
        <f>IF(S700,"",INDEX(XMLLINK[Email],MATCH(Q701&amp;"_"&amp;D700,XMLLINK[EID_MID],0)))</f>
        <v/>
      </c>
      <c r="J700" s="18" t="str">
        <f>IF(S700,"",INDEX(XMLLINK[Telefon],MATCH(Q701&amp;"_"&amp;D700,XMLLINK[EID_MID],0)))</f>
        <v/>
      </c>
      <c r="K700" s="18" t="str">
        <f>IF(S700,"",INDEX(XMLLINK[Instrument],MATCH(Q701&amp;"_"&amp;D700,XMLLINK[EID_MID],0)))</f>
        <v/>
      </c>
      <c r="L700" s="18" t="str">
        <f>IF(S700,"",INDEX(XMLLINK[BereichIDPerson],MATCH(Q701&amp;"_"&amp;D700,XMLLINK[EID_MID],0)))</f>
        <v/>
      </c>
      <c r="M700" s="18" t="str">
        <f>IF(S700,"",INDEX(XMLLINK[BereichNamePerson],MATCH(Q701&amp;"_"&amp;D700,XMLLINK[EID_MID],0)))</f>
        <v/>
      </c>
      <c r="N700" s="18" t="str">
        <f>IF(S700,"",INDEX(XMLLINK[AuswahlPerson],MATCH(Q701&amp;"_"&amp;D700,XMLLINK[EID_MID],0)))</f>
        <v/>
      </c>
      <c r="O700" s="18" t="str">
        <f>IF(S700,"",INDEX(XMLLINK[BemerkungPerson],MATCH(Q701&amp;"_"&amp;D700,XMLLINK[EID_MID],0)))</f>
        <v/>
      </c>
      <c r="Q700" s="21">
        <f t="shared" si="136"/>
        <v>35</v>
      </c>
      <c r="R700" s="15">
        <v>5</v>
      </c>
      <c r="S700" s="18" t="b">
        <f>ISERROR(INDEX(XMLLINK[NamePerson],MATCH(Q697&amp;"_"&amp;D700,XMLLINK[EID_MID],0)))</f>
        <v>1</v>
      </c>
      <c r="U700" s="15" t="str">
        <f t="shared" ca="1" si="137"/>
        <v/>
      </c>
      <c r="W700" s="15" t="str">
        <f>IF(OR(M700="",COUNTIF(M696:M699,M700)&gt;0),"",", "&amp;M700)</f>
        <v/>
      </c>
      <c r="Y700" s="15" t="str">
        <f>IF(OR(K700="",COUNTIF(K697:K699,K700)&gt;0),"",", "&amp;K700)</f>
        <v/>
      </c>
    </row>
    <row r="701" spans="1:25" x14ac:dyDescent="0.25">
      <c r="A701" s="24"/>
      <c r="B701" s="17" t="s">
        <v>84</v>
      </c>
      <c r="C701" s="18" t="str">
        <f>IF(ISERROR(S695),"",INDEX(XMLLINK[Artikel],MATCH(Q701,XMLLINK[EnsembleNr],0)))</f>
        <v/>
      </c>
      <c r="D701" s="21">
        <v>6</v>
      </c>
      <c r="E701" s="18" t="str">
        <f>IF(S701,"",INDEX(XMLLINK[NamePerson],MATCH(Q702&amp;"_"&amp;D701,XMLLINK[EID_MID],0)))</f>
        <v/>
      </c>
      <c r="F701" s="18" t="str">
        <f>IF(S701,"",INDEX(XMLLINK[GebDat],MATCH(Q702&amp;"_"&amp;D701,XMLLINK[EID_MID],0)))</f>
        <v/>
      </c>
      <c r="G701" s="18" t="str">
        <f>IF(S701,"",INDEX(XMLLINK[Geschlecht],MATCH(Q702&amp;"_"&amp;D701,XMLLINK[EID_MID],0)))</f>
        <v/>
      </c>
      <c r="H701" s="18" t="str">
        <f>IF(S701,"",INDEX(XMLLINK[Adresse],MATCH(Q702&amp;"_"&amp;D701,XMLLINK[EID_MID],0)))</f>
        <v/>
      </c>
      <c r="I701" s="18" t="str">
        <f>IF(S701,"",INDEX(XMLLINK[Email],MATCH(Q702&amp;"_"&amp;D701,XMLLINK[EID_MID],0)))</f>
        <v/>
      </c>
      <c r="J701" s="18" t="str">
        <f>IF(S701,"",INDEX(XMLLINK[Telefon],MATCH(Q702&amp;"_"&amp;D701,XMLLINK[EID_MID],0)))</f>
        <v/>
      </c>
      <c r="K701" s="18" t="str">
        <f>IF(S701,"",INDEX(XMLLINK[Instrument],MATCH(Q702&amp;"_"&amp;D701,XMLLINK[EID_MID],0)))</f>
        <v/>
      </c>
      <c r="L701" s="18" t="str">
        <f>IF(S701,"",INDEX(XMLLINK[BereichIDPerson],MATCH(Q702&amp;"_"&amp;D701,XMLLINK[EID_MID],0)))</f>
        <v/>
      </c>
      <c r="M701" s="18" t="str">
        <f>IF(S701,"",INDEX(XMLLINK[BereichNamePerson],MATCH(Q702&amp;"_"&amp;D701,XMLLINK[EID_MID],0)))</f>
        <v/>
      </c>
      <c r="N701" s="18" t="str">
        <f>IF(S701,"",INDEX(XMLLINK[AuswahlPerson],MATCH(Q702&amp;"_"&amp;D701,XMLLINK[EID_MID],0)))</f>
        <v/>
      </c>
      <c r="O701" s="18" t="str">
        <f>IF(S701,"",INDEX(XMLLINK[BemerkungPerson],MATCH(Q702&amp;"_"&amp;D701,XMLLINK[EID_MID],0)))</f>
        <v/>
      </c>
      <c r="Q701" s="21">
        <f t="shared" si="136"/>
        <v>35</v>
      </c>
      <c r="R701" s="15">
        <v>6</v>
      </c>
      <c r="S701" s="18" t="b">
        <f>ISERROR(INDEX(XMLLINK[NamePerson],MATCH(Q697&amp;"_"&amp;D701,XMLLINK[EID_MID],0)))</f>
        <v>1</v>
      </c>
      <c r="U701" s="15" t="str">
        <f t="shared" ca="1" si="137"/>
        <v/>
      </c>
      <c r="W701" s="15" t="str">
        <f>IF(OR(M701="",COUNTIF(M696:M700,M701)&gt;0),"",", "&amp;M701)</f>
        <v/>
      </c>
      <c r="Y701" s="15" t="str">
        <f>IF(OR(K701="",COUNTIF(K698:K700,K701)&gt;0),"",", "&amp;K701)</f>
        <v/>
      </c>
    </row>
    <row r="702" spans="1:25" x14ac:dyDescent="0.25">
      <c r="A702" s="24"/>
      <c r="B702" s="17" t="s">
        <v>85</v>
      </c>
      <c r="C702" s="18" t="str">
        <f>IF(ISERROR(S695),"",INDEX(XMLLINK[BereichID],MATCH(Q702,XMLLINK[EnsembleNr],0)))</f>
        <v/>
      </c>
      <c r="D702" s="21">
        <v>7</v>
      </c>
      <c r="E702" s="18" t="str">
        <f>IF(S702,"",INDEX(XMLLINK[NamePerson],MATCH(Q703&amp;"_"&amp;D702,XMLLINK[EID_MID],0)))</f>
        <v/>
      </c>
      <c r="F702" s="18" t="str">
        <f>IF(S702,"",INDEX(XMLLINK[GebDat],MATCH(Q703&amp;"_"&amp;D702,XMLLINK[EID_MID],0)))</f>
        <v/>
      </c>
      <c r="G702" s="18" t="str">
        <f>IF(S702,"",INDEX(XMLLINK[Geschlecht],MATCH(Q703&amp;"_"&amp;D702,XMLLINK[EID_MID],0)))</f>
        <v/>
      </c>
      <c r="H702" s="18" t="str">
        <f>IF(S702,"",INDEX(XMLLINK[Adresse],MATCH(Q703&amp;"_"&amp;D702,XMLLINK[EID_MID],0)))</f>
        <v/>
      </c>
      <c r="I702" s="18" t="str">
        <f>IF(S702,"",INDEX(XMLLINK[Email],MATCH(Q703&amp;"_"&amp;D702,XMLLINK[EID_MID],0)))</f>
        <v/>
      </c>
      <c r="J702" s="18" t="str">
        <f>IF(S702,"",INDEX(XMLLINK[Telefon],MATCH(Q703&amp;"_"&amp;D702,XMLLINK[EID_MID],0)))</f>
        <v/>
      </c>
      <c r="K702" s="18" t="str">
        <f>IF(S702,"",INDEX(XMLLINK[Instrument],MATCH(Q703&amp;"_"&amp;D702,XMLLINK[EID_MID],0)))</f>
        <v/>
      </c>
      <c r="L702" s="18" t="str">
        <f>IF(S702,"",INDEX(XMLLINK[BereichIDPerson],MATCH(Q703&amp;"_"&amp;D702,XMLLINK[EID_MID],0)))</f>
        <v/>
      </c>
      <c r="M702" s="18" t="str">
        <f>IF(S702,"",INDEX(XMLLINK[BereichNamePerson],MATCH(Q703&amp;"_"&amp;D702,XMLLINK[EID_MID],0)))</f>
        <v/>
      </c>
      <c r="N702" s="18" t="str">
        <f>IF(S702,"",INDEX(XMLLINK[AuswahlPerson],MATCH(Q703&amp;"_"&amp;D702,XMLLINK[EID_MID],0)))</f>
        <v/>
      </c>
      <c r="O702" s="18" t="str">
        <f>IF(S702,"",INDEX(XMLLINK[BemerkungPerson],MATCH(Q703&amp;"_"&amp;D702,XMLLINK[EID_MID],0)))</f>
        <v/>
      </c>
      <c r="Q702" s="21">
        <f t="shared" si="136"/>
        <v>35</v>
      </c>
      <c r="R702" s="15">
        <v>7</v>
      </c>
      <c r="S702" s="18" t="b">
        <f>ISERROR(INDEX(XMLLINK[NamePerson],MATCH(Q697&amp;"_"&amp;D702,XMLLINK[EID_MID],0)))</f>
        <v>1</v>
      </c>
      <c r="U702" s="15" t="str">
        <f t="shared" ca="1" si="137"/>
        <v/>
      </c>
      <c r="W702" s="15" t="str">
        <f>IF(OR(M702="",COUNTIF(M696:M701,M702)&gt;0),"",", "&amp;M702)</f>
        <v/>
      </c>
      <c r="Y702" s="15" t="str">
        <f>IF(OR(K702="",COUNTIF(K699:K701,K702)&gt;0),"",", "&amp;K702)</f>
        <v/>
      </c>
    </row>
    <row r="703" spans="1:25" x14ac:dyDescent="0.25">
      <c r="A703" s="24"/>
      <c r="B703" s="17" t="s">
        <v>86</v>
      </c>
      <c r="C703" s="18" t="str">
        <f>IF(ISERROR(S695),"",INDEX(XMLLINK[BereichName],MATCH(Q703,XMLLINK[EnsembleNr],0)))</f>
        <v/>
      </c>
      <c r="D703" s="21">
        <v>8</v>
      </c>
      <c r="E703" s="18" t="str">
        <f>IF(S703,"",INDEX(XMLLINK[NamePerson],MATCH(Q704&amp;"_"&amp;D703,XMLLINK[EID_MID],0)))</f>
        <v/>
      </c>
      <c r="F703" s="18" t="str">
        <f>IF(S703,"",INDEX(XMLLINK[GebDat],MATCH(Q704&amp;"_"&amp;D703,XMLLINK[EID_MID],0)))</f>
        <v/>
      </c>
      <c r="G703" s="18" t="str">
        <f>IF(S703,"",INDEX(XMLLINK[Geschlecht],MATCH(Q704&amp;"_"&amp;D703,XMLLINK[EID_MID],0)))</f>
        <v/>
      </c>
      <c r="H703" s="18" t="str">
        <f>IF(S703,"",INDEX(XMLLINK[Adresse],MATCH(Q704&amp;"_"&amp;D703,XMLLINK[EID_MID],0)))</f>
        <v/>
      </c>
      <c r="I703" s="18" t="str">
        <f>IF(S703,"",INDEX(XMLLINK[Email],MATCH(Q704&amp;"_"&amp;D703,XMLLINK[EID_MID],0)))</f>
        <v/>
      </c>
      <c r="J703" s="18" t="str">
        <f>IF(S703,"",INDEX(XMLLINK[Telefon],MATCH(Q704&amp;"_"&amp;D703,XMLLINK[EID_MID],0)))</f>
        <v/>
      </c>
      <c r="K703" s="18" t="str">
        <f>IF(S703,"",INDEX(XMLLINK[Instrument],MATCH(Q704&amp;"_"&amp;D703,XMLLINK[EID_MID],0)))</f>
        <v/>
      </c>
      <c r="L703" s="18" t="str">
        <f>IF(S703,"",INDEX(XMLLINK[BereichIDPerson],MATCH(Q704&amp;"_"&amp;D703,XMLLINK[EID_MID],0)))</f>
        <v/>
      </c>
      <c r="M703" s="18" t="str">
        <f>IF(S703,"",INDEX(XMLLINK[BereichNamePerson],MATCH(Q704&amp;"_"&amp;D703,XMLLINK[EID_MID],0)))</f>
        <v/>
      </c>
      <c r="N703" s="18" t="str">
        <f>IF(S703,"",INDEX(XMLLINK[AuswahlPerson],MATCH(Q704&amp;"_"&amp;D703,XMLLINK[EID_MID],0)))</f>
        <v/>
      </c>
      <c r="O703" s="18" t="str">
        <f>IF(S703,"",INDEX(XMLLINK[BemerkungPerson],MATCH(Q704&amp;"_"&amp;D703,XMLLINK[EID_MID],0)))</f>
        <v/>
      </c>
      <c r="Q703" s="21">
        <f t="shared" si="136"/>
        <v>35</v>
      </c>
      <c r="R703" s="15">
        <v>8</v>
      </c>
      <c r="S703" s="18" t="b">
        <f>ISERROR(INDEX(XMLLINK[NamePerson],MATCH(Q697&amp;"_"&amp;D703,XMLLINK[EID_MID],0)))</f>
        <v>1</v>
      </c>
      <c r="U703" s="15" t="str">
        <f t="shared" ca="1" si="137"/>
        <v/>
      </c>
      <c r="W703" s="15" t="str">
        <f>IF(OR(M703="",COUNTIF(M696:M702,M703)&gt;0),"",", "&amp;M703)</f>
        <v/>
      </c>
      <c r="Y703" s="15" t="str">
        <f>IF(OR(K703="",COUNTIF(K700:K702,K703)&gt;0),"",", "&amp;K703)</f>
        <v/>
      </c>
    </row>
    <row r="704" spans="1:25" x14ac:dyDescent="0.25">
      <c r="A704" s="24"/>
      <c r="B704" s="17" t="s">
        <v>87</v>
      </c>
      <c r="C704" s="18" t="str">
        <f>IF(ISERROR(S695),"",INDEX(XMLLINK[Auftrittzeit],MATCH(Q704,XMLLINK[EnsembleNr],0)))</f>
        <v/>
      </c>
      <c r="D704" s="17" t="s">
        <v>94</v>
      </c>
      <c r="E704" s="15" t="s">
        <v>29</v>
      </c>
      <c r="F704" s="15" t="s">
        <v>30</v>
      </c>
      <c r="G704" s="15" t="s">
        <v>95</v>
      </c>
      <c r="H704" s="15" t="s">
        <v>32</v>
      </c>
      <c r="I704" s="15" t="s">
        <v>20</v>
      </c>
      <c r="J704" s="15" t="s">
        <v>39</v>
      </c>
      <c r="Q704" s="21">
        <f t="shared" si="136"/>
        <v>35</v>
      </c>
      <c r="U704" s="15">
        <f ca="1">COUNT(U696:U703)</f>
        <v>0</v>
      </c>
      <c r="W704" s="29" t="str">
        <f>CONCATENATE(W705,V706,W706,V707,W707,V708,W708,V709,W709,V710,W710,V711,W711)</f>
        <v/>
      </c>
    </row>
    <row r="705" spans="1:25" x14ac:dyDescent="0.25">
      <c r="A705" s="24"/>
      <c r="B705" s="17" t="s">
        <v>88</v>
      </c>
      <c r="C705" s="18" t="str">
        <f>IF(ISERROR(S695),"",INDEX(XMLLINK[Bemerkung],MATCH(Q705,XMLLINK[EnsembleNr],0)))</f>
        <v/>
      </c>
      <c r="D705" s="21">
        <v>1</v>
      </c>
      <c r="E705" s="18" t="str">
        <f>IF(S705,"",INDEX(XMLLINK[Titel],MATCH(Q706&amp;"_"&amp;D705,XMLLINK[EID_WID],0)))</f>
        <v/>
      </c>
      <c r="F705" s="18" t="str">
        <f>IF(S705,"",INDEX(XMLLINK[Komponist],MATCH(Q706&amp;"_"&amp;D705,XMLLINK[EID_WID],0)))</f>
        <v/>
      </c>
      <c r="G705" s="18" t="str">
        <f>IF(S705,"",INDEX(XMLLINK[Satz],MATCH(Q706&amp;"_"&amp;D705,XMLLINK[EID_WID],0)))</f>
        <v/>
      </c>
      <c r="H705" s="18" t="str">
        <f>IF(S705,"",INDEX(XMLLINK[Dauer],MATCH(Q706&amp;"_"&amp;D705,XMLLINK[EID_WID],0)))</f>
        <v/>
      </c>
      <c r="I705" s="18" t="str">
        <f>IF(S705,"",INDEX(XMLLINK[BemerkungWerk],MATCH(Q706&amp;"_"&amp;D705,XMLLINK[EID_WID],0)))</f>
        <v/>
      </c>
      <c r="J705" s="18" t="str">
        <f>IF(S705,"",INDEX(XMLLINK[Pflicht],MATCH(Q706&amp;"_"&amp;D705,XMLLINK[EID_WID],0)))</f>
        <v/>
      </c>
      <c r="Q705" s="21">
        <f t="shared" si="136"/>
        <v>35</v>
      </c>
      <c r="R705" s="22" t="s">
        <v>102</v>
      </c>
      <c r="S705" s="18" t="b">
        <f>ISERROR(INDEX(XMLLINK[NamePerson],MATCH(Q707&amp;"_"&amp;D705,XMLLINK[EID_WID],0)))</f>
        <v>1</v>
      </c>
      <c r="W705" s="15" t="str">
        <f t="shared" ref="W705:W712" si="138">IF(AND(F705="",G705=""),E705,IF(AND(F705&lt;&gt;"",G705&lt;&gt;""),F705&amp;", "&amp;E705&amp;", "&amp;G705,IF(F705="",E705&amp;", "&amp;G705,F705&amp;", "&amp;E705)))</f>
        <v/>
      </c>
    </row>
    <row r="706" spans="1:25" x14ac:dyDescent="0.25">
      <c r="A706" s="24"/>
      <c r="B706" s="17" t="s">
        <v>108</v>
      </c>
      <c r="C706" s="28" t="str">
        <f ca="1">IF(U704=0,"",SUM(U696:U703)/U704/365.25)</f>
        <v/>
      </c>
      <c r="D706" s="21">
        <v>2</v>
      </c>
      <c r="E706" s="18" t="str">
        <f>IF(S706,"",INDEX(XMLLINK[Titel],MATCH(Q707&amp;"_"&amp;D706,XMLLINK[EID_WID],0)))</f>
        <v/>
      </c>
      <c r="F706" s="18" t="str">
        <f>IF(S706,"",INDEX(XMLLINK[Komponist],MATCH(Q707&amp;"_"&amp;D706,XMLLINK[EID_WID],0)))</f>
        <v/>
      </c>
      <c r="G706" s="18" t="str">
        <f>IF(S706,"",INDEX(XMLLINK[Satz],MATCH(Q707&amp;"_"&amp;D706,XMLLINK[EID_WID],0)))</f>
        <v/>
      </c>
      <c r="H706" s="18" t="str">
        <f>IF(S706,"",INDEX(XMLLINK[Dauer],MATCH(Q707&amp;"_"&amp;D706,XMLLINK[EID_WID],0)))</f>
        <v/>
      </c>
      <c r="I706" s="18" t="str">
        <f>IF(S706,"",INDEX(XMLLINK[BemerkungWerk],MATCH(Q707&amp;"_"&amp;D706,XMLLINK[EID_WID],0)))</f>
        <v/>
      </c>
      <c r="J706" s="18" t="str">
        <f>IF(S706,"",INDEX(XMLLINK[Pflicht],MATCH(Q707&amp;"_"&amp;D706,XMLLINK[EID_WID],0)))</f>
        <v/>
      </c>
      <c r="Q706" s="21">
        <f t="shared" si="136"/>
        <v>35</v>
      </c>
      <c r="R706" s="22">
        <v>2</v>
      </c>
      <c r="S706" s="18" t="b">
        <f>ISERROR(INDEX(XMLLINK[NamePerson],MATCH(Q708&amp;"_"&amp;D706,XMLLINK[EID_WID],0)))</f>
        <v>1</v>
      </c>
      <c r="V706" s="15" t="str">
        <f>IF(W706="","","; ")</f>
        <v/>
      </c>
      <c r="W706" s="15" t="str">
        <f t="shared" si="138"/>
        <v/>
      </c>
    </row>
    <row r="707" spans="1:25" x14ac:dyDescent="0.25">
      <c r="A707" s="24"/>
      <c r="D707" s="21">
        <v>3</v>
      </c>
      <c r="E707" s="18" t="str">
        <f>IF(S707,"",INDEX(XMLLINK[Titel],MATCH(Q708&amp;"_"&amp;D707,XMLLINK[EID_WID],0)))</f>
        <v/>
      </c>
      <c r="F707" s="18" t="str">
        <f>IF(S707,"",INDEX(XMLLINK[Komponist],MATCH(Q708&amp;"_"&amp;D707,XMLLINK[EID_WID],0)))</f>
        <v/>
      </c>
      <c r="G707" s="18" t="str">
        <f>IF(S707,"",INDEX(XMLLINK[Satz],MATCH(Q708&amp;"_"&amp;D707,XMLLINK[EID_WID],0)))</f>
        <v/>
      </c>
      <c r="H707" s="18" t="str">
        <f>IF(S707,"",INDEX(XMLLINK[Dauer],MATCH(Q708&amp;"_"&amp;D707,XMLLINK[EID_WID],0)))</f>
        <v/>
      </c>
      <c r="I707" s="18" t="str">
        <f>IF(S707,"",INDEX(XMLLINK[BemerkungWerk],MATCH(Q708&amp;"_"&amp;D707,XMLLINK[EID_WID],0)))</f>
        <v/>
      </c>
      <c r="J707" s="18" t="str">
        <f>IF(S707,"",INDEX(XMLLINK[Pflicht],MATCH(Q708&amp;"_"&amp;D707,XMLLINK[EID_WID],0)))</f>
        <v/>
      </c>
      <c r="Q707" s="21">
        <f t="shared" si="136"/>
        <v>35</v>
      </c>
      <c r="R707" s="22">
        <v>3</v>
      </c>
      <c r="S707" s="18" t="b">
        <f>ISERROR(INDEX(XMLLINK[NamePerson],MATCH(Q709&amp;"_"&amp;D707,XMLLINK[EID_WID],0)))</f>
        <v>1</v>
      </c>
      <c r="V707" s="15" t="str">
        <f t="shared" ref="V707:V712" si="139">IF(W707="","","; ")</f>
        <v/>
      </c>
      <c r="W707" s="15" t="str">
        <f t="shared" si="138"/>
        <v/>
      </c>
    </row>
    <row r="708" spans="1:25" x14ac:dyDescent="0.25">
      <c r="A708" s="24"/>
      <c r="D708" s="21">
        <v>4</v>
      </c>
      <c r="E708" s="18" t="str">
        <f>IF(S708,"",INDEX(XMLLINK[Titel],MATCH(Q709&amp;"_"&amp;D708,XMLLINK[EID_WID],0)))</f>
        <v/>
      </c>
      <c r="F708" s="18" t="str">
        <f>IF(S708,"",INDEX(XMLLINK[Komponist],MATCH(Q709&amp;"_"&amp;D708,XMLLINK[EID_WID],0)))</f>
        <v/>
      </c>
      <c r="G708" s="18" t="str">
        <f>IF(S708,"",INDEX(XMLLINK[Satz],MATCH(Q709&amp;"_"&amp;D708,XMLLINK[EID_WID],0)))</f>
        <v/>
      </c>
      <c r="H708" s="18" t="str">
        <f>IF(S708,"",INDEX(XMLLINK[Dauer],MATCH(Q709&amp;"_"&amp;D708,XMLLINK[EID_WID],0)))</f>
        <v/>
      </c>
      <c r="I708" s="18" t="str">
        <f>IF(S708,"",INDEX(XMLLINK[BemerkungWerk],MATCH(Q709&amp;"_"&amp;D708,XMLLINK[EID_WID],0)))</f>
        <v/>
      </c>
      <c r="J708" s="18" t="str">
        <f>IF(S708,"",INDEX(XMLLINK[Pflicht],MATCH(Q709&amp;"_"&amp;D708,XMLLINK[EID_WID],0)))</f>
        <v/>
      </c>
      <c r="Q708" s="21">
        <f t="shared" si="136"/>
        <v>35</v>
      </c>
      <c r="R708" s="22">
        <v>4</v>
      </c>
      <c r="S708" s="18" t="b">
        <f>ISERROR(INDEX(XMLLINK[NamePerson],MATCH(Q710&amp;"_"&amp;D708,XMLLINK[EID_WID],0)))</f>
        <v>1</v>
      </c>
      <c r="V708" s="15" t="str">
        <f t="shared" si="139"/>
        <v/>
      </c>
      <c r="W708" s="15" t="str">
        <f t="shared" si="138"/>
        <v/>
      </c>
    </row>
    <row r="709" spans="1:25" x14ac:dyDescent="0.25">
      <c r="A709" s="24"/>
      <c r="D709" s="21">
        <v>5</v>
      </c>
      <c r="E709" s="18" t="str">
        <f>IF(S709,"",INDEX(XMLLINK[Titel],MATCH(Q710&amp;"_"&amp;D709,XMLLINK[EID_WID],0)))</f>
        <v/>
      </c>
      <c r="F709" s="18" t="str">
        <f>IF(S709,"",INDEX(XMLLINK[Komponist],MATCH(Q710&amp;"_"&amp;D709,XMLLINK[EID_WID],0)))</f>
        <v/>
      </c>
      <c r="G709" s="18" t="str">
        <f>IF(S709,"",INDEX(XMLLINK[Satz],MATCH(Q710&amp;"_"&amp;D709,XMLLINK[EID_WID],0)))</f>
        <v/>
      </c>
      <c r="H709" s="18" t="str">
        <f>IF(S709,"",INDEX(XMLLINK[Dauer],MATCH(Q710&amp;"_"&amp;D709,XMLLINK[EID_WID],0)))</f>
        <v/>
      </c>
      <c r="I709" s="18" t="str">
        <f>IF(S709,"",INDEX(XMLLINK[BemerkungWerk],MATCH(Q710&amp;"_"&amp;D709,XMLLINK[EID_WID],0)))</f>
        <v/>
      </c>
      <c r="J709" s="18" t="str">
        <f>IF(S709,"",INDEX(XMLLINK[Pflicht],MATCH(Q710&amp;"_"&amp;D709,XMLLINK[EID_WID],0)))</f>
        <v/>
      </c>
      <c r="Q709" s="21">
        <f t="shared" si="136"/>
        <v>35</v>
      </c>
      <c r="R709" s="22">
        <v>5</v>
      </c>
      <c r="S709" s="18" t="b">
        <f>ISERROR(INDEX(XMLLINK[NamePerson],MATCH(Q711&amp;"_"&amp;D709,XMLLINK[EID_WID],0)))</f>
        <v>1</v>
      </c>
      <c r="V709" s="15" t="str">
        <f t="shared" si="139"/>
        <v/>
      </c>
      <c r="W709" s="15" t="str">
        <f t="shared" si="138"/>
        <v/>
      </c>
    </row>
    <row r="710" spans="1:25" x14ac:dyDescent="0.25">
      <c r="A710" s="24"/>
      <c r="D710" s="21">
        <v>6</v>
      </c>
      <c r="E710" s="18" t="str">
        <f>IF(S710,"",INDEX(XMLLINK[Titel],MATCH(Q711&amp;"_"&amp;D710,XMLLINK[EID_WID],0)))</f>
        <v/>
      </c>
      <c r="F710" s="18" t="str">
        <f>IF(S710,"",INDEX(XMLLINK[Komponist],MATCH(Q711&amp;"_"&amp;D710,XMLLINK[EID_WID],0)))</f>
        <v/>
      </c>
      <c r="G710" s="18" t="str">
        <f>IF(S710,"",INDEX(XMLLINK[Satz],MATCH(Q711&amp;"_"&amp;D710,XMLLINK[EID_WID],0)))</f>
        <v/>
      </c>
      <c r="H710" s="18" t="str">
        <f>IF(S710,"",INDEX(XMLLINK[Dauer],MATCH(Q711&amp;"_"&amp;D710,XMLLINK[EID_WID],0)))</f>
        <v/>
      </c>
      <c r="I710" s="18" t="str">
        <f>IF(S710,"",INDEX(XMLLINK[BemerkungWerk],MATCH(Q711&amp;"_"&amp;D710,XMLLINK[EID_WID],0)))</f>
        <v/>
      </c>
      <c r="J710" s="18" t="str">
        <f>IF(S710,"",INDEX(XMLLINK[Pflicht],MATCH(Q711&amp;"_"&amp;D710,XMLLINK[EID_WID],0)))</f>
        <v/>
      </c>
      <c r="Q710" s="21">
        <f t="shared" si="136"/>
        <v>35</v>
      </c>
      <c r="R710" s="22">
        <v>6</v>
      </c>
      <c r="S710" s="18" t="b">
        <f>ISERROR(INDEX(XMLLINK[NamePerson],MATCH(Q712&amp;"_"&amp;D710,XMLLINK[EID_WID],0)))</f>
        <v>1</v>
      </c>
      <c r="V710" s="15" t="str">
        <f t="shared" si="139"/>
        <v/>
      </c>
      <c r="W710" s="15" t="str">
        <f t="shared" si="138"/>
        <v/>
      </c>
    </row>
    <row r="711" spans="1:25" x14ac:dyDescent="0.25">
      <c r="A711" s="24"/>
      <c r="D711" s="21">
        <v>7</v>
      </c>
      <c r="E711" s="18" t="str">
        <f>IF(S711,"",INDEX(XMLLINK[Titel],MATCH(Q712&amp;"_"&amp;D711,XMLLINK[EID_WID],0)))</f>
        <v/>
      </c>
      <c r="F711" s="18" t="str">
        <f>IF(S711,"",INDEX(XMLLINK[Komponist],MATCH(Q712&amp;"_"&amp;D711,XMLLINK[EID_WID],0)))</f>
        <v/>
      </c>
      <c r="G711" s="18" t="str">
        <f>IF(S711,"",INDEX(XMLLINK[Satz],MATCH(Q712&amp;"_"&amp;D711,XMLLINK[EID_WID],0)))</f>
        <v/>
      </c>
      <c r="H711" s="18" t="str">
        <f>IF(S711,"",INDEX(XMLLINK[Dauer],MATCH(Q712&amp;"_"&amp;D711,XMLLINK[EID_WID],0)))</f>
        <v/>
      </c>
      <c r="I711" s="18" t="str">
        <f>IF(S711,"",INDEX(XMLLINK[BemerkungWerk],MATCH(Q712&amp;"_"&amp;D711,XMLLINK[EID_WID],0)))</f>
        <v/>
      </c>
      <c r="J711" s="18" t="str">
        <f>IF(S711,"",INDEX(XMLLINK[Pflicht],MATCH(Q712&amp;"_"&amp;D711,XMLLINK[EID_WID],0)))</f>
        <v/>
      </c>
      <c r="Q711" s="21">
        <f t="shared" si="136"/>
        <v>35</v>
      </c>
      <c r="R711" s="22">
        <v>7</v>
      </c>
      <c r="S711" s="18" t="b">
        <f>ISERROR(INDEX(XMLLINK[NamePerson],MATCH(Q713&amp;"_"&amp;D711,XMLLINK[EID_WID],0)))</f>
        <v>1</v>
      </c>
      <c r="V711" s="15" t="str">
        <f t="shared" si="139"/>
        <v/>
      </c>
      <c r="W711" s="15" t="str">
        <f t="shared" si="138"/>
        <v/>
      </c>
    </row>
    <row r="712" spans="1:25" x14ac:dyDescent="0.25">
      <c r="A712" s="24"/>
      <c r="D712" s="21">
        <v>8</v>
      </c>
      <c r="E712" s="18" t="str">
        <f>IF(S712,"",INDEX(XMLLINK[Titel],MATCH(Q713&amp;"_"&amp;D712,XMLLINK[EID_WID],0)))</f>
        <v/>
      </c>
      <c r="F712" s="18" t="str">
        <f>IF(S712,"",INDEX(XMLLINK[Komponist],MATCH(Q713&amp;"_"&amp;D712,XMLLINK[EID_WID],0)))</f>
        <v/>
      </c>
      <c r="G712" s="18" t="str">
        <f>IF(S712,"",INDEX(XMLLINK[Satz],MATCH(Q713&amp;"_"&amp;D712,XMLLINK[EID_WID],0)))</f>
        <v/>
      </c>
      <c r="H712" s="18" t="str">
        <f>IF(S712,"",INDEX(XMLLINK[Dauer],MATCH(Q713&amp;"_"&amp;D712,XMLLINK[EID_WID],0)))</f>
        <v/>
      </c>
      <c r="I712" s="18" t="str">
        <f>IF(S712,"",INDEX(XMLLINK[BemerkungWerk],MATCH(Q713&amp;"_"&amp;D712,XMLLINK[EID_WID],0)))</f>
        <v/>
      </c>
      <c r="J712" s="18" t="str">
        <f>IF(S712,"",INDEX(XMLLINK[Pflicht],MATCH(Q713&amp;"_"&amp;D712,XMLLINK[EID_WID],0)))</f>
        <v/>
      </c>
      <c r="Q712" s="21"/>
      <c r="R712" s="22">
        <v>8</v>
      </c>
      <c r="S712" s="18" t="b">
        <f>ISERROR(INDEX(XMLLINK[NamePerson],MATCH(A713&amp;"_"&amp;D712,XMLLINK[EID_WID],0)))</f>
        <v>1</v>
      </c>
      <c r="V712" s="15" t="str">
        <f t="shared" si="139"/>
        <v/>
      </c>
      <c r="W712" s="15" t="str">
        <f t="shared" si="138"/>
        <v/>
      </c>
    </row>
    <row r="714" spans="1:25" x14ac:dyDescent="0.25">
      <c r="A714" s="23" t="s">
        <v>96</v>
      </c>
      <c r="B714" s="23">
        <f>(ROW()+6)/20</f>
        <v>36</v>
      </c>
      <c r="C714" s="24"/>
      <c r="D714" s="24"/>
      <c r="E714" s="24"/>
      <c r="F714" s="24"/>
      <c r="G714" s="24"/>
      <c r="H714" s="24"/>
      <c r="I714" s="24"/>
      <c r="J714" s="24"/>
      <c r="K714" s="24"/>
      <c r="L714" s="24"/>
      <c r="M714" s="24"/>
      <c r="N714" s="24"/>
      <c r="O714" s="24"/>
    </row>
    <row r="715" spans="1:25" x14ac:dyDescent="0.25">
      <c r="A715" s="24"/>
      <c r="B715" s="17" t="s">
        <v>78</v>
      </c>
      <c r="C715" s="18" t="str">
        <f>IF(ISERROR(S715),"",INDEX(XMLLINK[Name],MATCH(Q716,XMLLINK[EnsembleNr],0)))</f>
        <v/>
      </c>
      <c r="D715" s="17" t="s">
        <v>89</v>
      </c>
      <c r="E715" s="19" t="s">
        <v>11</v>
      </c>
      <c r="F715" s="15" t="s">
        <v>90</v>
      </c>
      <c r="G715" s="15" t="s">
        <v>91</v>
      </c>
      <c r="H715" s="15" t="s">
        <v>24</v>
      </c>
      <c r="I715" s="15" t="s">
        <v>25</v>
      </c>
      <c r="J715" s="15" t="s">
        <v>26</v>
      </c>
      <c r="K715" s="15" t="s">
        <v>27</v>
      </c>
      <c r="L715" s="15" t="s">
        <v>18</v>
      </c>
      <c r="M715" s="15" t="s">
        <v>92</v>
      </c>
      <c r="N715" s="15" t="s">
        <v>93</v>
      </c>
      <c r="O715" s="15" t="s">
        <v>20</v>
      </c>
      <c r="Q715" s="21" t="s">
        <v>103</v>
      </c>
      <c r="R715" s="17" t="s">
        <v>97</v>
      </c>
      <c r="S715" s="20" t="e">
        <f>VLOOKUP(Q717,XMLLINK[EnsembleNr],1,0)</f>
        <v>#N/A</v>
      </c>
      <c r="T715" s="15" t="s">
        <v>100</v>
      </c>
      <c r="W715" s="29" t="str">
        <f>CONCATENATE(W716,W717,W718,W719,W720,W721,W722,W723)</f>
        <v/>
      </c>
      <c r="X715" s="31">
        <f>8-COUNTIF(W716:W723,"")</f>
        <v>0</v>
      </c>
      <c r="Y715" s="29" t="str">
        <f>CONCATENATE(Y716,Y717,Y718,Y719,Y720,Y721,Y722,Y723)</f>
        <v/>
      </c>
    </row>
    <row r="716" spans="1:25" x14ac:dyDescent="0.25">
      <c r="A716" s="24"/>
      <c r="B716" s="17" t="s">
        <v>79</v>
      </c>
      <c r="C716" s="18" t="str">
        <f>IF(ISERROR(S715),"",INDEX(XMLLINK[Leiter],MATCH(Q716,XMLLINK[EnsembleNr],0)))</f>
        <v/>
      </c>
      <c r="D716" s="21">
        <v>1</v>
      </c>
      <c r="E716" s="18" t="str">
        <f>IF(S716,"",INDEX(XMLLINK[NamePerson],MATCH(Q717&amp;"_"&amp;D716,XMLLINK[EID_MID],0)))</f>
        <v/>
      </c>
      <c r="F716" s="18" t="str">
        <f>IF(S716,"",INDEX(XMLLINK[GebDat],MATCH(Q717&amp;"_"&amp;D716,XMLLINK[EID_MID],0)))</f>
        <v/>
      </c>
      <c r="G716" s="18" t="str">
        <f>IF(S716,"",INDEX(XMLLINK[Geschlecht],MATCH(Q717&amp;"_"&amp;D716,XMLLINK[EID_MID],0)))</f>
        <v/>
      </c>
      <c r="H716" s="18" t="str">
        <f>IF(S716,"",INDEX(XMLLINK[Adresse],MATCH(Q717&amp;"_"&amp;D716,XMLLINK[EID_MID],0)))</f>
        <v/>
      </c>
      <c r="I716" s="18" t="str">
        <f>IF(S716,"",INDEX(XMLLINK[Email],MATCH(Q717&amp;"_"&amp;D716,XMLLINK[EID_MID],0)))</f>
        <v/>
      </c>
      <c r="J716" s="18" t="str">
        <f>IF(S716,"",INDEX(XMLLINK[Telefon],MATCH(Q717&amp;"_"&amp;D716,XMLLINK[EID_MID],0)))</f>
        <v/>
      </c>
      <c r="K716" s="18" t="str">
        <f>IF(S716,"",INDEX(XMLLINK[Instrument],MATCH(Q717&amp;"_"&amp;D716,XMLLINK[EID_MID],0)))</f>
        <v/>
      </c>
      <c r="L716" s="18" t="str">
        <f>IF(S716,"",INDEX(XMLLINK[BereichIDPerson],MATCH(Q717&amp;"_"&amp;D716,XMLLINK[EID_MID],0)))</f>
        <v/>
      </c>
      <c r="M716" s="18" t="str">
        <f>IF(S716,"",INDEX(XMLLINK[BereichNamePerson],MATCH(Q717&amp;"_"&amp;D716,XMLLINK[EID_MID],0)))</f>
        <v/>
      </c>
      <c r="N716" s="18" t="str">
        <f>IF(S716,"",INDEX(XMLLINK[AuswahlPerson],MATCH(Q717&amp;"_"&amp;D716,XMLLINK[EID_MID],0)))</f>
        <v/>
      </c>
      <c r="O716" s="18" t="str">
        <f>IF(S716,"",INDEX(XMLLINK[BemerkungPerson],MATCH(Q717&amp;"_"&amp;D716,XMLLINK[EID_MID],0)))</f>
        <v/>
      </c>
      <c r="Q716" s="21">
        <f>B714</f>
        <v>36</v>
      </c>
      <c r="R716" s="22" t="s">
        <v>101</v>
      </c>
      <c r="S716" s="18" t="b">
        <f>ISERROR(INDEX(XMLLINK[NamePerson],MATCH(Q717&amp;"_"&amp;D716,XMLLINK[EID_MID],0)))</f>
        <v>1</v>
      </c>
      <c r="U716" s="15" t="str">
        <f ca="1">IF(ISNUMBER(DATEVALUE(F716)),TODAY()-DATEVALUE(F716),"")</f>
        <v/>
      </c>
      <c r="W716" s="15" t="str">
        <f>M716</f>
        <v/>
      </c>
      <c r="X716" s="29" t="str">
        <f>IF(E716="","",IF(E717="",E716,IF(E718="",E716&amp;", "&amp;E717,IF(E719="",E716&amp;", "&amp;E717&amp;", "&amp;E718,IF(E720="",E716&amp;", "&amp;E717&amp;", "&amp;E718&amp;", "&amp;E719,IF(E721="",E716&amp;", "&amp;E717&amp;", "&amp;E718&amp;", "&amp;E719&amp;", "&amp;E720,IF(E722="",E716&amp;", "&amp;E717&amp;", "&amp;E718&amp;", "&amp;E719&amp;", "&amp;E720&amp;", "&amp;E721,IF(E723="",E716&amp;", "&amp;E717&amp;", "&amp;E718&amp;", "&amp;E719&amp;", "&amp;E720&amp;", "&amp;E721&amp;", "&amp;E722,E716&amp;", "&amp;E717&amp;", "&amp;E718&amp;", "&amp;E719&amp;", "&amp;E720&amp;", "&amp;E721&amp;", "&amp;E722&amp;", "&amp;E723))))))))</f>
        <v/>
      </c>
      <c r="Y716" s="15" t="str">
        <f>K716</f>
        <v/>
      </c>
    </row>
    <row r="717" spans="1:25" x14ac:dyDescent="0.25">
      <c r="A717" s="24"/>
      <c r="B717" s="17" t="s">
        <v>80</v>
      </c>
      <c r="C717" s="18" t="str">
        <f>IF(ISERROR(S715),"",INDEX(XMLLINK[LeiterEmail],MATCH(Q717,XMLLINK[EnsembleNr],0)))</f>
        <v/>
      </c>
      <c r="D717" s="21">
        <v>2</v>
      </c>
      <c r="E717" s="18" t="str">
        <f>IF(S717,"",INDEX(XMLLINK[NamePerson],MATCH(Q718&amp;"_"&amp;D717,XMLLINK[EID_MID],0)))</f>
        <v/>
      </c>
      <c r="F717" s="18" t="str">
        <f>IF(S717,"",INDEX(XMLLINK[GebDat],MATCH(Q718&amp;"_"&amp;D717,XMLLINK[EID_MID],0)))</f>
        <v/>
      </c>
      <c r="G717" s="18" t="str">
        <f>IF(S717,"",INDEX(XMLLINK[Geschlecht],MATCH(Q718&amp;"_"&amp;D717,XMLLINK[EID_MID],0)))</f>
        <v/>
      </c>
      <c r="H717" s="18" t="str">
        <f>IF(S717,"",INDEX(XMLLINK[Adresse],MATCH(Q718&amp;"_"&amp;D717,XMLLINK[EID_MID],0)))</f>
        <v/>
      </c>
      <c r="I717" s="18" t="str">
        <f>IF(S717,"",INDEX(XMLLINK[Email],MATCH(Q718&amp;"_"&amp;D717,XMLLINK[EID_MID],0)))</f>
        <v/>
      </c>
      <c r="J717" s="18" t="str">
        <f>IF(S717,"",INDEX(XMLLINK[Telefon],MATCH(Q718&amp;"_"&amp;D717,XMLLINK[EID_MID],0)))</f>
        <v/>
      </c>
      <c r="K717" s="18" t="str">
        <f>IF(S717,"",INDEX(XMLLINK[Instrument],MATCH(Q718&amp;"_"&amp;D717,XMLLINK[EID_MID],0)))</f>
        <v/>
      </c>
      <c r="L717" s="18" t="str">
        <f>IF(S717,"",INDEX(XMLLINK[BereichIDPerson],MATCH(Q718&amp;"_"&amp;D717,XMLLINK[EID_MID],0)))</f>
        <v/>
      </c>
      <c r="M717" s="18" t="str">
        <f>IF(S717,"",INDEX(XMLLINK[BereichNamePerson],MATCH(Q718&amp;"_"&amp;D717,XMLLINK[EID_MID],0)))</f>
        <v/>
      </c>
      <c r="N717" s="18" t="str">
        <f>IF(S717,"",INDEX(XMLLINK[AuswahlPerson],MATCH(Q718&amp;"_"&amp;D717,XMLLINK[EID_MID],0)))</f>
        <v/>
      </c>
      <c r="O717" s="18" t="str">
        <f>IF(S717,"",INDEX(XMLLINK[BemerkungPerson],MATCH(Q718&amp;"_"&amp;D717,XMLLINK[EID_MID],0)))</f>
        <v/>
      </c>
      <c r="Q717" s="21">
        <f t="shared" ref="Q717:Q731" si="140">Q716</f>
        <v>36</v>
      </c>
      <c r="R717" s="15">
        <v>2</v>
      </c>
      <c r="S717" s="18" t="b">
        <f>ISERROR(INDEX(XMLLINK[NamePerson],MATCH(Q717&amp;"_"&amp;D717,XMLLINK[EID_MID],0)))</f>
        <v>1</v>
      </c>
      <c r="U717" s="15" t="str">
        <f t="shared" ref="U717:U723" ca="1" si="141">IF(ISNUMBER(DATEVALUE(F717)),TODAY()-DATEVALUE(F717),"")</f>
        <v/>
      </c>
      <c r="W717" s="15" t="str">
        <f>IF(AND(M717&lt;&gt;"",M717&lt;&gt;M716),", "&amp;M717,"")</f>
        <v/>
      </c>
      <c r="Y717" s="15" t="str">
        <f>IF(AND(K717&lt;&gt;"",K717&lt;&gt;K716),", "&amp;K717,"")</f>
        <v/>
      </c>
    </row>
    <row r="718" spans="1:25" x14ac:dyDescent="0.25">
      <c r="A718" s="24"/>
      <c r="B718" s="17" t="s">
        <v>81</v>
      </c>
      <c r="C718" s="18" t="str">
        <f>IF(ISERROR(S715),"",INDEX(XMLLINK[LeiterTelefon],MATCH(Q718,XMLLINK[EnsembleNr],0)))</f>
        <v/>
      </c>
      <c r="D718" s="21">
        <v>3</v>
      </c>
      <c r="E718" s="18" t="str">
        <f>IF(S718,"",INDEX(XMLLINK[NamePerson],MATCH(Q719&amp;"_"&amp;D718,XMLLINK[EID_MID],0)))</f>
        <v/>
      </c>
      <c r="F718" s="18" t="str">
        <f>IF(S718,"",INDEX(XMLLINK[GebDat],MATCH(Q719&amp;"_"&amp;D718,XMLLINK[EID_MID],0)))</f>
        <v/>
      </c>
      <c r="G718" s="18" t="str">
        <f>IF(S718,"",INDEX(XMLLINK[Geschlecht],MATCH(Q719&amp;"_"&amp;D718,XMLLINK[EID_MID],0)))</f>
        <v/>
      </c>
      <c r="H718" s="18" t="str">
        <f>IF(S718,"",INDEX(XMLLINK[Adresse],MATCH(Q719&amp;"_"&amp;D718,XMLLINK[EID_MID],0)))</f>
        <v/>
      </c>
      <c r="I718" s="18" t="str">
        <f>IF(S718,"",INDEX(XMLLINK[Email],MATCH(Q719&amp;"_"&amp;D718,XMLLINK[EID_MID],0)))</f>
        <v/>
      </c>
      <c r="J718" s="18" t="str">
        <f>IF(S718,"",INDEX(XMLLINK[Telefon],MATCH(Q719&amp;"_"&amp;D718,XMLLINK[EID_MID],0)))</f>
        <v/>
      </c>
      <c r="K718" s="18" t="str">
        <f>IF(S718,"",INDEX(XMLLINK[Instrument],MATCH(Q719&amp;"_"&amp;D718,XMLLINK[EID_MID],0)))</f>
        <v/>
      </c>
      <c r="L718" s="18" t="str">
        <f>IF(S718,"",INDEX(XMLLINK[BereichIDPerson],MATCH(Q719&amp;"_"&amp;D718,XMLLINK[EID_MID],0)))</f>
        <v/>
      </c>
      <c r="M718" s="18" t="str">
        <f>IF(S718,"",INDEX(XMLLINK[BereichNamePerson],MATCH(Q719&amp;"_"&amp;D718,XMLLINK[EID_MID],0)))</f>
        <v/>
      </c>
      <c r="N718" s="18" t="str">
        <f>IF(S718,"",INDEX(XMLLINK[AuswahlPerson],MATCH(Q719&amp;"_"&amp;D718,XMLLINK[EID_MID],0)))</f>
        <v/>
      </c>
      <c r="O718" s="18" t="str">
        <f>IF(S718,"",INDEX(XMLLINK[BemerkungPerson],MATCH(Q719&amp;"_"&amp;D718,XMLLINK[EID_MID],0)))</f>
        <v/>
      </c>
      <c r="Q718" s="21">
        <f t="shared" si="140"/>
        <v>36</v>
      </c>
      <c r="R718" s="15">
        <v>3</v>
      </c>
      <c r="S718" s="18" t="b">
        <f>ISERROR(INDEX(XMLLINK[NamePerson],MATCH(Q717&amp;"_"&amp;D718,XMLLINK[EID_MID],0)))</f>
        <v>1</v>
      </c>
      <c r="U718" s="15" t="str">
        <f t="shared" ca="1" si="141"/>
        <v/>
      </c>
      <c r="W718" s="15" t="str">
        <f>IF(OR(M718="",COUNTIF(M716:M717,M718)&gt;0),"",", "&amp;M718)</f>
        <v/>
      </c>
      <c r="Y718" s="15" t="str">
        <f>IF(OR(K718="",COUNTIF(K716:K717,K718)&gt;0),"",", "&amp;K718)</f>
        <v/>
      </c>
    </row>
    <row r="719" spans="1:25" x14ac:dyDescent="0.25">
      <c r="A719" s="24"/>
      <c r="B719" s="17" t="s">
        <v>82</v>
      </c>
      <c r="C719" s="18" t="str">
        <f>IF(ISERROR(S715),"",INDEX(XMLLINK[Art],MATCH(Q719,XMLLINK[EnsembleNr],0)))</f>
        <v/>
      </c>
      <c r="D719" s="21">
        <v>4</v>
      </c>
      <c r="E719" s="18" t="str">
        <f>IF(S719,"",INDEX(XMLLINK[NamePerson],MATCH(Q720&amp;"_"&amp;D719,XMLLINK[EID_MID],0)))</f>
        <v/>
      </c>
      <c r="F719" s="18" t="str">
        <f>IF(S719,"",INDEX(XMLLINK[GebDat],MATCH(Q720&amp;"_"&amp;D719,XMLLINK[EID_MID],0)))</f>
        <v/>
      </c>
      <c r="G719" s="18" t="str">
        <f>IF(S719,"",INDEX(XMLLINK[Geschlecht],MATCH(Q720&amp;"_"&amp;D719,XMLLINK[EID_MID],0)))</f>
        <v/>
      </c>
      <c r="H719" s="18" t="str">
        <f>IF(S719,"",INDEX(XMLLINK[Adresse],MATCH(Q720&amp;"_"&amp;D719,XMLLINK[EID_MID],0)))</f>
        <v/>
      </c>
      <c r="I719" s="18" t="str">
        <f>IF(S719,"",INDEX(XMLLINK[Email],MATCH(Q720&amp;"_"&amp;D719,XMLLINK[EID_MID],0)))</f>
        <v/>
      </c>
      <c r="J719" s="18" t="str">
        <f>IF(S719,"",INDEX(XMLLINK[Telefon],MATCH(Q720&amp;"_"&amp;D719,XMLLINK[EID_MID],0)))</f>
        <v/>
      </c>
      <c r="K719" s="18" t="str">
        <f>IF(S719,"",INDEX(XMLLINK[Instrument],MATCH(Q720&amp;"_"&amp;D719,XMLLINK[EID_MID],0)))</f>
        <v/>
      </c>
      <c r="L719" s="18" t="str">
        <f>IF(S719,"",INDEX(XMLLINK[BereichIDPerson],MATCH(Q720&amp;"_"&amp;D719,XMLLINK[EID_MID],0)))</f>
        <v/>
      </c>
      <c r="M719" s="18" t="str">
        <f>IF(S719,"",INDEX(XMLLINK[BereichNamePerson],MATCH(Q720&amp;"_"&amp;D719,XMLLINK[EID_MID],0)))</f>
        <v/>
      </c>
      <c r="N719" s="18" t="str">
        <f>IF(S719,"",INDEX(XMLLINK[AuswahlPerson],MATCH(Q720&amp;"_"&amp;D719,XMLLINK[EID_MID],0)))</f>
        <v/>
      </c>
      <c r="O719" s="18" t="str">
        <f>IF(S719,"",INDEX(XMLLINK[BemerkungPerson],MATCH(Q720&amp;"_"&amp;D719,XMLLINK[EID_MID],0)))</f>
        <v/>
      </c>
      <c r="Q719" s="21">
        <f t="shared" si="140"/>
        <v>36</v>
      </c>
      <c r="R719" s="15">
        <v>4</v>
      </c>
      <c r="S719" s="18" t="b">
        <f>ISERROR(INDEX(XMLLINK[NamePerson],MATCH(Q717&amp;"_"&amp;D719,XMLLINK[EID_MID],0)))</f>
        <v>1</v>
      </c>
      <c r="U719" s="15" t="str">
        <f t="shared" ca="1" si="141"/>
        <v/>
      </c>
      <c r="W719" s="15" t="str">
        <f>IF(OR(M719="",COUNTIF(M716:M718,M719)&gt;0),"",", "&amp;M719)</f>
        <v/>
      </c>
      <c r="Y719" s="15" t="str">
        <f>IF(OR(K719="",COUNTIF(K716:K718,K719)&gt;0),"",", "&amp;K719)</f>
        <v/>
      </c>
    </row>
    <row r="720" spans="1:25" x14ac:dyDescent="0.25">
      <c r="A720" s="24"/>
      <c r="B720" s="17" t="s">
        <v>83</v>
      </c>
      <c r="C720" s="18" t="str">
        <f>IF(ISERROR(S715),"",INDEX(XMLLINK[Stufe],MATCH(Q720,XMLLINK[EnsembleNr],0)))</f>
        <v/>
      </c>
      <c r="D720" s="21">
        <v>5</v>
      </c>
      <c r="E720" s="18" t="str">
        <f>IF(S720,"",INDEX(XMLLINK[NamePerson],MATCH(Q721&amp;"_"&amp;D720,XMLLINK[EID_MID],0)))</f>
        <v/>
      </c>
      <c r="F720" s="18" t="str">
        <f>IF(S720,"",INDEX(XMLLINK[GebDat],MATCH(Q721&amp;"_"&amp;D720,XMLLINK[EID_MID],0)))</f>
        <v/>
      </c>
      <c r="G720" s="18" t="str">
        <f>IF(S720,"",INDEX(XMLLINK[Geschlecht],MATCH(Q721&amp;"_"&amp;D720,XMLLINK[EID_MID],0)))</f>
        <v/>
      </c>
      <c r="H720" s="18" t="str">
        <f>IF(S720,"",INDEX(XMLLINK[Adresse],MATCH(Q721&amp;"_"&amp;D720,XMLLINK[EID_MID],0)))</f>
        <v/>
      </c>
      <c r="I720" s="18" t="str">
        <f>IF(S720,"",INDEX(XMLLINK[Email],MATCH(Q721&amp;"_"&amp;D720,XMLLINK[EID_MID],0)))</f>
        <v/>
      </c>
      <c r="J720" s="18" t="str">
        <f>IF(S720,"",INDEX(XMLLINK[Telefon],MATCH(Q721&amp;"_"&amp;D720,XMLLINK[EID_MID],0)))</f>
        <v/>
      </c>
      <c r="K720" s="18" t="str">
        <f>IF(S720,"",INDEX(XMLLINK[Instrument],MATCH(Q721&amp;"_"&amp;D720,XMLLINK[EID_MID],0)))</f>
        <v/>
      </c>
      <c r="L720" s="18" t="str">
        <f>IF(S720,"",INDEX(XMLLINK[BereichIDPerson],MATCH(Q721&amp;"_"&amp;D720,XMLLINK[EID_MID],0)))</f>
        <v/>
      </c>
      <c r="M720" s="18" t="str">
        <f>IF(S720,"",INDEX(XMLLINK[BereichNamePerson],MATCH(Q721&amp;"_"&amp;D720,XMLLINK[EID_MID],0)))</f>
        <v/>
      </c>
      <c r="N720" s="18" t="str">
        <f>IF(S720,"",INDEX(XMLLINK[AuswahlPerson],MATCH(Q721&amp;"_"&amp;D720,XMLLINK[EID_MID],0)))</f>
        <v/>
      </c>
      <c r="O720" s="18" t="str">
        <f>IF(S720,"",INDEX(XMLLINK[BemerkungPerson],MATCH(Q721&amp;"_"&amp;D720,XMLLINK[EID_MID],0)))</f>
        <v/>
      </c>
      <c r="Q720" s="21">
        <f t="shared" si="140"/>
        <v>36</v>
      </c>
      <c r="R720" s="15">
        <v>5</v>
      </c>
      <c r="S720" s="18" t="b">
        <f>ISERROR(INDEX(XMLLINK[NamePerson],MATCH(Q717&amp;"_"&amp;D720,XMLLINK[EID_MID],0)))</f>
        <v>1</v>
      </c>
      <c r="U720" s="15" t="str">
        <f t="shared" ca="1" si="141"/>
        <v/>
      </c>
      <c r="W720" s="15" t="str">
        <f>IF(OR(M720="",COUNTIF(M716:M719,M720)&gt;0),"",", "&amp;M720)</f>
        <v/>
      </c>
      <c r="Y720" s="15" t="str">
        <f>IF(OR(K720="",COUNTIF(K717:K719,K720)&gt;0),"",", "&amp;K720)</f>
        <v/>
      </c>
    </row>
    <row r="721" spans="1:25" x14ac:dyDescent="0.25">
      <c r="A721" s="24"/>
      <c r="B721" s="17" t="s">
        <v>84</v>
      </c>
      <c r="C721" s="18" t="str">
        <f>IF(ISERROR(S715),"",INDEX(XMLLINK[Artikel],MATCH(Q721,XMLLINK[EnsembleNr],0)))</f>
        <v/>
      </c>
      <c r="D721" s="21">
        <v>6</v>
      </c>
      <c r="E721" s="18" t="str">
        <f>IF(S721,"",INDEX(XMLLINK[NamePerson],MATCH(Q722&amp;"_"&amp;D721,XMLLINK[EID_MID],0)))</f>
        <v/>
      </c>
      <c r="F721" s="18" t="str">
        <f>IF(S721,"",INDEX(XMLLINK[GebDat],MATCH(Q722&amp;"_"&amp;D721,XMLLINK[EID_MID],0)))</f>
        <v/>
      </c>
      <c r="G721" s="18" t="str">
        <f>IF(S721,"",INDEX(XMLLINK[Geschlecht],MATCH(Q722&amp;"_"&amp;D721,XMLLINK[EID_MID],0)))</f>
        <v/>
      </c>
      <c r="H721" s="18" t="str">
        <f>IF(S721,"",INDEX(XMLLINK[Adresse],MATCH(Q722&amp;"_"&amp;D721,XMLLINK[EID_MID],0)))</f>
        <v/>
      </c>
      <c r="I721" s="18" t="str">
        <f>IF(S721,"",INDEX(XMLLINK[Email],MATCH(Q722&amp;"_"&amp;D721,XMLLINK[EID_MID],0)))</f>
        <v/>
      </c>
      <c r="J721" s="18" t="str">
        <f>IF(S721,"",INDEX(XMLLINK[Telefon],MATCH(Q722&amp;"_"&amp;D721,XMLLINK[EID_MID],0)))</f>
        <v/>
      </c>
      <c r="K721" s="18" t="str">
        <f>IF(S721,"",INDEX(XMLLINK[Instrument],MATCH(Q722&amp;"_"&amp;D721,XMLLINK[EID_MID],0)))</f>
        <v/>
      </c>
      <c r="L721" s="18" t="str">
        <f>IF(S721,"",INDEX(XMLLINK[BereichIDPerson],MATCH(Q722&amp;"_"&amp;D721,XMLLINK[EID_MID],0)))</f>
        <v/>
      </c>
      <c r="M721" s="18" t="str">
        <f>IF(S721,"",INDEX(XMLLINK[BereichNamePerson],MATCH(Q722&amp;"_"&amp;D721,XMLLINK[EID_MID],0)))</f>
        <v/>
      </c>
      <c r="N721" s="18" t="str">
        <f>IF(S721,"",INDEX(XMLLINK[AuswahlPerson],MATCH(Q722&amp;"_"&amp;D721,XMLLINK[EID_MID],0)))</f>
        <v/>
      </c>
      <c r="O721" s="18" t="str">
        <f>IF(S721,"",INDEX(XMLLINK[BemerkungPerson],MATCH(Q722&amp;"_"&amp;D721,XMLLINK[EID_MID],0)))</f>
        <v/>
      </c>
      <c r="Q721" s="21">
        <f t="shared" si="140"/>
        <v>36</v>
      </c>
      <c r="R721" s="15">
        <v>6</v>
      </c>
      <c r="S721" s="18" t="b">
        <f>ISERROR(INDEX(XMLLINK[NamePerson],MATCH(Q717&amp;"_"&amp;D721,XMLLINK[EID_MID],0)))</f>
        <v>1</v>
      </c>
      <c r="U721" s="15" t="str">
        <f t="shared" ca="1" si="141"/>
        <v/>
      </c>
      <c r="W721" s="15" t="str">
        <f>IF(OR(M721="",COUNTIF(M716:M720,M721)&gt;0),"",", "&amp;M721)</f>
        <v/>
      </c>
      <c r="Y721" s="15" t="str">
        <f>IF(OR(K721="",COUNTIF(K718:K720,K721)&gt;0),"",", "&amp;K721)</f>
        <v/>
      </c>
    </row>
    <row r="722" spans="1:25" x14ac:dyDescent="0.25">
      <c r="A722" s="24"/>
      <c r="B722" s="17" t="s">
        <v>85</v>
      </c>
      <c r="C722" s="18" t="str">
        <f>IF(ISERROR(S715),"",INDEX(XMLLINK[BereichID],MATCH(Q722,XMLLINK[EnsembleNr],0)))</f>
        <v/>
      </c>
      <c r="D722" s="21">
        <v>7</v>
      </c>
      <c r="E722" s="18" t="str">
        <f>IF(S722,"",INDEX(XMLLINK[NamePerson],MATCH(Q723&amp;"_"&amp;D722,XMLLINK[EID_MID],0)))</f>
        <v/>
      </c>
      <c r="F722" s="18" t="str">
        <f>IF(S722,"",INDEX(XMLLINK[GebDat],MATCH(Q723&amp;"_"&amp;D722,XMLLINK[EID_MID],0)))</f>
        <v/>
      </c>
      <c r="G722" s="18" t="str">
        <f>IF(S722,"",INDEX(XMLLINK[Geschlecht],MATCH(Q723&amp;"_"&amp;D722,XMLLINK[EID_MID],0)))</f>
        <v/>
      </c>
      <c r="H722" s="18" t="str">
        <f>IF(S722,"",INDEX(XMLLINK[Adresse],MATCH(Q723&amp;"_"&amp;D722,XMLLINK[EID_MID],0)))</f>
        <v/>
      </c>
      <c r="I722" s="18" t="str">
        <f>IF(S722,"",INDEX(XMLLINK[Email],MATCH(Q723&amp;"_"&amp;D722,XMLLINK[EID_MID],0)))</f>
        <v/>
      </c>
      <c r="J722" s="18" t="str">
        <f>IF(S722,"",INDEX(XMLLINK[Telefon],MATCH(Q723&amp;"_"&amp;D722,XMLLINK[EID_MID],0)))</f>
        <v/>
      </c>
      <c r="K722" s="18" t="str">
        <f>IF(S722,"",INDEX(XMLLINK[Instrument],MATCH(Q723&amp;"_"&amp;D722,XMLLINK[EID_MID],0)))</f>
        <v/>
      </c>
      <c r="L722" s="18" t="str">
        <f>IF(S722,"",INDEX(XMLLINK[BereichIDPerson],MATCH(Q723&amp;"_"&amp;D722,XMLLINK[EID_MID],0)))</f>
        <v/>
      </c>
      <c r="M722" s="18" t="str">
        <f>IF(S722,"",INDEX(XMLLINK[BereichNamePerson],MATCH(Q723&amp;"_"&amp;D722,XMLLINK[EID_MID],0)))</f>
        <v/>
      </c>
      <c r="N722" s="18" t="str">
        <f>IF(S722,"",INDEX(XMLLINK[AuswahlPerson],MATCH(Q723&amp;"_"&amp;D722,XMLLINK[EID_MID],0)))</f>
        <v/>
      </c>
      <c r="O722" s="18" t="str">
        <f>IF(S722,"",INDEX(XMLLINK[BemerkungPerson],MATCH(Q723&amp;"_"&amp;D722,XMLLINK[EID_MID],0)))</f>
        <v/>
      </c>
      <c r="Q722" s="21">
        <f t="shared" si="140"/>
        <v>36</v>
      </c>
      <c r="R722" s="15">
        <v>7</v>
      </c>
      <c r="S722" s="18" t="b">
        <f>ISERROR(INDEX(XMLLINK[NamePerson],MATCH(Q717&amp;"_"&amp;D722,XMLLINK[EID_MID],0)))</f>
        <v>1</v>
      </c>
      <c r="U722" s="15" t="str">
        <f t="shared" ca="1" si="141"/>
        <v/>
      </c>
      <c r="W722" s="15" t="str">
        <f>IF(OR(M722="",COUNTIF(M716:M721,M722)&gt;0),"",", "&amp;M722)</f>
        <v/>
      </c>
      <c r="Y722" s="15" t="str">
        <f>IF(OR(K722="",COUNTIF(K719:K721,K722)&gt;0),"",", "&amp;K722)</f>
        <v/>
      </c>
    </row>
    <row r="723" spans="1:25" x14ac:dyDescent="0.25">
      <c r="A723" s="24"/>
      <c r="B723" s="17" t="s">
        <v>86</v>
      </c>
      <c r="C723" s="18" t="str">
        <f>IF(ISERROR(S715),"",INDEX(XMLLINK[BereichName],MATCH(Q723,XMLLINK[EnsembleNr],0)))</f>
        <v/>
      </c>
      <c r="D723" s="21">
        <v>8</v>
      </c>
      <c r="E723" s="18" t="str">
        <f>IF(S723,"",INDEX(XMLLINK[NamePerson],MATCH(Q724&amp;"_"&amp;D723,XMLLINK[EID_MID],0)))</f>
        <v/>
      </c>
      <c r="F723" s="18" t="str">
        <f>IF(S723,"",INDEX(XMLLINK[GebDat],MATCH(Q724&amp;"_"&amp;D723,XMLLINK[EID_MID],0)))</f>
        <v/>
      </c>
      <c r="G723" s="18" t="str">
        <f>IF(S723,"",INDEX(XMLLINK[Geschlecht],MATCH(Q724&amp;"_"&amp;D723,XMLLINK[EID_MID],0)))</f>
        <v/>
      </c>
      <c r="H723" s="18" t="str">
        <f>IF(S723,"",INDEX(XMLLINK[Adresse],MATCH(Q724&amp;"_"&amp;D723,XMLLINK[EID_MID],0)))</f>
        <v/>
      </c>
      <c r="I723" s="18" t="str">
        <f>IF(S723,"",INDEX(XMLLINK[Email],MATCH(Q724&amp;"_"&amp;D723,XMLLINK[EID_MID],0)))</f>
        <v/>
      </c>
      <c r="J723" s="18" t="str">
        <f>IF(S723,"",INDEX(XMLLINK[Telefon],MATCH(Q724&amp;"_"&amp;D723,XMLLINK[EID_MID],0)))</f>
        <v/>
      </c>
      <c r="K723" s="18" t="str">
        <f>IF(S723,"",INDEX(XMLLINK[Instrument],MATCH(Q724&amp;"_"&amp;D723,XMLLINK[EID_MID],0)))</f>
        <v/>
      </c>
      <c r="L723" s="18" t="str">
        <f>IF(S723,"",INDEX(XMLLINK[BereichIDPerson],MATCH(Q724&amp;"_"&amp;D723,XMLLINK[EID_MID],0)))</f>
        <v/>
      </c>
      <c r="M723" s="18" t="str">
        <f>IF(S723,"",INDEX(XMLLINK[BereichNamePerson],MATCH(Q724&amp;"_"&amp;D723,XMLLINK[EID_MID],0)))</f>
        <v/>
      </c>
      <c r="N723" s="18" t="str">
        <f>IF(S723,"",INDEX(XMLLINK[AuswahlPerson],MATCH(Q724&amp;"_"&amp;D723,XMLLINK[EID_MID],0)))</f>
        <v/>
      </c>
      <c r="O723" s="18" t="str">
        <f>IF(S723,"",INDEX(XMLLINK[BemerkungPerson],MATCH(Q724&amp;"_"&amp;D723,XMLLINK[EID_MID],0)))</f>
        <v/>
      </c>
      <c r="Q723" s="21">
        <f t="shared" si="140"/>
        <v>36</v>
      </c>
      <c r="R723" s="15">
        <v>8</v>
      </c>
      <c r="S723" s="18" t="b">
        <f>ISERROR(INDEX(XMLLINK[NamePerson],MATCH(Q717&amp;"_"&amp;D723,XMLLINK[EID_MID],0)))</f>
        <v>1</v>
      </c>
      <c r="U723" s="15" t="str">
        <f t="shared" ca="1" si="141"/>
        <v/>
      </c>
      <c r="W723" s="15" t="str">
        <f>IF(OR(M723="",COUNTIF(M716:M722,M723)&gt;0),"",", "&amp;M723)</f>
        <v/>
      </c>
      <c r="Y723" s="15" t="str">
        <f>IF(OR(K723="",COUNTIF(K720:K722,K723)&gt;0),"",", "&amp;K723)</f>
        <v/>
      </c>
    </row>
    <row r="724" spans="1:25" x14ac:dyDescent="0.25">
      <c r="A724" s="24"/>
      <c r="B724" s="17" t="s">
        <v>87</v>
      </c>
      <c r="C724" s="18" t="str">
        <f>IF(ISERROR(S715),"",INDEX(XMLLINK[Auftrittzeit],MATCH(Q724,XMLLINK[EnsembleNr],0)))</f>
        <v/>
      </c>
      <c r="D724" s="17" t="s">
        <v>94</v>
      </c>
      <c r="E724" s="15" t="s">
        <v>29</v>
      </c>
      <c r="F724" s="15" t="s">
        <v>30</v>
      </c>
      <c r="G724" s="15" t="s">
        <v>95</v>
      </c>
      <c r="H724" s="15" t="s">
        <v>32</v>
      </c>
      <c r="I724" s="15" t="s">
        <v>20</v>
      </c>
      <c r="J724" s="15" t="s">
        <v>39</v>
      </c>
      <c r="Q724" s="21">
        <f t="shared" si="140"/>
        <v>36</v>
      </c>
      <c r="U724" s="15">
        <f ca="1">COUNT(U716:U723)</f>
        <v>0</v>
      </c>
      <c r="W724" s="29" t="str">
        <f>CONCATENATE(W725,V726,W726,V727,W727,V728,W728,V729,W729,V730,W730,V731,W731)</f>
        <v/>
      </c>
    </row>
    <row r="725" spans="1:25" x14ac:dyDescent="0.25">
      <c r="A725" s="24"/>
      <c r="B725" s="17" t="s">
        <v>88</v>
      </c>
      <c r="C725" s="18" t="str">
        <f>IF(ISERROR(S715),"",INDEX(XMLLINK[Bemerkung],MATCH(Q725,XMLLINK[EnsembleNr],0)))</f>
        <v/>
      </c>
      <c r="D725" s="21">
        <v>1</v>
      </c>
      <c r="E725" s="18" t="str">
        <f>IF(S725,"",INDEX(XMLLINK[Titel],MATCH(Q726&amp;"_"&amp;D725,XMLLINK[EID_WID],0)))</f>
        <v/>
      </c>
      <c r="F725" s="18" t="str">
        <f>IF(S725,"",INDEX(XMLLINK[Komponist],MATCH(Q726&amp;"_"&amp;D725,XMLLINK[EID_WID],0)))</f>
        <v/>
      </c>
      <c r="G725" s="18" t="str">
        <f>IF(S725,"",INDEX(XMLLINK[Satz],MATCH(Q726&amp;"_"&amp;D725,XMLLINK[EID_WID],0)))</f>
        <v/>
      </c>
      <c r="H725" s="18" t="str">
        <f>IF(S725,"",INDEX(XMLLINK[Dauer],MATCH(Q726&amp;"_"&amp;D725,XMLLINK[EID_WID],0)))</f>
        <v/>
      </c>
      <c r="I725" s="18" t="str">
        <f>IF(S725,"",INDEX(XMLLINK[BemerkungWerk],MATCH(Q726&amp;"_"&amp;D725,XMLLINK[EID_WID],0)))</f>
        <v/>
      </c>
      <c r="J725" s="18" t="str">
        <f>IF(S725,"",INDEX(XMLLINK[Pflicht],MATCH(Q726&amp;"_"&amp;D725,XMLLINK[EID_WID],0)))</f>
        <v/>
      </c>
      <c r="Q725" s="21">
        <f t="shared" si="140"/>
        <v>36</v>
      </c>
      <c r="R725" s="22" t="s">
        <v>102</v>
      </c>
      <c r="S725" s="18" t="b">
        <f>ISERROR(INDEX(XMLLINK[NamePerson],MATCH(Q727&amp;"_"&amp;D725,XMLLINK[EID_WID],0)))</f>
        <v>1</v>
      </c>
      <c r="W725" s="15" t="str">
        <f t="shared" ref="W725:W732" si="142">IF(AND(F725="",G725=""),E725,IF(AND(F725&lt;&gt;"",G725&lt;&gt;""),F725&amp;", "&amp;E725&amp;", "&amp;G725,IF(F725="",E725&amp;", "&amp;G725,F725&amp;", "&amp;E725)))</f>
        <v/>
      </c>
    </row>
    <row r="726" spans="1:25" x14ac:dyDescent="0.25">
      <c r="A726" s="24"/>
      <c r="B726" s="17" t="s">
        <v>108</v>
      </c>
      <c r="C726" s="28" t="str">
        <f ca="1">IF(U724=0,"",SUM(U716:U723)/U724/365.25)</f>
        <v/>
      </c>
      <c r="D726" s="21">
        <v>2</v>
      </c>
      <c r="E726" s="18" t="str">
        <f>IF(S726,"",INDEX(XMLLINK[Titel],MATCH(Q727&amp;"_"&amp;D726,XMLLINK[EID_WID],0)))</f>
        <v/>
      </c>
      <c r="F726" s="18" t="str">
        <f>IF(S726,"",INDEX(XMLLINK[Komponist],MATCH(Q727&amp;"_"&amp;D726,XMLLINK[EID_WID],0)))</f>
        <v/>
      </c>
      <c r="G726" s="18" t="str">
        <f>IF(S726,"",INDEX(XMLLINK[Satz],MATCH(Q727&amp;"_"&amp;D726,XMLLINK[EID_WID],0)))</f>
        <v/>
      </c>
      <c r="H726" s="18" t="str">
        <f>IF(S726,"",INDEX(XMLLINK[Dauer],MATCH(Q727&amp;"_"&amp;D726,XMLLINK[EID_WID],0)))</f>
        <v/>
      </c>
      <c r="I726" s="18" t="str">
        <f>IF(S726,"",INDEX(XMLLINK[BemerkungWerk],MATCH(Q727&amp;"_"&amp;D726,XMLLINK[EID_WID],0)))</f>
        <v/>
      </c>
      <c r="J726" s="18" t="str">
        <f>IF(S726,"",INDEX(XMLLINK[Pflicht],MATCH(Q727&amp;"_"&amp;D726,XMLLINK[EID_WID],0)))</f>
        <v/>
      </c>
      <c r="Q726" s="21">
        <f t="shared" si="140"/>
        <v>36</v>
      </c>
      <c r="R726" s="22">
        <v>2</v>
      </c>
      <c r="S726" s="18" t="b">
        <f>ISERROR(INDEX(XMLLINK[NamePerson],MATCH(Q728&amp;"_"&amp;D726,XMLLINK[EID_WID],0)))</f>
        <v>1</v>
      </c>
      <c r="V726" s="15" t="str">
        <f>IF(W726="","","; ")</f>
        <v/>
      </c>
      <c r="W726" s="15" t="str">
        <f t="shared" si="142"/>
        <v/>
      </c>
    </row>
    <row r="727" spans="1:25" x14ac:dyDescent="0.25">
      <c r="A727" s="24"/>
      <c r="D727" s="21">
        <v>3</v>
      </c>
      <c r="E727" s="18" t="str">
        <f>IF(S727,"",INDEX(XMLLINK[Titel],MATCH(Q728&amp;"_"&amp;D727,XMLLINK[EID_WID],0)))</f>
        <v/>
      </c>
      <c r="F727" s="18" t="str">
        <f>IF(S727,"",INDEX(XMLLINK[Komponist],MATCH(Q728&amp;"_"&amp;D727,XMLLINK[EID_WID],0)))</f>
        <v/>
      </c>
      <c r="G727" s="18" t="str">
        <f>IF(S727,"",INDEX(XMLLINK[Satz],MATCH(Q728&amp;"_"&amp;D727,XMLLINK[EID_WID],0)))</f>
        <v/>
      </c>
      <c r="H727" s="18" t="str">
        <f>IF(S727,"",INDEX(XMLLINK[Dauer],MATCH(Q728&amp;"_"&amp;D727,XMLLINK[EID_WID],0)))</f>
        <v/>
      </c>
      <c r="I727" s="18" t="str">
        <f>IF(S727,"",INDEX(XMLLINK[BemerkungWerk],MATCH(Q728&amp;"_"&amp;D727,XMLLINK[EID_WID],0)))</f>
        <v/>
      </c>
      <c r="J727" s="18" t="str">
        <f>IF(S727,"",INDEX(XMLLINK[Pflicht],MATCH(Q728&amp;"_"&amp;D727,XMLLINK[EID_WID],0)))</f>
        <v/>
      </c>
      <c r="Q727" s="21">
        <f t="shared" si="140"/>
        <v>36</v>
      </c>
      <c r="R727" s="22">
        <v>3</v>
      </c>
      <c r="S727" s="18" t="b">
        <f>ISERROR(INDEX(XMLLINK[NamePerson],MATCH(Q729&amp;"_"&amp;D727,XMLLINK[EID_WID],0)))</f>
        <v>1</v>
      </c>
      <c r="V727" s="15" t="str">
        <f t="shared" ref="V727:V732" si="143">IF(W727="","","; ")</f>
        <v/>
      </c>
      <c r="W727" s="15" t="str">
        <f t="shared" si="142"/>
        <v/>
      </c>
    </row>
    <row r="728" spans="1:25" x14ac:dyDescent="0.25">
      <c r="A728" s="24"/>
      <c r="D728" s="21">
        <v>4</v>
      </c>
      <c r="E728" s="18" t="str">
        <f>IF(S728,"",INDEX(XMLLINK[Titel],MATCH(Q729&amp;"_"&amp;D728,XMLLINK[EID_WID],0)))</f>
        <v/>
      </c>
      <c r="F728" s="18" t="str">
        <f>IF(S728,"",INDEX(XMLLINK[Komponist],MATCH(Q729&amp;"_"&amp;D728,XMLLINK[EID_WID],0)))</f>
        <v/>
      </c>
      <c r="G728" s="18" t="str">
        <f>IF(S728,"",INDEX(XMLLINK[Satz],MATCH(Q729&amp;"_"&amp;D728,XMLLINK[EID_WID],0)))</f>
        <v/>
      </c>
      <c r="H728" s="18" t="str">
        <f>IF(S728,"",INDEX(XMLLINK[Dauer],MATCH(Q729&amp;"_"&amp;D728,XMLLINK[EID_WID],0)))</f>
        <v/>
      </c>
      <c r="I728" s="18" t="str">
        <f>IF(S728,"",INDEX(XMLLINK[BemerkungWerk],MATCH(Q729&amp;"_"&amp;D728,XMLLINK[EID_WID],0)))</f>
        <v/>
      </c>
      <c r="J728" s="18" t="str">
        <f>IF(S728,"",INDEX(XMLLINK[Pflicht],MATCH(Q729&amp;"_"&amp;D728,XMLLINK[EID_WID],0)))</f>
        <v/>
      </c>
      <c r="Q728" s="21">
        <f t="shared" si="140"/>
        <v>36</v>
      </c>
      <c r="R728" s="22">
        <v>4</v>
      </c>
      <c r="S728" s="18" t="b">
        <f>ISERROR(INDEX(XMLLINK[NamePerson],MATCH(Q730&amp;"_"&amp;D728,XMLLINK[EID_WID],0)))</f>
        <v>1</v>
      </c>
      <c r="V728" s="15" t="str">
        <f t="shared" si="143"/>
        <v/>
      </c>
      <c r="W728" s="15" t="str">
        <f t="shared" si="142"/>
        <v/>
      </c>
    </row>
    <row r="729" spans="1:25" x14ac:dyDescent="0.25">
      <c r="A729" s="24"/>
      <c r="D729" s="21">
        <v>5</v>
      </c>
      <c r="E729" s="18" t="str">
        <f>IF(S729,"",INDEX(XMLLINK[Titel],MATCH(Q730&amp;"_"&amp;D729,XMLLINK[EID_WID],0)))</f>
        <v/>
      </c>
      <c r="F729" s="18" t="str">
        <f>IF(S729,"",INDEX(XMLLINK[Komponist],MATCH(Q730&amp;"_"&amp;D729,XMLLINK[EID_WID],0)))</f>
        <v/>
      </c>
      <c r="G729" s="18" t="str">
        <f>IF(S729,"",INDEX(XMLLINK[Satz],MATCH(Q730&amp;"_"&amp;D729,XMLLINK[EID_WID],0)))</f>
        <v/>
      </c>
      <c r="H729" s="18" t="str">
        <f>IF(S729,"",INDEX(XMLLINK[Dauer],MATCH(Q730&amp;"_"&amp;D729,XMLLINK[EID_WID],0)))</f>
        <v/>
      </c>
      <c r="I729" s="18" t="str">
        <f>IF(S729,"",INDEX(XMLLINK[BemerkungWerk],MATCH(Q730&amp;"_"&amp;D729,XMLLINK[EID_WID],0)))</f>
        <v/>
      </c>
      <c r="J729" s="18" t="str">
        <f>IF(S729,"",INDEX(XMLLINK[Pflicht],MATCH(Q730&amp;"_"&amp;D729,XMLLINK[EID_WID],0)))</f>
        <v/>
      </c>
      <c r="Q729" s="21">
        <f t="shared" si="140"/>
        <v>36</v>
      </c>
      <c r="R729" s="22">
        <v>5</v>
      </c>
      <c r="S729" s="18" t="b">
        <f>ISERROR(INDEX(XMLLINK[NamePerson],MATCH(Q731&amp;"_"&amp;D729,XMLLINK[EID_WID],0)))</f>
        <v>1</v>
      </c>
      <c r="V729" s="15" t="str">
        <f t="shared" si="143"/>
        <v/>
      </c>
      <c r="W729" s="15" t="str">
        <f t="shared" si="142"/>
        <v/>
      </c>
    </row>
    <row r="730" spans="1:25" x14ac:dyDescent="0.25">
      <c r="A730" s="24"/>
      <c r="D730" s="21">
        <v>6</v>
      </c>
      <c r="E730" s="18" t="str">
        <f>IF(S730,"",INDEX(XMLLINK[Titel],MATCH(Q731&amp;"_"&amp;D730,XMLLINK[EID_WID],0)))</f>
        <v/>
      </c>
      <c r="F730" s="18" t="str">
        <f>IF(S730,"",INDEX(XMLLINK[Komponist],MATCH(Q731&amp;"_"&amp;D730,XMLLINK[EID_WID],0)))</f>
        <v/>
      </c>
      <c r="G730" s="18" t="str">
        <f>IF(S730,"",INDEX(XMLLINK[Satz],MATCH(Q731&amp;"_"&amp;D730,XMLLINK[EID_WID],0)))</f>
        <v/>
      </c>
      <c r="H730" s="18" t="str">
        <f>IF(S730,"",INDEX(XMLLINK[Dauer],MATCH(Q731&amp;"_"&amp;D730,XMLLINK[EID_WID],0)))</f>
        <v/>
      </c>
      <c r="I730" s="18" t="str">
        <f>IF(S730,"",INDEX(XMLLINK[BemerkungWerk],MATCH(Q731&amp;"_"&amp;D730,XMLLINK[EID_WID],0)))</f>
        <v/>
      </c>
      <c r="J730" s="18" t="str">
        <f>IF(S730,"",INDEX(XMLLINK[Pflicht],MATCH(Q731&amp;"_"&amp;D730,XMLLINK[EID_WID],0)))</f>
        <v/>
      </c>
      <c r="Q730" s="21">
        <f t="shared" si="140"/>
        <v>36</v>
      </c>
      <c r="R730" s="22">
        <v>6</v>
      </c>
      <c r="S730" s="18" t="b">
        <f>ISERROR(INDEX(XMLLINK[NamePerson],MATCH(Q732&amp;"_"&amp;D730,XMLLINK[EID_WID],0)))</f>
        <v>1</v>
      </c>
      <c r="V730" s="15" t="str">
        <f t="shared" si="143"/>
        <v/>
      </c>
      <c r="W730" s="15" t="str">
        <f t="shared" si="142"/>
        <v/>
      </c>
    </row>
    <row r="731" spans="1:25" x14ac:dyDescent="0.25">
      <c r="A731" s="24"/>
      <c r="D731" s="21">
        <v>7</v>
      </c>
      <c r="E731" s="18" t="str">
        <f>IF(S731,"",INDEX(XMLLINK[Titel],MATCH(Q732&amp;"_"&amp;D731,XMLLINK[EID_WID],0)))</f>
        <v/>
      </c>
      <c r="F731" s="18" t="str">
        <f>IF(S731,"",INDEX(XMLLINK[Komponist],MATCH(Q732&amp;"_"&amp;D731,XMLLINK[EID_WID],0)))</f>
        <v/>
      </c>
      <c r="G731" s="18" t="str">
        <f>IF(S731,"",INDEX(XMLLINK[Satz],MATCH(Q732&amp;"_"&amp;D731,XMLLINK[EID_WID],0)))</f>
        <v/>
      </c>
      <c r="H731" s="18" t="str">
        <f>IF(S731,"",INDEX(XMLLINK[Dauer],MATCH(Q732&amp;"_"&amp;D731,XMLLINK[EID_WID],0)))</f>
        <v/>
      </c>
      <c r="I731" s="18" t="str">
        <f>IF(S731,"",INDEX(XMLLINK[BemerkungWerk],MATCH(Q732&amp;"_"&amp;D731,XMLLINK[EID_WID],0)))</f>
        <v/>
      </c>
      <c r="J731" s="18" t="str">
        <f>IF(S731,"",INDEX(XMLLINK[Pflicht],MATCH(Q732&amp;"_"&amp;D731,XMLLINK[EID_WID],0)))</f>
        <v/>
      </c>
      <c r="Q731" s="21">
        <f t="shared" si="140"/>
        <v>36</v>
      </c>
      <c r="R731" s="22">
        <v>7</v>
      </c>
      <c r="S731" s="18" t="b">
        <f>ISERROR(INDEX(XMLLINK[NamePerson],MATCH(Q733&amp;"_"&amp;D731,XMLLINK[EID_WID],0)))</f>
        <v>1</v>
      </c>
      <c r="V731" s="15" t="str">
        <f t="shared" si="143"/>
        <v/>
      </c>
      <c r="W731" s="15" t="str">
        <f t="shared" si="142"/>
        <v/>
      </c>
    </row>
    <row r="732" spans="1:25" x14ac:dyDescent="0.25">
      <c r="A732" s="24"/>
      <c r="D732" s="21">
        <v>8</v>
      </c>
      <c r="E732" s="18" t="str">
        <f>IF(S732,"",INDEX(XMLLINK[Titel],MATCH(Q733&amp;"_"&amp;D732,XMLLINK[EID_WID],0)))</f>
        <v/>
      </c>
      <c r="F732" s="18" t="str">
        <f>IF(S732,"",INDEX(XMLLINK[Komponist],MATCH(Q733&amp;"_"&amp;D732,XMLLINK[EID_WID],0)))</f>
        <v/>
      </c>
      <c r="G732" s="18" t="str">
        <f>IF(S732,"",INDEX(XMLLINK[Satz],MATCH(Q733&amp;"_"&amp;D732,XMLLINK[EID_WID],0)))</f>
        <v/>
      </c>
      <c r="H732" s="18" t="str">
        <f>IF(S732,"",INDEX(XMLLINK[Dauer],MATCH(Q733&amp;"_"&amp;D732,XMLLINK[EID_WID],0)))</f>
        <v/>
      </c>
      <c r="I732" s="18" t="str">
        <f>IF(S732,"",INDEX(XMLLINK[BemerkungWerk],MATCH(Q733&amp;"_"&amp;D732,XMLLINK[EID_WID],0)))</f>
        <v/>
      </c>
      <c r="J732" s="18" t="str">
        <f>IF(S732,"",INDEX(XMLLINK[Pflicht],MATCH(Q733&amp;"_"&amp;D732,XMLLINK[EID_WID],0)))</f>
        <v/>
      </c>
      <c r="Q732" s="21"/>
      <c r="R732" s="22">
        <v>8</v>
      </c>
      <c r="S732" s="18" t="b">
        <f>ISERROR(INDEX(XMLLINK[NamePerson],MATCH(A733&amp;"_"&amp;D732,XMLLINK[EID_WID],0)))</f>
        <v>1</v>
      </c>
      <c r="V732" s="15" t="str">
        <f t="shared" si="143"/>
        <v/>
      </c>
      <c r="W732" s="15" t="str">
        <f t="shared" si="142"/>
        <v/>
      </c>
    </row>
    <row r="734" spans="1:25" x14ac:dyDescent="0.25">
      <c r="A734" s="23" t="s">
        <v>96</v>
      </c>
      <c r="B734" s="23">
        <f>(ROW()+6)/20</f>
        <v>37</v>
      </c>
      <c r="C734" s="24"/>
      <c r="D734" s="24"/>
      <c r="E734" s="24"/>
      <c r="F734" s="24"/>
      <c r="G734" s="24"/>
      <c r="H734" s="24"/>
      <c r="I734" s="24"/>
      <c r="J734" s="24"/>
      <c r="K734" s="24"/>
      <c r="L734" s="24"/>
      <c r="M734" s="24"/>
      <c r="N734" s="24"/>
      <c r="O734" s="24"/>
    </row>
    <row r="735" spans="1:25" x14ac:dyDescent="0.25">
      <c r="A735" s="24"/>
      <c r="B735" s="17" t="s">
        <v>78</v>
      </c>
      <c r="C735" s="18" t="str">
        <f>IF(ISERROR(S735),"",INDEX(XMLLINK[Name],MATCH(Q736,XMLLINK[EnsembleNr],0)))</f>
        <v/>
      </c>
      <c r="D735" s="17" t="s">
        <v>89</v>
      </c>
      <c r="E735" s="19" t="s">
        <v>11</v>
      </c>
      <c r="F735" s="15" t="s">
        <v>90</v>
      </c>
      <c r="G735" s="15" t="s">
        <v>91</v>
      </c>
      <c r="H735" s="15" t="s">
        <v>24</v>
      </c>
      <c r="I735" s="15" t="s">
        <v>25</v>
      </c>
      <c r="J735" s="15" t="s">
        <v>26</v>
      </c>
      <c r="K735" s="15" t="s">
        <v>27</v>
      </c>
      <c r="L735" s="15" t="s">
        <v>18</v>
      </c>
      <c r="M735" s="15" t="s">
        <v>92</v>
      </c>
      <c r="N735" s="15" t="s">
        <v>93</v>
      </c>
      <c r="O735" s="15" t="s">
        <v>20</v>
      </c>
      <c r="Q735" s="21" t="s">
        <v>103</v>
      </c>
      <c r="R735" s="17" t="s">
        <v>97</v>
      </c>
      <c r="S735" s="20" t="e">
        <f>VLOOKUP(Q737,XMLLINK[EnsembleNr],1,0)</f>
        <v>#N/A</v>
      </c>
      <c r="T735" s="15" t="s">
        <v>100</v>
      </c>
      <c r="W735" s="29" t="str">
        <f>CONCATENATE(W736,W737,W738,W739,W740,W741,W742,W743)</f>
        <v/>
      </c>
      <c r="X735" s="31">
        <f>8-COUNTIF(W736:W743,"")</f>
        <v>0</v>
      </c>
      <c r="Y735" s="29" t="str">
        <f>CONCATENATE(Y736,Y737,Y738,Y739,Y740,Y741,Y742,Y743)</f>
        <v/>
      </c>
    </row>
    <row r="736" spans="1:25" x14ac:dyDescent="0.25">
      <c r="A736" s="24"/>
      <c r="B736" s="17" t="s">
        <v>79</v>
      </c>
      <c r="C736" s="18" t="str">
        <f>IF(ISERROR(S735),"",INDEX(XMLLINK[Leiter],MATCH(Q736,XMLLINK[EnsembleNr],0)))</f>
        <v/>
      </c>
      <c r="D736" s="21">
        <v>1</v>
      </c>
      <c r="E736" s="18" t="str">
        <f>IF(S736,"",INDEX(XMLLINK[NamePerson],MATCH(Q737&amp;"_"&amp;D736,XMLLINK[EID_MID],0)))</f>
        <v/>
      </c>
      <c r="F736" s="18" t="str">
        <f>IF(S736,"",INDEX(XMLLINK[GebDat],MATCH(Q737&amp;"_"&amp;D736,XMLLINK[EID_MID],0)))</f>
        <v/>
      </c>
      <c r="G736" s="18" t="str">
        <f>IF(S736,"",INDEX(XMLLINK[Geschlecht],MATCH(Q737&amp;"_"&amp;D736,XMLLINK[EID_MID],0)))</f>
        <v/>
      </c>
      <c r="H736" s="18" t="str">
        <f>IF(S736,"",INDEX(XMLLINK[Adresse],MATCH(Q737&amp;"_"&amp;D736,XMLLINK[EID_MID],0)))</f>
        <v/>
      </c>
      <c r="I736" s="18" t="str">
        <f>IF(S736,"",INDEX(XMLLINK[Email],MATCH(Q737&amp;"_"&amp;D736,XMLLINK[EID_MID],0)))</f>
        <v/>
      </c>
      <c r="J736" s="18" t="str">
        <f>IF(S736,"",INDEX(XMLLINK[Telefon],MATCH(Q737&amp;"_"&amp;D736,XMLLINK[EID_MID],0)))</f>
        <v/>
      </c>
      <c r="K736" s="18" t="str">
        <f>IF(S736,"",INDEX(XMLLINK[Instrument],MATCH(Q737&amp;"_"&amp;D736,XMLLINK[EID_MID],0)))</f>
        <v/>
      </c>
      <c r="L736" s="18" t="str">
        <f>IF(S736,"",INDEX(XMLLINK[BereichIDPerson],MATCH(Q737&amp;"_"&amp;D736,XMLLINK[EID_MID],0)))</f>
        <v/>
      </c>
      <c r="M736" s="18" t="str">
        <f>IF(S736,"",INDEX(XMLLINK[BereichNamePerson],MATCH(Q737&amp;"_"&amp;D736,XMLLINK[EID_MID],0)))</f>
        <v/>
      </c>
      <c r="N736" s="18" t="str">
        <f>IF(S736,"",INDEX(XMLLINK[AuswahlPerson],MATCH(Q737&amp;"_"&amp;D736,XMLLINK[EID_MID],0)))</f>
        <v/>
      </c>
      <c r="O736" s="18" t="str">
        <f>IF(S736,"",INDEX(XMLLINK[BemerkungPerson],MATCH(Q737&amp;"_"&amp;D736,XMLLINK[EID_MID],0)))</f>
        <v/>
      </c>
      <c r="Q736" s="21">
        <f>B734</f>
        <v>37</v>
      </c>
      <c r="R736" s="22" t="s">
        <v>101</v>
      </c>
      <c r="S736" s="18" t="b">
        <f>ISERROR(INDEX(XMLLINK[NamePerson],MATCH(Q737&amp;"_"&amp;D736,XMLLINK[EID_MID],0)))</f>
        <v>1</v>
      </c>
      <c r="U736" s="15" t="str">
        <f ca="1">IF(ISNUMBER(DATEVALUE(F736)),TODAY()-DATEVALUE(F736),"")</f>
        <v/>
      </c>
      <c r="W736" s="15" t="str">
        <f>M736</f>
        <v/>
      </c>
      <c r="X736" s="29" t="str">
        <f>IF(E736="","",IF(E737="",E736,IF(E738="",E736&amp;", "&amp;E737,IF(E739="",E736&amp;", "&amp;E737&amp;", "&amp;E738,IF(E740="",E736&amp;", "&amp;E737&amp;", "&amp;E738&amp;", "&amp;E739,IF(E741="",E736&amp;", "&amp;E737&amp;", "&amp;E738&amp;", "&amp;E739&amp;", "&amp;E740,IF(E742="",E736&amp;", "&amp;E737&amp;", "&amp;E738&amp;", "&amp;E739&amp;", "&amp;E740&amp;", "&amp;E741,IF(E743="",E736&amp;", "&amp;E737&amp;", "&amp;E738&amp;", "&amp;E739&amp;", "&amp;E740&amp;", "&amp;E741&amp;", "&amp;E742,E736&amp;", "&amp;E737&amp;", "&amp;E738&amp;", "&amp;E739&amp;", "&amp;E740&amp;", "&amp;E741&amp;", "&amp;E742&amp;", "&amp;E743))))))))</f>
        <v/>
      </c>
      <c r="Y736" s="15" t="str">
        <f>K736</f>
        <v/>
      </c>
    </row>
    <row r="737" spans="1:25" x14ac:dyDescent="0.25">
      <c r="A737" s="24"/>
      <c r="B737" s="17" t="s">
        <v>80</v>
      </c>
      <c r="C737" s="18" t="str">
        <f>IF(ISERROR(S735),"",INDEX(XMLLINK[LeiterEmail],MATCH(Q737,XMLLINK[EnsembleNr],0)))</f>
        <v/>
      </c>
      <c r="D737" s="21">
        <v>2</v>
      </c>
      <c r="E737" s="18" t="str">
        <f>IF(S737,"",INDEX(XMLLINK[NamePerson],MATCH(Q738&amp;"_"&amp;D737,XMLLINK[EID_MID],0)))</f>
        <v/>
      </c>
      <c r="F737" s="18" t="str">
        <f>IF(S737,"",INDEX(XMLLINK[GebDat],MATCH(Q738&amp;"_"&amp;D737,XMLLINK[EID_MID],0)))</f>
        <v/>
      </c>
      <c r="G737" s="18" t="str">
        <f>IF(S737,"",INDEX(XMLLINK[Geschlecht],MATCH(Q738&amp;"_"&amp;D737,XMLLINK[EID_MID],0)))</f>
        <v/>
      </c>
      <c r="H737" s="18" t="str">
        <f>IF(S737,"",INDEX(XMLLINK[Adresse],MATCH(Q738&amp;"_"&amp;D737,XMLLINK[EID_MID],0)))</f>
        <v/>
      </c>
      <c r="I737" s="18" t="str">
        <f>IF(S737,"",INDEX(XMLLINK[Email],MATCH(Q738&amp;"_"&amp;D737,XMLLINK[EID_MID],0)))</f>
        <v/>
      </c>
      <c r="J737" s="18" t="str">
        <f>IF(S737,"",INDEX(XMLLINK[Telefon],MATCH(Q738&amp;"_"&amp;D737,XMLLINK[EID_MID],0)))</f>
        <v/>
      </c>
      <c r="K737" s="18" t="str">
        <f>IF(S737,"",INDEX(XMLLINK[Instrument],MATCH(Q738&amp;"_"&amp;D737,XMLLINK[EID_MID],0)))</f>
        <v/>
      </c>
      <c r="L737" s="18" t="str">
        <f>IF(S737,"",INDEX(XMLLINK[BereichIDPerson],MATCH(Q738&amp;"_"&amp;D737,XMLLINK[EID_MID],0)))</f>
        <v/>
      </c>
      <c r="M737" s="18" t="str">
        <f>IF(S737,"",INDEX(XMLLINK[BereichNamePerson],MATCH(Q738&amp;"_"&amp;D737,XMLLINK[EID_MID],0)))</f>
        <v/>
      </c>
      <c r="N737" s="18" t="str">
        <f>IF(S737,"",INDEX(XMLLINK[AuswahlPerson],MATCH(Q738&amp;"_"&amp;D737,XMLLINK[EID_MID],0)))</f>
        <v/>
      </c>
      <c r="O737" s="18" t="str">
        <f>IF(S737,"",INDEX(XMLLINK[BemerkungPerson],MATCH(Q738&amp;"_"&amp;D737,XMLLINK[EID_MID],0)))</f>
        <v/>
      </c>
      <c r="Q737" s="21">
        <f t="shared" ref="Q737:Q751" si="144">Q736</f>
        <v>37</v>
      </c>
      <c r="R737" s="15">
        <v>2</v>
      </c>
      <c r="S737" s="18" t="b">
        <f>ISERROR(INDEX(XMLLINK[NamePerson],MATCH(Q737&amp;"_"&amp;D737,XMLLINK[EID_MID],0)))</f>
        <v>1</v>
      </c>
      <c r="U737" s="15" t="str">
        <f t="shared" ref="U737:U743" ca="1" si="145">IF(ISNUMBER(DATEVALUE(F737)),TODAY()-DATEVALUE(F737),"")</f>
        <v/>
      </c>
      <c r="W737" s="15" t="str">
        <f>IF(AND(M737&lt;&gt;"",M737&lt;&gt;M736),", "&amp;M737,"")</f>
        <v/>
      </c>
      <c r="Y737" s="15" t="str">
        <f>IF(AND(K737&lt;&gt;"",K737&lt;&gt;K736),", "&amp;K737,"")</f>
        <v/>
      </c>
    </row>
    <row r="738" spans="1:25" x14ac:dyDescent="0.25">
      <c r="A738" s="24"/>
      <c r="B738" s="17" t="s">
        <v>81</v>
      </c>
      <c r="C738" s="18" t="str">
        <f>IF(ISERROR(S735),"",INDEX(XMLLINK[LeiterTelefon],MATCH(Q738,XMLLINK[EnsembleNr],0)))</f>
        <v/>
      </c>
      <c r="D738" s="21">
        <v>3</v>
      </c>
      <c r="E738" s="18" t="str">
        <f>IF(S738,"",INDEX(XMLLINK[NamePerson],MATCH(Q739&amp;"_"&amp;D738,XMLLINK[EID_MID],0)))</f>
        <v/>
      </c>
      <c r="F738" s="18" t="str">
        <f>IF(S738,"",INDEX(XMLLINK[GebDat],MATCH(Q739&amp;"_"&amp;D738,XMLLINK[EID_MID],0)))</f>
        <v/>
      </c>
      <c r="G738" s="18" t="str">
        <f>IF(S738,"",INDEX(XMLLINK[Geschlecht],MATCH(Q739&amp;"_"&amp;D738,XMLLINK[EID_MID],0)))</f>
        <v/>
      </c>
      <c r="H738" s="18" t="str">
        <f>IF(S738,"",INDEX(XMLLINK[Adresse],MATCH(Q739&amp;"_"&amp;D738,XMLLINK[EID_MID],0)))</f>
        <v/>
      </c>
      <c r="I738" s="18" t="str">
        <f>IF(S738,"",INDEX(XMLLINK[Email],MATCH(Q739&amp;"_"&amp;D738,XMLLINK[EID_MID],0)))</f>
        <v/>
      </c>
      <c r="J738" s="18" t="str">
        <f>IF(S738,"",INDEX(XMLLINK[Telefon],MATCH(Q739&amp;"_"&amp;D738,XMLLINK[EID_MID],0)))</f>
        <v/>
      </c>
      <c r="K738" s="18" t="str">
        <f>IF(S738,"",INDEX(XMLLINK[Instrument],MATCH(Q739&amp;"_"&amp;D738,XMLLINK[EID_MID],0)))</f>
        <v/>
      </c>
      <c r="L738" s="18" t="str">
        <f>IF(S738,"",INDEX(XMLLINK[BereichIDPerson],MATCH(Q739&amp;"_"&amp;D738,XMLLINK[EID_MID],0)))</f>
        <v/>
      </c>
      <c r="M738" s="18" t="str">
        <f>IF(S738,"",INDEX(XMLLINK[BereichNamePerson],MATCH(Q739&amp;"_"&amp;D738,XMLLINK[EID_MID],0)))</f>
        <v/>
      </c>
      <c r="N738" s="18" t="str">
        <f>IF(S738,"",INDEX(XMLLINK[AuswahlPerson],MATCH(Q739&amp;"_"&amp;D738,XMLLINK[EID_MID],0)))</f>
        <v/>
      </c>
      <c r="O738" s="18" t="str">
        <f>IF(S738,"",INDEX(XMLLINK[BemerkungPerson],MATCH(Q739&amp;"_"&amp;D738,XMLLINK[EID_MID],0)))</f>
        <v/>
      </c>
      <c r="Q738" s="21">
        <f t="shared" si="144"/>
        <v>37</v>
      </c>
      <c r="R738" s="15">
        <v>3</v>
      </c>
      <c r="S738" s="18" t="b">
        <f>ISERROR(INDEX(XMLLINK[NamePerson],MATCH(Q737&amp;"_"&amp;D738,XMLLINK[EID_MID],0)))</f>
        <v>1</v>
      </c>
      <c r="U738" s="15" t="str">
        <f t="shared" ca="1" si="145"/>
        <v/>
      </c>
      <c r="W738" s="15" t="str">
        <f>IF(OR(M738="",COUNTIF(M736:M737,M738)&gt;0),"",", "&amp;M738)</f>
        <v/>
      </c>
      <c r="Y738" s="15" t="str">
        <f>IF(OR(K738="",COUNTIF(K736:K737,K738)&gt;0),"",", "&amp;K738)</f>
        <v/>
      </c>
    </row>
    <row r="739" spans="1:25" x14ac:dyDescent="0.25">
      <c r="A739" s="24"/>
      <c r="B739" s="17" t="s">
        <v>82</v>
      </c>
      <c r="C739" s="18" t="str">
        <f>IF(ISERROR(S735),"",INDEX(XMLLINK[Art],MATCH(Q739,XMLLINK[EnsembleNr],0)))</f>
        <v/>
      </c>
      <c r="D739" s="21">
        <v>4</v>
      </c>
      <c r="E739" s="18" t="str">
        <f>IF(S739,"",INDEX(XMLLINK[NamePerson],MATCH(Q740&amp;"_"&amp;D739,XMLLINK[EID_MID],0)))</f>
        <v/>
      </c>
      <c r="F739" s="18" t="str">
        <f>IF(S739,"",INDEX(XMLLINK[GebDat],MATCH(Q740&amp;"_"&amp;D739,XMLLINK[EID_MID],0)))</f>
        <v/>
      </c>
      <c r="G739" s="18" t="str">
        <f>IF(S739,"",INDEX(XMLLINK[Geschlecht],MATCH(Q740&amp;"_"&amp;D739,XMLLINK[EID_MID],0)))</f>
        <v/>
      </c>
      <c r="H739" s="18" t="str">
        <f>IF(S739,"",INDEX(XMLLINK[Adresse],MATCH(Q740&amp;"_"&amp;D739,XMLLINK[EID_MID],0)))</f>
        <v/>
      </c>
      <c r="I739" s="18" t="str">
        <f>IF(S739,"",INDEX(XMLLINK[Email],MATCH(Q740&amp;"_"&amp;D739,XMLLINK[EID_MID],0)))</f>
        <v/>
      </c>
      <c r="J739" s="18" t="str">
        <f>IF(S739,"",INDEX(XMLLINK[Telefon],MATCH(Q740&amp;"_"&amp;D739,XMLLINK[EID_MID],0)))</f>
        <v/>
      </c>
      <c r="K739" s="18" t="str">
        <f>IF(S739,"",INDEX(XMLLINK[Instrument],MATCH(Q740&amp;"_"&amp;D739,XMLLINK[EID_MID],0)))</f>
        <v/>
      </c>
      <c r="L739" s="18" t="str">
        <f>IF(S739,"",INDEX(XMLLINK[BereichIDPerson],MATCH(Q740&amp;"_"&amp;D739,XMLLINK[EID_MID],0)))</f>
        <v/>
      </c>
      <c r="M739" s="18" t="str">
        <f>IF(S739,"",INDEX(XMLLINK[BereichNamePerson],MATCH(Q740&amp;"_"&amp;D739,XMLLINK[EID_MID],0)))</f>
        <v/>
      </c>
      <c r="N739" s="18" t="str">
        <f>IF(S739,"",INDEX(XMLLINK[AuswahlPerson],MATCH(Q740&amp;"_"&amp;D739,XMLLINK[EID_MID],0)))</f>
        <v/>
      </c>
      <c r="O739" s="18" t="str">
        <f>IF(S739,"",INDEX(XMLLINK[BemerkungPerson],MATCH(Q740&amp;"_"&amp;D739,XMLLINK[EID_MID],0)))</f>
        <v/>
      </c>
      <c r="Q739" s="21">
        <f t="shared" si="144"/>
        <v>37</v>
      </c>
      <c r="R739" s="15">
        <v>4</v>
      </c>
      <c r="S739" s="18" t="b">
        <f>ISERROR(INDEX(XMLLINK[NamePerson],MATCH(Q737&amp;"_"&amp;D739,XMLLINK[EID_MID],0)))</f>
        <v>1</v>
      </c>
      <c r="U739" s="15" t="str">
        <f t="shared" ca="1" si="145"/>
        <v/>
      </c>
      <c r="W739" s="15" t="str">
        <f>IF(OR(M739="",COUNTIF(M736:M738,M739)&gt;0),"",", "&amp;M739)</f>
        <v/>
      </c>
      <c r="Y739" s="15" t="str">
        <f>IF(OR(K739="",COUNTIF(K736:K738,K739)&gt;0),"",", "&amp;K739)</f>
        <v/>
      </c>
    </row>
    <row r="740" spans="1:25" x14ac:dyDescent="0.25">
      <c r="A740" s="24"/>
      <c r="B740" s="17" t="s">
        <v>83</v>
      </c>
      <c r="C740" s="18" t="str">
        <f>IF(ISERROR(S735),"",INDEX(XMLLINK[Stufe],MATCH(Q740,XMLLINK[EnsembleNr],0)))</f>
        <v/>
      </c>
      <c r="D740" s="21">
        <v>5</v>
      </c>
      <c r="E740" s="18" t="str">
        <f>IF(S740,"",INDEX(XMLLINK[NamePerson],MATCH(Q741&amp;"_"&amp;D740,XMLLINK[EID_MID],0)))</f>
        <v/>
      </c>
      <c r="F740" s="18" t="str">
        <f>IF(S740,"",INDEX(XMLLINK[GebDat],MATCH(Q741&amp;"_"&amp;D740,XMLLINK[EID_MID],0)))</f>
        <v/>
      </c>
      <c r="G740" s="18" t="str">
        <f>IF(S740,"",INDEX(XMLLINK[Geschlecht],MATCH(Q741&amp;"_"&amp;D740,XMLLINK[EID_MID],0)))</f>
        <v/>
      </c>
      <c r="H740" s="18" t="str">
        <f>IF(S740,"",INDEX(XMLLINK[Adresse],MATCH(Q741&amp;"_"&amp;D740,XMLLINK[EID_MID],0)))</f>
        <v/>
      </c>
      <c r="I740" s="18" t="str">
        <f>IF(S740,"",INDEX(XMLLINK[Email],MATCH(Q741&amp;"_"&amp;D740,XMLLINK[EID_MID],0)))</f>
        <v/>
      </c>
      <c r="J740" s="18" t="str">
        <f>IF(S740,"",INDEX(XMLLINK[Telefon],MATCH(Q741&amp;"_"&amp;D740,XMLLINK[EID_MID],0)))</f>
        <v/>
      </c>
      <c r="K740" s="18" t="str">
        <f>IF(S740,"",INDEX(XMLLINK[Instrument],MATCH(Q741&amp;"_"&amp;D740,XMLLINK[EID_MID],0)))</f>
        <v/>
      </c>
      <c r="L740" s="18" t="str">
        <f>IF(S740,"",INDEX(XMLLINK[BereichIDPerson],MATCH(Q741&amp;"_"&amp;D740,XMLLINK[EID_MID],0)))</f>
        <v/>
      </c>
      <c r="M740" s="18" t="str">
        <f>IF(S740,"",INDEX(XMLLINK[BereichNamePerson],MATCH(Q741&amp;"_"&amp;D740,XMLLINK[EID_MID],0)))</f>
        <v/>
      </c>
      <c r="N740" s="18" t="str">
        <f>IF(S740,"",INDEX(XMLLINK[AuswahlPerson],MATCH(Q741&amp;"_"&amp;D740,XMLLINK[EID_MID],0)))</f>
        <v/>
      </c>
      <c r="O740" s="18" t="str">
        <f>IF(S740,"",INDEX(XMLLINK[BemerkungPerson],MATCH(Q741&amp;"_"&amp;D740,XMLLINK[EID_MID],0)))</f>
        <v/>
      </c>
      <c r="Q740" s="21">
        <f t="shared" si="144"/>
        <v>37</v>
      </c>
      <c r="R740" s="15">
        <v>5</v>
      </c>
      <c r="S740" s="18" t="b">
        <f>ISERROR(INDEX(XMLLINK[NamePerson],MATCH(Q737&amp;"_"&amp;D740,XMLLINK[EID_MID],0)))</f>
        <v>1</v>
      </c>
      <c r="U740" s="15" t="str">
        <f t="shared" ca="1" si="145"/>
        <v/>
      </c>
      <c r="W740" s="15" t="str">
        <f>IF(OR(M740="",COUNTIF(M736:M739,M740)&gt;0),"",", "&amp;M740)</f>
        <v/>
      </c>
      <c r="Y740" s="15" t="str">
        <f>IF(OR(K740="",COUNTIF(K737:K739,K740)&gt;0),"",", "&amp;K740)</f>
        <v/>
      </c>
    </row>
    <row r="741" spans="1:25" x14ac:dyDescent="0.25">
      <c r="A741" s="24"/>
      <c r="B741" s="17" t="s">
        <v>84</v>
      </c>
      <c r="C741" s="18" t="str">
        <f>IF(ISERROR(S735),"",INDEX(XMLLINK[Artikel],MATCH(Q741,XMLLINK[EnsembleNr],0)))</f>
        <v/>
      </c>
      <c r="D741" s="21">
        <v>6</v>
      </c>
      <c r="E741" s="18" t="str">
        <f>IF(S741,"",INDEX(XMLLINK[NamePerson],MATCH(Q742&amp;"_"&amp;D741,XMLLINK[EID_MID],0)))</f>
        <v/>
      </c>
      <c r="F741" s="18" t="str">
        <f>IF(S741,"",INDEX(XMLLINK[GebDat],MATCH(Q742&amp;"_"&amp;D741,XMLLINK[EID_MID],0)))</f>
        <v/>
      </c>
      <c r="G741" s="18" t="str">
        <f>IF(S741,"",INDEX(XMLLINK[Geschlecht],MATCH(Q742&amp;"_"&amp;D741,XMLLINK[EID_MID],0)))</f>
        <v/>
      </c>
      <c r="H741" s="18" t="str">
        <f>IF(S741,"",INDEX(XMLLINK[Adresse],MATCH(Q742&amp;"_"&amp;D741,XMLLINK[EID_MID],0)))</f>
        <v/>
      </c>
      <c r="I741" s="18" t="str">
        <f>IF(S741,"",INDEX(XMLLINK[Email],MATCH(Q742&amp;"_"&amp;D741,XMLLINK[EID_MID],0)))</f>
        <v/>
      </c>
      <c r="J741" s="18" t="str">
        <f>IF(S741,"",INDEX(XMLLINK[Telefon],MATCH(Q742&amp;"_"&amp;D741,XMLLINK[EID_MID],0)))</f>
        <v/>
      </c>
      <c r="K741" s="18" t="str">
        <f>IF(S741,"",INDEX(XMLLINK[Instrument],MATCH(Q742&amp;"_"&amp;D741,XMLLINK[EID_MID],0)))</f>
        <v/>
      </c>
      <c r="L741" s="18" t="str">
        <f>IF(S741,"",INDEX(XMLLINK[BereichIDPerson],MATCH(Q742&amp;"_"&amp;D741,XMLLINK[EID_MID],0)))</f>
        <v/>
      </c>
      <c r="M741" s="18" t="str">
        <f>IF(S741,"",INDEX(XMLLINK[BereichNamePerson],MATCH(Q742&amp;"_"&amp;D741,XMLLINK[EID_MID],0)))</f>
        <v/>
      </c>
      <c r="N741" s="18" t="str">
        <f>IF(S741,"",INDEX(XMLLINK[AuswahlPerson],MATCH(Q742&amp;"_"&amp;D741,XMLLINK[EID_MID],0)))</f>
        <v/>
      </c>
      <c r="O741" s="18" t="str">
        <f>IF(S741,"",INDEX(XMLLINK[BemerkungPerson],MATCH(Q742&amp;"_"&amp;D741,XMLLINK[EID_MID],0)))</f>
        <v/>
      </c>
      <c r="Q741" s="21">
        <f t="shared" si="144"/>
        <v>37</v>
      </c>
      <c r="R741" s="15">
        <v>6</v>
      </c>
      <c r="S741" s="18" t="b">
        <f>ISERROR(INDEX(XMLLINK[NamePerson],MATCH(Q737&amp;"_"&amp;D741,XMLLINK[EID_MID],0)))</f>
        <v>1</v>
      </c>
      <c r="U741" s="15" t="str">
        <f t="shared" ca="1" si="145"/>
        <v/>
      </c>
      <c r="W741" s="15" t="str">
        <f>IF(OR(M741="",COUNTIF(M736:M740,M741)&gt;0),"",", "&amp;M741)</f>
        <v/>
      </c>
      <c r="Y741" s="15" t="str">
        <f>IF(OR(K741="",COUNTIF(K738:K740,K741)&gt;0),"",", "&amp;K741)</f>
        <v/>
      </c>
    </row>
    <row r="742" spans="1:25" x14ac:dyDescent="0.25">
      <c r="A742" s="24"/>
      <c r="B742" s="17" t="s">
        <v>85</v>
      </c>
      <c r="C742" s="18" t="str">
        <f>IF(ISERROR(S735),"",INDEX(XMLLINK[BereichID],MATCH(Q742,XMLLINK[EnsembleNr],0)))</f>
        <v/>
      </c>
      <c r="D742" s="21">
        <v>7</v>
      </c>
      <c r="E742" s="18" t="str">
        <f>IF(S742,"",INDEX(XMLLINK[NamePerson],MATCH(Q743&amp;"_"&amp;D742,XMLLINK[EID_MID],0)))</f>
        <v/>
      </c>
      <c r="F742" s="18" t="str">
        <f>IF(S742,"",INDEX(XMLLINK[GebDat],MATCH(Q743&amp;"_"&amp;D742,XMLLINK[EID_MID],0)))</f>
        <v/>
      </c>
      <c r="G742" s="18" t="str">
        <f>IF(S742,"",INDEX(XMLLINK[Geschlecht],MATCH(Q743&amp;"_"&amp;D742,XMLLINK[EID_MID],0)))</f>
        <v/>
      </c>
      <c r="H742" s="18" t="str">
        <f>IF(S742,"",INDEX(XMLLINK[Adresse],MATCH(Q743&amp;"_"&amp;D742,XMLLINK[EID_MID],0)))</f>
        <v/>
      </c>
      <c r="I742" s="18" t="str">
        <f>IF(S742,"",INDEX(XMLLINK[Email],MATCH(Q743&amp;"_"&amp;D742,XMLLINK[EID_MID],0)))</f>
        <v/>
      </c>
      <c r="J742" s="18" t="str">
        <f>IF(S742,"",INDEX(XMLLINK[Telefon],MATCH(Q743&amp;"_"&amp;D742,XMLLINK[EID_MID],0)))</f>
        <v/>
      </c>
      <c r="K742" s="18" t="str">
        <f>IF(S742,"",INDEX(XMLLINK[Instrument],MATCH(Q743&amp;"_"&amp;D742,XMLLINK[EID_MID],0)))</f>
        <v/>
      </c>
      <c r="L742" s="18" t="str">
        <f>IF(S742,"",INDEX(XMLLINK[BereichIDPerson],MATCH(Q743&amp;"_"&amp;D742,XMLLINK[EID_MID],0)))</f>
        <v/>
      </c>
      <c r="M742" s="18" t="str">
        <f>IF(S742,"",INDEX(XMLLINK[BereichNamePerson],MATCH(Q743&amp;"_"&amp;D742,XMLLINK[EID_MID],0)))</f>
        <v/>
      </c>
      <c r="N742" s="18" t="str">
        <f>IF(S742,"",INDEX(XMLLINK[AuswahlPerson],MATCH(Q743&amp;"_"&amp;D742,XMLLINK[EID_MID],0)))</f>
        <v/>
      </c>
      <c r="O742" s="18" t="str">
        <f>IF(S742,"",INDEX(XMLLINK[BemerkungPerson],MATCH(Q743&amp;"_"&amp;D742,XMLLINK[EID_MID],0)))</f>
        <v/>
      </c>
      <c r="Q742" s="21">
        <f t="shared" si="144"/>
        <v>37</v>
      </c>
      <c r="R742" s="15">
        <v>7</v>
      </c>
      <c r="S742" s="18" t="b">
        <f>ISERROR(INDEX(XMLLINK[NamePerson],MATCH(Q737&amp;"_"&amp;D742,XMLLINK[EID_MID],0)))</f>
        <v>1</v>
      </c>
      <c r="U742" s="15" t="str">
        <f t="shared" ca="1" si="145"/>
        <v/>
      </c>
      <c r="W742" s="15" t="str">
        <f>IF(OR(M742="",COUNTIF(M736:M741,M742)&gt;0),"",", "&amp;M742)</f>
        <v/>
      </c>
      <c r="Y742" s="15" t="str">
        <f>IF(OR(K742="",COUNTIF(K739:K741,K742)&gt;0),"",", "&amp;K742)</f>
        <v/>
      </c>
    </row>
    <row r="743" spans="1:25" x14ac:dyDescent="0.25">
      <c r="A743" s="24"/>
      <c r="B743" s="17" t="s">
        <v>86</v>
      </c>
      <c r="C743" s="18" t="str">
        <f>IF(ISERROR(S735),"",INDEX(XMLLINK[BereichName],MATCH(Q743,XMLLINK[EnsembleNr],0)))</f>
        <v/>
      </c>
      <c r="D743" s="21">
        <v>8</v>
      </c>
      <c r="E743" s="18" t="str">
        <f>IF(S743,"",INDEX(XMLLINK[NamePerson],MATCH(Q744&amp;"_"&amp;D743,XMLLINK[EID_MID],0)))</f>
        <v/>
      </c>
      <c r="F743" s="18" t="str">
        <f>IF(S743,"",INDEX(XMLLINK[GebDat],MATCH(Q744&amp;"_"&amp;D743,XMLLINK[EID_MID],0)))</f>
        <v/>
      </c>
      <c r="G743" s="18" t="str">
        <f>IF(S743,"",INDEX(XMLLINK[Geschlecht],MATCH(Q744&amp;"_"&amp;D743,XMLLINK[EID_MID],0)))</f>
        <v/>
      </c>
      <c r="H743" s="18" t="str">
        <f>IF(S743,"",INDEX(XMLLINK[Adresse],MATCH(Q744&amp;"_"&amp;D743,XMLLINK[EID_MID],0)))</f>
        <v/>
      </c>
      <c r="I743" s="18" t="str">
        <f>IF(S743,"",INDEX(XMLLINK[Email],MATCH(Q744&amp;"_"&amp;D743,XMLLINK[EID_MID],0)))</f>
        <v/>
      </c>
      <c r="J743" s="18" t="str">
        <f>IF(S743,"",INDEX(XMLLINK[Telefon],MATCH(Q744&amp;"_"&amp;D743,XMLLINK[EID_MID],0)))</f>
        <v/>
      </c>
      <c r="K743" s="18" t="str">
        <f>IF(S743,"",INDEX(XMLLINK[Instrument],MATCH(Q744&amp;"_"&amp;D743,XMLLINK[EID_MID],0)))</f>
        <v/>
      </c>
      <c r="L743" s="18" t="str">
        <f>IF(S743,"",INDEX(XMLLINK[BereichIDPerson],MATCH(Q744&amp;"_"&amp;D743,XMLLINK[EID_MID],0)))</f>
        <v/>
      </c>
      <c r="M743" s="18" t="str">
        <f>IF(S743,"",INDEX(XMLLINK[BereichNamePerson],MATCH(Q744&amp;"_"&amp;D743,XMLLINK[EID_MID],0)))</f>
        <v/>
      </c>
      <c r="N743" s="18" t="str">
        <f>IF(S743,"",INDEX(XMLLINK[AuswahlPerson],MATCH(Q744&amp;"_"&amp;D743,XMLLINK[EID_MID],0)))</f>
        <v/>
      </c>
      <c r="O743" s="18" t="str">
        <f>IF(S743,"",INDEX(XMLLINK[BemerkungPerson],MATCH(Q744&amp;"_"&amp;D743,XMLLINK[EID_MID],0)))</f>
        <v/>
      </c>
      <c r="Q743" s="21">
        <f t="shared" si="144"/>
        <v>37</v>
      </c>
      <c r="R743" s="15">
        <v>8</v>
      </c>
      <c r="S743" s="18" t="b">
        <f>ISERROR(INDEX(XMLLINK[NamePerson],MATCH(Q737&amp;"_"&amp;D743,XMLLINK[EID_MID],0)))</f>
        <v>1</v>
      </c>
      <c r="U743" s="15" t="str">
        <f t="shared" ca="1" si="145"/>
        <v/>
      </c>
      <c r="W743" s="15" t="str">
        <f>IF(OR(M743="",COUNTIF(M736:M742,M743)&gt;0),"",", "&amp;M743)</f>
        <v/>
      </c>
      <c r="Y743" s="15" t="str">
        <f>IF(OR(K743="",COUNTIF(K740:K742,K743)&gt;0),"",", "&amp;K743)</f>
        <v/>
      </c>
    </row>
    <row r="744" spans="1:25" x14ac:dyDescent="0.25">
      <c r="A744" s="24"/>
      <c r="B744" s="17" t="s">
        <v>87</v>
      </c>
      <c r="C744" s="18" t="str">
        <f>IF(ISERROR(S735),"",INDEX(XMLLINK[Auftrittzeit],MATCH(Q744,XMLLINK[EnsembleNr],0)))</f>
        <v/>
      </c>
      <c r="D744" s="17" t="s">
        <v>94</v>
      </c>
      <c r="E744" s="15" t="s">
        <v>29</v>
      </c>
      <c r="F744" s="15" t="s">
        <v>30</v>
      </c>
      <c r="G744" s="15" t="s">
        <v>95</v>
      </c>
      <c r="H744" s="15" t="s">
        <v>32</v>
      </c>
      <c r="I744" s="15" t="s">
        <v>20</v>
      </c>
      <c r="J744" s="15" t="s">
        <v>39</v>
      </c>
      <c r="Q744" s="21">
        <f t="shared" si="144"/>
        <v>37</v>
      </c>
      <c r="U744" s="15">
        <f ca="1">COUNT(U736:U743)</f>
        <v>0</v>
      </c>
      <c r="W744" s="29" t="str">
        <f>CONCATENATE(W745,V746,W746,V747,W747,V748,W748,V749,W749,V750,W750,V751,W751)</f>
        <v/>
      </c>
    </row>
    <row r="745" spans="1:25" x14ac:dyDescent="0.25">
      <c r="A745" s="24"/>
      <c r="B745" s="17" t="s">
        <v>88</v>
      </c>
      <c r="C745" s="18" t="str">
        <f>IF(ISERROR(S735),"",INDEX(XMLLINK[Bemerkung],MATCH(Q745,XMLLINK[EnsembleNr],0)))</f>
        <v/>
      </c>
      <c r="D745" s="21">
        <v>1</v>
      </c>
      <c r="E745" s="18" t="str">
        <f>IF(S745,"",INDEX(XMLLINK[Titel],MATCH(Q746&amp;"_"&amp;D745,XMLLINK[EID_WID],0)))</f>
        <v/>
      </c>
      <c r="F745" s="18" t="str">
        <f>IF(S745,"",INDEX(XMLLINK[Komponist],MATCH(Q746&amp;"_"&amp;D745,XMLLINK[EID_WID],0)))</f>
        <v/>
      </c>
      <c r="G745" s="18" t="str">
        <f>IF(S745,"",INDEX(XMLLINK[Satz],MATCH(Q746&amp;"_"&amp;D745,XMLLINK[EID_WID],0)))</f>
        <v/>
      </c>
      <c r="H745" s="18" t="str">
        <f>IF(S745,"",INDEX(XMLLINK[Dauer],MATCH(Q746&amp;"_"&amp;D745,XMLLINK[EID_WID],0)))</f>
        <v/>
      </c>
      <c r="I745" s="18" t="str">
        <f>IF(S745,"",INDEX(XMLLINK[BemerkungWerk],MATCH(Q746&amp;"_"&amp;D745,XMLLINK[EID_WID],0)))</f>
        <v/>
      </c>
      <c r="J745" s="18" t="str">
        <f>IF(S745,"",INDEX(XMLLINK[Pflicht],MATCH(Q746&amp;"_"&amp;D745,XMLLINK[EID_WID],0)))</f>
        <v/>
      </c>
      <c r="Q745" s="21">
        <f t="shared" si="144"/>
        <v>37</v>
      </c>
      <c r="R745" s="22" t="s">
        <v>102</v>
      </c>
      <c r="S745" s="18" t="b">
        <f>ISERROR(INDEX(XMLLINK[NamePerson],MATCH(Q747&amp;"_"&amp;D745,XMLLINK[EID_WID],0)))</f>
        <v>1</v>
      </c>
      <c r="W745" s="15" t="str">
        <f t="shared" ref="W745:W752" si="146">IF(AND(F745="",G745=""),E745,IF(AND(F745&lt;&gt;"",G745&lt;&gt;""),F745&amp;", "&amp;E745&amp;", "&amp;G745,IF(F745="",E745&amp;", "&amp;G745,F745&amp;", "&amp;E745)))</f>
        <v/>
      </c>
    </row>
    <row r="746" spans="1:25" x14ac:dyDescent="0.25">
      <c r="A746" s="24"/>
      <c r="B746" s="17" t="s">
        <v>108</v>
      </c>
      <c r="C746" s="28" t="str">
        <f ca="1">IF(U744=0,"",SUM(U736:U743)/U744/365.25)</f>
        <v/>
      </c>
      <c r="D746" s="21">
        <v>2</v>
      </c>
      <c r="E746" s="18" t="str">
        <f>IF(S746,"",INDEX(XMLLINK[Titel],MATCH(Q747&amp;"_"&amp;D746,XMLLINK[EID_WID],0)))</f>
        <v/>
      </c>
      <c r="F746" s="18" t="str">
        <f>IF(S746,"",INDEX(XMLLINK[Komponist],MATCH(Q747&amp;"_"&amp;D746,XMLLINK[EID_WID],0)))</f>
        <v/>
      </c>
      <c r="G746" s="18" t="str">
        <f>IF(S746,"",INDEX(XMLLINK[Satz],MATCH(Q747&amp;"_"&amp;D746,XMLLINK[EID_WID],0)))</f>
        <v/>
      </c>
      <c r="H746" s="18" t="str">
        <f>IF(S746,"",INDEX(XMLLINK[Dauer],MATCH(Q747&amp;"_"&amp;D746,XMLLINK[EID_WID],0)))</f>
        <v/>
      </c>
      <c r="I746" s="18" t="str">
        <f>IF(S746,"",INDEX(XMLLINK[BemerkungWerk],MATCH(Q747&amp;"_"&amp;D746,XMLLINK[EID_WID],0)))</f>
        <v/>
      </c>
      <c r="J746" s="18" t="str">
        <f>IF(S746,"",INDEX(XMLLINK[Pflicht],MATCH(Q747&amp;"_"&amp;D746,XMLLINK[EID_WID],0)))</f>
        <v/>
      </c>
      <c r="Q746" s="21">
        <f t="shared" si="144"/>
        <v>37</v>
      </c>
      <c r="R746" s="22">
        <v>2</v>
      </c>
      <c r="S746" s="18" t="b">
        <f>ISERROR(INDEX(XMLLINK[NamePerson],MATCH(Q748&amp;"_"&amp;D746,XMLLINK[EID_WID],0)))</f>
        <v>1</v>
      </c>
      <c r="V746" s="15" t="str">
        <f>IF(W746="","","; ")</f>
        <v/>
      </c>
      <c r="W746" s="15" t="str">
        <f t="shared" si="146"/>
        <v/>
      </c>
    </row>
    <row r="747" spans="1:25" x14ac:dyDescent="0.25">
      <c r="A747" s="24"/>
      <c r="D747" s="21">
        <v>3</v>
      </c>
      <c r="E747" s="18" t="str">
        <f>IF(S747,"",INDEX(XMLLINK[Titel],MATCH(Q748&amp;"_"&amp;D747,XMLLINK[EID_WID],0)))</f>
        <v/>
      </c>
      <c r="F747" s="18" t="str">
        <f>IF(S747,"",INDEX(XMLLINK[Komponist],MATCH(Q748&amp;"_"&amp;D747,XMLLINK[EID_WID],0)))</f>
        <v/>
      </c>
      <c r="G747" s="18" t="str">
        <f>IF(S747,"",INDEX(XMLLINK[Satz],MATCH(Q748&amp;"_"&amp;D747,XMLLINK[EID_WID],0)))</f>
        <v/>
      </c>
      <c r="H747" s="18" t="str">
        <f>IF(S747,"",INDEX(XMLLINK[Dauer],MATCH(Q748&amp;"_"&amp;D747,XMLLINK[EID_WID],0)))</f>
        <v/>
      </c>
      <c r="I747" s="18" t="str">
        <f>IF(S747,"",INDEX(XMLLINK[BemerkungWerk],MATCH(Q748&amp;"_"&amp;D747,XMLLINK[EID_WID],0)))</f>
        <v/>
      </c>
      <c r="J747" s="18" t="str">
        <f>IF(S747,"",INDEX(XMLLINK[Pflicht],MATCH(Q748&amp;"_"&amp;D747,XMLLINK[EID_WID],0)))</f>
        <v/>
      </c>
      <c r="Q747" s="21">
        <f t="shared" si="144"/>
        <v>37</v>
      </c>
      <c r="R747" s="22">
        <v>3</v>
      </c>
      <c r="S747" s="18" t="b">
        <f>ISERROR(INDEX(XMLLINK[NamePerson],MATCH(Q749&amp;"_"&amp;D747,XMLLINK[EID_WID],0)))</f>
        <v>1</v>
      </c>
      <c r="V747" s="15" t="str">
        <f t="shared" ref="V747:V752" si="147">IF(W747="","","; ")</f>
        <v/>
      </c>
      <c r="W747" s="15" t="str">
        <f t="shared" si="146"/>
        <v/>
      </c>
    </row>
    <row r="748" spans="1:25" x14ac:dyDescent="0.25">
      <c r="A748" s="24"/>
      <c r="D748" s="21">
        <v>4</v>
      </c>
      <c r="E748" s="18" t="str">
        <f>IF(S748,"",INDEX(XMLLINK[Titel],MATCH(Q749&amp;"_"&amp;D748,XMLLINK[EID_WID],0)))</f>
        <v/>
      </c>
      <c r="F748" s="18" t="str">
        <f>IF(S748,"",INDEX(XMLLINK[Komponist],MATCH(Q749&amp;"_"&amp;D748,XMLLINK[EID_WID],0)))</f>
        <v/>
      </c>
      <c r="G748" s="18" t="str">
        <f>IF(S748,"",INDEX(XMLLINK[Satz],MATCH(Q749&amp;"_"&amp;D748,XMLLINK[EID_WID],0)))</f>
        <v/>
      </c>
      <c r="H748" s="18" t="str">
        <f>IF(S748,"",INDEX(XMLLINK[Dauer],MATCH(Q749&amp;"_"&amp;D748,XMLLINK[EID_WID],0)))</f>
        <v/>
      </c>
      <c r="I748" s="18" t="str">
        <f>IF(S748,"",INDEX(XMLLINK[BemerkungWerk],MATCH(Q749&amp;"_"&amp;D748,XMLLINK[EID_WID],0)))</f>
        <v/>
      </c>
      <c r="J748" s="18" t="str">
        <f>IF(S748,"",INDEX(XMLLINK[Pflicht],MATCH(Q749&amp;"_"&amp;D748,XMLLINK[EID_WID],0)))</f>
        <v/>
      </c>
      <c r="Q748" s="21">
        <f t="shared" si="144"/>
        <v>37</v>
      </c>
      <c r="R748" s="22">
        <v>4</v>
      </c>
      <c r="S748" s="18" t="b">
        <f>ISERROR(INDEX(XMLLINK[NamePerson],MATCH(Q750&amp;"_"&amp;D748,XMLLINK[EID_WID],0)))</f>
        <v>1</v>
      </c>
      <c r="V748" s="15" t="str">
        <f t="shared" si="147"/>
        <v/>
      </c>
      <c r="W748" s="15" t="str">
        <f t="shared" si="146"/>
        <v/>
      </c>
    </row>
    <row r="749" spans="1:25" x14ac:dyDescent="0.25">
      <c r="A749" s="24"/>
      <c r="D749" s="21">
        <v>5</v>
      </c>
      <c r="E749" s="18" t="str">
        <f>IF(S749,"",INDEX(XMLLINK[Titel],MATCH(Q750&amp;"_"&amp;D749,XMLLINK[EID_WID],0)))</f>
        <v/>
      </c>
      <c r="F749" s="18" t="str">
        <f>IF(S749,"",INDEX(XMLLINK[Komponist],MATCH(Q750&amp;"_"&amp;D749,XMLLINK[EID_WID],0)))</f>
        <v/>
      </c>
      <c r="G749" s="18" t="str">
        <f>IF(S749,"",INDEX(XMLLINK[Satz],MATCH(Q750&amp;"_"&amp;D749,XMLLINK[EID_WID],0)))</f>
        <v/>
      </c>
      <c r="H749" s="18" t="str">
        <f>IF(S749,"",INDEX(XMLLINK[Dauer],MATCH(Q750&amp;"_"&amp;D749,XMLLINK[EID_WID],0)))</f>
        <v/>
      </c>
      <c r="I749" s="18" t="str">
        <f>IF(S749,"",INDEX(XMLLINK[BemerkungWerk],MATCH(Q750&amp;"_"&amp;D749,XMLLINK[EID_WID],0)))</f>
        <v/>
      </c>
      <c r="J749" s="18" t="str">
        <f>IF(S749,"",INDEX(XMLLINK[Pflicht],MATCH(Q750&amp;"_"&amp;D749,XMLLINK[EID_WID],0)))</f>
        <v/>
      </c>
      <c r="Q749" s="21">
        <f t="shared" si="144"/>
        <v>37</v>
      </c>
      <c r="R749" s="22">
        <v>5</v>
      </c>
      <c r="S749" s="18" t="b">
        <f>ISERROR(INDEX(XMLLINK[NamePerson],MATCH(Q751&amp;"_"&amp;D749,XMLLINK[EID_WID],0)))</f>
        <v>1</v>
      </c>
      <c r="V749" s="15" t="str">
        <f t="shared" si="147"/>
        <v/>
      </c>
      <c r="W749" s="15" t="str">
        <f t="shared" si="146"/>
        <v/>
      </c>
    </row>
    <row r="750" spans="1:25" x14ac:dyDescent="0.25">
      <c r="A750" s="24"/>
      <c r="D750" s="21">
        <v>6</v>
      </c>
      <c r="E750" s="18" t="str">
        <f>IF(S750,"",INDEX(XMLLINK[Titel],MATCH(Q751&amp;"_"&amp;D750,XMLLINK[EID_WID],0)))</f>
        <v/>
      </c>
      <c r="F750" s="18" t="str">
        <f>IF(S750,"",INDEX(XMLLINK[Komponist],MATCH(Q751&amp;"_"&amp;D750,XMLLINK[EID_WID],0)))</f>
        <v/>
      </c>
      <c r="G750" s="18" t="str">
        <f>IF(S750,"",INDEX(XMLLINK[Satz],MATCH(Q751&amp;"_"&amp;D750,XMLLINK[EID_WID],0)))</f>
        <v/>
      </c>
      <c r="H750" s="18" t="str">
        <f>IF(S750,"",INDEX(XMLLINK[Dauer],MATCH(Q751&amp;"_"&amp;D750,XMLLINK[EID_WID],0)))</f>
        <v/>
      </c>
      <c r="I750" s="18" t="str">
        <f>IF(S750,"",INDEX(XMLLINK[BemerkungWerk],MATCH(Q751&amp;"_"&amp;D750,XMLLINK[EID_WID],0)))</f>
        <v/>
      </c>
      <c r="J750" s="18" t="str">
        <f>IF(S750,"",INDEX(XMLLINK[Pflicht],MATCH(Q751&amp;"_"&amp;D750,XMLLINK[EID_WID],0)))</f>
        <v/>
      </c>
      <c r="Q750" s="21">
        <f t="shared" si="144"/>
        <v>37</v>
      </c>
      <c r="R750" s="22">
        <v>6</v>
      </c>
      <c r="S750" s="18" t="b">
        <f>ISERROR(INDEX(XMLLINK[NamePerson],MATCH(Q752&amp;"_"&amp;D750,XMLLINK[EID_WID],0)))</f>
        <v>1</v>
      </c>
      <c r="V750" s="15" t="str">
        <f t="shared" si="147"/>
        <v/>
      </c>
      <c r="W750" s="15" t="str">
        <f t="shared" si="146"/>
        <v/>
      </c>
    </row>
    <row r="751" spans="1:25" x14ac:dyDescent="0.25">
      <c r="A751" s="24"/>
      <c r="D751" s="21">
        <v>7</v>
      </c>
      <c r="E751" s="18" t="str">
        <f>IF(S751,"",INDEX(XMLLINK[Titel],MATCH(Q752&amp;"_"&amp;D751,XMLLINK[EID_WID],0)))</f>
        <v/>
      </c>
      <c r="F751" s="18" t="str">
        <f>IF(S751,"",INDEX(XMLLINK[Komponist],MATCH(Q752&amp;"_"&amp;D751,XMLLINK[EID_WID],0)))</f>
        <v/>
      </c>
      <c r="G751" s="18" t="str">
        <f>IF(S751,"",INDEX(XMLLINK[Satz],MATCH(Q752&amp;"_"&amp;D751,XMLLINK[EID_WID],0)))</f>
        <v/>
      </c>
      <c r="H751" s="18" t="str">
        <f>IF(S751,"",INDEX(XMLLINK[Dauer],MATCH(Q752&amp;"_"&amp;D751,XMLLINK[EID_WID],0)))</f>
        <v/>
      </c>
      <c r="I751" s="18" t="str">
        <f>IF(S751,"",INDEX(XMLLINK[BemerkungWerk],MATCH(Q752&amp;"_"&amp;D751,XMLLINK[EID_WID],0)))</f>
        <v/>
      </c>
      <c r="J751" s="18" t="str">
        <f>IF(S751,"",INDEX(XMLLINK[Pflicht],MATCH(Q752&amp;"_"&amp;D751,XMLLINK[EID_WID],0)))</f>
        <v/>
      </c>
      <c r="Q751" s="21">
        <f t="shared" si="144"/>
        <v>37</v>
      </c>
      <c r="R751" s="22">
        <v>7</v>
      </c>
      <c r="S751" s="18" t="b">
        <f>ISERROR(INDEX(XMLLINK[NamePerson],MATCH(Q753&amp;"_"&amp;D751,XMLLINK[EID_WID],0)))</f>
        <v>1</v>
      </c>
      <c r="V751" s="15" t="str">
        <f t="shared" si="147"/>
        <v/>
      </c>
      <c r="W751" s="15" t="str">
        <f t="shared" si="146"/>
        <v/>
      </c>
    </row>
    <row r="752" spans="1:25" x14ac:dyDescent="0.25">
      <c r="A752" s="24"/>
      <c r="D752" s="21">
        <v>8</v>
      </c>
      <c r="E752" s="18" t="str">
        <f>IF(S752,"",INDEX(XMLLINK[Titel],MATCH(Q753&amp;"_"&amp;D752,XMLLINK[EID_WID],0)))</f>
        <v/>
      </c>
      <c r="F752" s="18" t="str">
        <f>IF(S752,"",INDEX(XMLLINK[Komponist],MATCH(Q753&amp;"_"&amp;D752,XMLLINK[EID_WID],0)))</f>
        <v/>
      </c>
      <c r="G752" s="18" t="str">
        <f>IF(S752,"",INDEX(XMLLINK[Satz],MATCH(Q753&amp;"_"&amp;D752,XMLLINK[EID_WID],0)))</f>
        <v/>
      </c>
      <c r="H752" s="18" t="str">
        <f>IF(S752,"",INDEX(XMLLINK[Dauer],MATCH(Q753&amp;"_"&amp;D752,XMLLINK[EID_WID],0)))</f>
        <v/>
      </c>
      <c r="I752" s="18" t="str">
        <f>IF(S752,"",INDEX(XMLLINK[BemerkungWerk],MATCH(Q753&amp;"_"&amp;D752,XMLLINK[EID_WID],0)))</f>
        <v/>
      </c>
      <c r="J752" s="18" t="str">
        <f>IF(S752,"",INDEX(XMLLINK[Pflicht],MATCH(Q753&amp;"_"&amp;D752,XMLLINK[EID_WID],0)))</f>
        <v/>
      </c>
      <c r="Q752" s="21"/>
      <c r="R752" s="22">
        <v>8</v>
      </c>
      <c r="S752" s="18" t="b">
        <f>ISERROR(INDEX(XMLLINK[NamePerson],MATCH(A753&amp;"_"&amp;D752,XMLLINK[EID_WID],0)))</f>
        <v>1</v>
      </c>
      <c r="V752" s="15" t="str">
        <f t="shared" si="147"/>
        <v/>
      </c>
      <c r="W752" s="15" t="str">
        <f t="shared" si="146"/>
        <v/>
      </c>
    </row>
    <row r="754" spans="1:25" x14ac:dyDescent="0.25">
      <c r="A754" s="23" t="s">
        <v>96</v>
      </c>
      <c r="B754" s="23">
        <f>(ROW()+6)/20</f>
        <v>38</v>
      </c>
      <c r="C754" s="24"/>
      <c r="D754" s="24"/>
      <c r="E754" s="24"/>
      <c r="F754" s="24"/>
      <c r="G754" s="24"/>
      <c r="H754" s="24"/>
      <c r="I754" s="24"/>
      <c r="J754" s="24"/>
      <c r="K754" s="24"/>
      <c r="L754" s="24"/>
      <c r="M754" s="24"/>
      <c r="N754" s="24"/>
      <c r="O754" s="24"/>
    </row>
    <row r="755" spans="1:25" x14ac:dyDescent="0.25">
      <c r="A755" s="24"/>
      <c r="B755" s="17" t="s">
        <v>78</v>
      </c>
      <c r="C755" s="18" t="str">
        <f>IF(ISERROR(S755),"",INDEX(XMLLINK[Name],MATCH(Q756,XMLLINK[EnsembleNr],0)))</f>
        <v/>
      </c>
      <c r="D755" s="17" t="s">
        <v>89</v>
      </c>
      <c r="E755" s="19" t="s">
        <v>11</v>
      </c>
      <c r="F755" s="15" t="s">
        <v>90</v>
      </c>
      <c r="G755" s="15" t="s">
        <v>91</v>
      </c>
      <c r="H755" s="15" t="s">
        <v>24</v>
      </c>
      <c r="I755" s="15" t="s">
        <v>25</v>
      </c>
      <c r="J755" s="15" t="s">
        <v>26</v>
      </c>
      <c r="K755" s="15" t="s">
        <v>27</v>
      </c>
      <c r="L755" s="15" t="s">
        <v>18</v>
      </c>
      <c r="M755" s="15" t="s">
        <v>92</v>
      </c>
      <c r="N755" s="15" t="s">
        <v>93</v>
      </c>
      <c r="O755" s="15" t="s">
        <v>20</v>
      </c>
      <c r="Q755" s="21" t="s">
        <v>103</v>
      </c>
      <c r="R755" s="17" t="s">
        <v>97</v>
      </c>
      <c r="S755" s="20" t="e">
        <f>VLOOKUP(Q757,XMLLINK[EnsembleNr],1,0)</f>
        <v>#N/A</v>
      </c>
      <c r="T755" s="15" t="s">
        <v>100</v>
      </c>
      <c r="W755" s="29" t="str">
        <f>CONCATENATE(W756,W757,W758,W759,W760,W761,W762,W763)</f>
        <v/>
      </c>
      <c r="X755" s="31">
        <f>8-COUNTIF(W756:W763,"")</f>
        <v>0</v>
      </c>
      <c r="Y755" s="29" t="str">
        <f>CONCATENATE(Y756,Y757,Y758,Y759,Y760,Y761,Y762,Y763)</f>
        <v/>
      </c>
    </row>
    <row r="756" spans="1:25" x14ac:dyDescent="0.25">
      <c r="A756" s="24"/>
      <c r="B756" s="17" t="s">
        <v>79</v>
      </c>
      <c r="C756" s="18" t="str">
        <f>IF(ISERROR(S755),"",INDEX(XMLLINK[Leiter],MATCH(Q756,XMLLINK[EnsembleNr],0)))</f>
        <v/>
      </c>
      <c r="D756" s="21">
        <v>1</v>
      </c>
      <c r="E756" s="18" t="str">
        <f>IF(S756,"",INDEX(XMLLINK[NamePerson],MATCH(Q757&amp;"_"&amp;D756,XMLLINK[EID_MID],0)))</f>
        <v/>
      </c>
      <c r="F756" s="18" t="str">
        <f>IF(S756,"",INDEX(XMLLINK[GebDat],MATCH(Q757&amp;"_"&amp;D756,XMLLINK[EID_MID],0)))</f>
        <v/>
      </c>
      <c r="G756" s="18" t="str">
        <f>IF(S756,"",INDEX(XMLLINK[Geschlecht],MATCH(Q757&amp;"_"&amp;D756,XMLLINK[EID_MID],0)))</f>
        <v/>
      </c>
      <c r="H756" s="18" t="str">
        <f>IF(S756,"",INDEX(XMLLINK[Adresse],MATCH(Q757&amp;"_"&amp;D756,XMLLINK[EID_MID],0)))</f>
        <v/>
      </c>
      <c r="I756" s="18" t="str">
        <f>IF(S756,"",INDEX(XMLLINK[Email],MATCH(Q757&amp;"_"&amp;D756,XMLLINK[EID_MID],0)))</f>
        <v/>
      </c>
      <c r="J756" s="18" t="str">
        <f>IF(S756,"",INDEX(XMLLINK[Telefon],MATCH(Q757&amp;"_"&amp;D756,XMLLINK[EID_MID],0)))</f>
        <v/>
      </c>
      <c r="K756" s="18" t="str">
        <f>IF(S756,"",INDEX(XMLLINK[Instrument],MATCH(Q757&amp;"_"&amp;D756,XMLLINK[EID_MID],0)))</f>
        <v/>
      </c>
      <c r="L756" s="18" t="str">
        <f>IF(S756,"",INDEX(XMLLINK[BereichIDPerson],MATCH(Q757&amp;"_"&amp;D756,XMLLINK[EID_MID],0)))</f>
        <v/>
      </c>
      <c r="M756" s="18" t="str">
        <f>IF(S756,"",INDEX(XMLLINK[BereichNamePerson],MATCH(Q757&amp;"_"&amp;D756,XMLLINK[EID_MID],0)))</f>
        <v/>
      </c>
      <c r="N756" s="18" t="str">
        <f>IF(S756,"",INDEX(XMLLINK[AuswahlPerson],MATCH(Q757&amp;"_"&amp;D756,XMLLINK[EID_MID],0)))</f>
        <v/>
      </c>
      <c r="O756" s="18" t="str">
        <f>IF(S756,"",INDEX(XMLLINK[BemerkungPerson],MATCH(Q757&amp;"_"&amp;D756,XMLLINK[EID_MID],0)))</f>
        <v/>
      </c>
      <c r="Q756" s="21">
        <f>B754</f>
        <v>38</v>
      </c>
      <c r="R756" s="22" t="s">
        <v>101</v>
      </c>
      <c r="S756" s="18" t="b">
        <f>ISERROR(INDEX(XMLLINK[NamePerson],MATCH(Q757&amp;"_"&amp;D756,XMLLINK[EID_MID],0)))</f>
        <v>1</v>
      </c>
      <c r="U756" s="15" t="str">
        <f ca="1">IF(ISNUMBER(DATEVALUE(F756)),TODAY()-DATEVALUE(F756),"")</f>
        <v/>
      </c>
      <c r="W756" s="15" t="str">
        <f>M756</f>
        <v/>
      </c>
      <c r="X756" s="29" t="str">
        <f>IF(E756="","",IF(E757="",E756,IF(E758="",E756&amp;", "&amp;E757,IF(E759="",E756&amp;", "&amp;E757&amp;", "&amp;E758,IF(E760="",E756&amp;", "&amp;E757&amp;", "&amp;E758&amp;", "&amp;E759,IF(E761="",E756&amp;", "&amp;E757&amp;", "&amp;E758&amp;", "&amp;E759&amp;", "&amp;E760,IF(E762="",E756&amp;", "&amp;E757&amp;", "&amp;E758&amp;", "&amp;E759&amp;", "&amp;E760&amp;", "&amp;E761,IF(E763="",E756&amp;", "&amp;E757&amp;", "&amp;E758&amp;", "&amp;E759&amp;", "&amp;E760&amp;", "&amp;E761&amp;", "&amp;E762,E756&amp;", "&amp;E757&amp;", "&amp;E758&amp;", "&amp;E759&amp;", "&amp;E760&amp;", "&amp;E761&amp;", "&amp;E762&amp;", "&amp;E763))))))))</f>
        <v/>
      </c>
      <c r="Y756" s="15" t="str">
        <f>K756</f>
        <v/>
      </c>
    </row>
    <row r="757" spans="1:25" x14ac:dyDescent="0.25">
      <c r="A757" s="24"/>
      <c r="B757" s="17" t="s">
        <v>80</v>
      </c>
      <c r="C757" s="18" t="str">
        <f>IF(ISERROR(S755),"",INDEX(XMLLINK[LeiterEmail],MATCH(Q757,XMLLINK[EnsembleNr],0)))</f>
        <v/>
      </c>
      <c r="D757" s="21">
        <v>2</v>
      </c>
      <c r="E757" s="18" t="str">
        <f>IF(S757,"",INDEX(XMLLINK[NamePerson],MATCH(Q758&amp;"_"&amp;D757,XMLLINK[EID_MID],0)))</f>
        <v/>
      </c>
      <c r="F757" s="18" t="str">
        <f>IF(S757,"",INDEX(XMLLINK[GebDat],MATCH(Q758&amp;"_"&amp;D757,XMLLINK[EID_MID],0)))</f>
        <v/>
      </c>
      <c r="G757" s="18" t="str">
        <f>IF(S757,"",INDEX(XMLLINK[Geschlecht],MATCH(Q758&amp;"_"&amp;D757,XMLLINK[EID_MID],0)))</f>
        <v/>
      </c>
      <c r="H757" s="18" t="str">
        <f>IF(S757,"",INDEX(XMLLINK[Adresse],MATCH(Q758&amp;"_"&amp;D757,XMLLINK[EID_MID],0)))</f>
        <v/>
      </c>
      <c r="I757" s="18" t="str">
        <f>IF(S757,"",INDEX(XMLLINK[Email],MATCH(Q758&amp;"_"&amp;D757,XMLLINK[EID_MID],0)))</f>
        <v/>
      </c>
      <c r="J757" s="18" t="str">
        <f>IF(S757,"",INDEX(XMLLINK[Telefon],MATCH(Q758&amp;"_"&amp;D757,XMLLINK[EID_MID],0)))</f>
        <v/>
      </c>
      <c r="K757" s="18" t="str">
        <f>IF(S757,"",INDEX(XMLLINK[Instrument],MATCH(Q758&amp;"_"&amp;D757,XMLLINK[EID_MID],0)))</f>
        <v/>
      </c>
      <c r="L757" s="18" t="str">
        <f>IF(S757,"",INDEX(XMLLINK[BereichIDPerson],MATCH(Q758&amp;"_"&amp;D757,XMLLINK[EID_MID],0)))</f>
        <v/>
      </c>
      <c r="M757" s="18" t="str">
        <f>IF(S757,"",INDEX(XMLLINK[BereichNamePerson],MATCH(Q758&amp;"_"&amp;D757,XMLLINK[EID_MID],0)))</f>
        <v/>
      </c>
      <c r="N757" s="18" t="str">
        <f>IF(S757,"",INDEX(XMLLINK[AuswahlPerson],MATCH(Q758&amp;"_"&amp;D757,XMLLINK[EID_MID],0)))</f>
        <v/>
      </c>
      <c r="O757" s="18" t="str">
        <f>IF(S757,"",INDEX(XMLLINK[BemerkungPerson],MATCH(Q758&amp;"_"&amp;D757,XMLLINK[EID_MID],0)))</f>
        <v/>
      </c>
      <c r="Q757" s="21">
        <f t="shared" ref="Q757:Q771" si="148">Q756</f>
        <v>38</v>
      </c>
      <c r="R757" s="15">
        <v>2</v>
      </c>
      <c r="S757" s="18" t="b">
        <f>ISERROR(INDEX(XMLLINK[NamePerson],MATCH(Q757&amp;"_"&amp;D757,XMLLINK[EID_MID],0)))</f>
        <v>1</v>
      </c>
      <c r="U757" s="15" t="str">
        <f t="shared" ref="U757:U763" ca="1" si="149">IF(ISNUMBER(DATEVALUE(F757)),TODAY()-DATEVALUE(F757),"")</f>
        <v/>
      </c>
      <c r="W757" s="15" t="str">
        <f>IF(AND(M757&lt;&gt;"",M757&lt;&gt;M756),", "&amp;M757,"")</f>
        <v/>
      </c>
      <c r="Y757" s="15" t="str">
        <f>IF(AND(K757&lt;&gt;"",K757&lt;&gt;K756),", "&amp;K757,"")</f>
        <v/>
      </c>
    </row>
    <row r="758" spans="1:25" x14ac:dyDescent="0.25">
      <c r="A758" s="24"/>
      <c r="B758" s="17" t="s">
        <v>81</v>
      </c>
      <c r="C758" s="18" t="str">
        <f>IF(ISERROR(S755),"",INDEX(XMLLINK[LeiterTelefon],MATCH(Q758,XMLLINK[EnsembleNr],0)))</f>
        <v/>
      </c>
      <c r="D758" s="21">
        <v>3</v>
      </c>
      <c r="E758" s="18" t="str">
        <f>IF(S758,"",INDEX(XMLLINK[NamePerson],MATCH(Q759&amp;"_"&amp;D758,XMLLINK[EID_MID],0)))</f>
        <v/>
      </c>
      <c r="F758" s="18" t="str">
        <f>IF(S758,"",INDEX(XMLLINK[GebDat],MATCH(Q759&amp;"_"&amp;D758,XMLLINK[EID_MID],0)))</f>
        <v/>
      </c>
      <c r="G758" s="18" t="str">
        <f>IF(S758,"",INDEX(XMLLINK[Geschlecht],MATCH(Q759&amp;"_"&amp;D758,XMLLINK[EID_MID],0)))</f>
        <v/>
      </c>
      <c r="H758" s="18" t="str">
        <f>IF(S758,"",INDEX(XMLLINK[Adresse],MATCH(Q759&amp;"_"&amp;D758,XMLLINK[EID_MID],0)))</f>
        <v/>
      </c>
      <c r="I758" s="18" t="str">
        <f>IF(S758,"",INDEX(XMLLINK[Email],MATCH(Q759&amp;"_"&amp;D758,XMLLINK[EID_MID],0)))</f>
        <v/>
      </c>
      <c r="J758" s="18" t="str">
        <f>IF(S758,"",INDEX(XMLLINK[Telefon],MATCH(Q759&amp;"_"&amp;D758,XMLLINK[EID_MID],0)))</f>
        <v/>
      </c>
      <c r="K758" s="18" t="str">
        <f>IF(S758,"",INDEX(XMLLINK[Instrument],MATCH(Q759&amp;"_"&amp;D758,XMLLINK[EID_MID],0)))</f>
        <v/>
      </c>
      <c r="L758" s="18" t="str">
        <f>IF(S758,"",INDEX(XMLLINK[BereichIDPerson],MATCH(Q759&amp;"_"&amp;D758,XMLLINK[EID_MID],0)))</f>
        <v/>
      </c>
      <c r="M758" s="18" t="str">
        <f>IF(S758,"",INDEX(XMLLINK[BereichNamePerson],MATCH(Q759&amp;"_"&amp;D758,XMLLINK[EID_MID],0)))</f>
        <v/>
      </c>
      <c r="N758" s="18" t="str">
        <f>IF(S758,"",INDEX(XMLLINK[AuswahlPerson],MATCH(Q759&amp;"_"&amp;D758,XMLLINK[EID_MID],0)))</f>
        <v/>
      </c>
      <c r="O758" s="18" t="str">
        <f>IF(S758,"",INDEX(XMLLINK[BemerkungPerson],MATCH(Q759&amp;"_"&amp;D758,XMLLINK[EID_MID],0)))</f>
        <v/>
      </c>
      <c r="Q758" s="21">
        <f t="shared" si="148"/>
        <v>38</v>
      </c>
      <c r="R758" s="15">
        <v>3</v>
      </c>
      <c r="S758" s="18" t="b">
        <f>ISERROR(INDEX(XMLLINK[NamePerson],MATCH(Q757&amp;"_"&amp;D758,XMLLINK[EID_MID],0)))</f>
        <v>1</v>
      </c>
      <c r="U758" s="15" t="str">
        <f t="shared" ca="1" si="149"/>
        <v/>
      </c>
      <c r="W758" s="15" t="str">
        <f>IF(OR(M758="",COUNTIF(M756:M757,M758)&gt;0),"",", "&amp;M758)</f>
        <v/>
      </c>
      <c r="Y758" s="15" t="str">
        <f>IF(OR(K758="",COUNTIF(K756:K757,K758)&gt;0),"",", "&amp;K758)</f>
        <v/>
      </c>
    </row>
    <row r="759" spans="1:25" x14ac:dyDescent="0.25">
      <c r="A759" s="24"/>
      <c r="B759" s="17" t="s">
        <v>82</v>
      </c>
      <c r="C759" s="18" t="str">
        <f>IF(ISERROR(S755),"",INDEX(XMLLINK[Art],MATCH(Q759,XMLLINK[EnsembleNr],0)))</f>
        <v/>
      </c>
      <c r="D759" s="21">
        <v>4</v>
      </c>
      <c r="E759" s="18" t="str">
        <f>IF(S759,"",INDEX(XMLLINK[NamePerson],MATCH(Q760&amp;"_"&amp;D759,XMLLINK[EID_MID],0)))</f>
        <v/>
      </c>
      <c r="F759" s="18" t="str">
        <f>IF(S759,"",INDEX(XMLLINK[GebDat],MATCH(Q760&amp;"_"&amp;D759,XMLLINK[EID_MID],0)))</f>
        <v/>
      </c>
      <c r="G759" s="18" t="str">
        <f>IF(S759,"",INDEX(XMLLINK[Geschlecht],MATCH(Q760&amp;"_"&amp;D759,XMLLINK[EID_MID],0)))</f>
        <v/>
      </c>
      <c r="H759" s="18" t="str">
        <f>IF(S759,"",INDEX(XMLLINK[Adresse],MATCH(Q760&amp;"_"&amp;D759,XMLLINK[EID_MID],0)))</f>
        <v/>
      </c>
      <c r="I759" s="18" t="str">
        <f>IF(S759,"",INDEX(XMLLINK[Email],MATCH(Q760&amp;"_"&amp;D759,XMLLINK[EID_MID],0)))</f>
        <v/>
      </c>
      <c r="J759" s="18" t="str">
        <f>IF(S759,"",INDEX(XMLLINK[Telefon],MATCH(Q760&amp;"_"&amp;D759,XMLLINK[EID_MID],0)))</f>
        <v/>
      </c>
      <c r="K759" s="18" t="str">
        <f>IF(S759,"",INDEX(XMLLINK[Instrument],MATCH(Q760&amp;"_"&amp;D759,XMLLINK[EID_MID],0)))</f>
        <v/>
      </c>
      <c r="L759" s="18" t="str">
        <f>IF(S759,"",INDEX(XMLLINK[BereichIDPerson],MATCH(Q760&amp;"_"&amp;D759,XMLLINK[EID_MID],0)))</f>
        <v/>
      </c>
      <c r="M759" s="18" t="str">
        <f>IF(S759,"",INDEX(XMLLINK[BereichNamePerson],MATCH(Q760&amp;"_"&amp;D759,XMLLINK[EID_MID],0)))</f>
        <v/>
      </c>
      <c r="N759" s="18" t="str">
        <f>IF(S759,"",INDEX(XMLLINK[AuswahlPerson],MATCH(Q760&amp;"_"&amp;D759,XMLLINK[EID_MID],0)))</f>
        <v/>
      </c>
      <c r="O759" s="18" t="str">
        <f>IF(S759,"",INDEX(XMLLINK[BemerkungPerson],MATCH(Q760&amp;"_"&amp;D759,XMLLINK[EID_MID],0)))</f>
        <v/>
      </c>
      <c r="Q759" s="21">
        <f t="shared" si="148"/>
        <v>38</v>
      </c>
      <c r="R759" s="15">
        <v>4</v>
      </c>
      <c r="S759" s="18" t="b">
        <f>ISERROR(INDEX(XMLLINK[NamePerson],MATCH(Q757&amp;"_"&amp;D759,XMLLINK[EID_MID],0)))</f>
        <v>1</v>
      </c>
      <c r="U759" s="15" t="str">
        <f t="shared" ca="1" si="149"/>
        <v/>
      </c>
      <c r="W759" s="15" t="str">
        <f>IF(OR(M759="",COUNTIF(M756:M758,M759)&gt;0),"",", "&amp;M759)</f>
        <v/>
      </c>
      <c r="Y759" s="15" t="str">
        <f>IF(OR(K759="",COUNTIF(K756:K758,K759)&gt;0),"",", "&amp;K759)</f>
        <v/>
      </c>
    </row>
    <row r="760" spans="1:25" x14ac:dyDescent="0.25">
      <c r="A760" s="24"/>
      <c r="B760" s="17" t="s">
        <v>83</v>
      </c>
      <c r="C760" s="18" t="str">
        <f>IF(ISERROR(S755),"",INDEX(XMLLINK[Stufe],MATCH(Q760,XMLLINK[EnsembleNr],0)))</f>
        <v/>
      </c>
      <c r="D760" s="21">
        <v>5</v>
      </c>
      <c r="E760" s="18" t="str">
        <f>IF(S760,"",INDEX(XMLLINK[NamePerson],MATCH(Q761&amp;"_"&amp;D760,XMLLINK[EID_MID],0)))</f>
        <v/>
      </c>
      <c r="F760" s="18" t="str">
        <f>IF(S760,"",INDEX(XMLLINK[GebDat],MATCH(Q761&amp;"_"&amp;D760,XMLLINK[EID_MID],0)))</f>
        <v/>
      </c>
      <c r="G760" s="18" t="str">
        <f>IF(S760,"",INDEX(XMLLINK[Geschlecht],MATCH(Q761&amp;"_"&amp;D760,XMLLINK[EID_MID],0)))</f>
        <v/>
      </c>
      <c r="H760" s="18" t="str">
        <f>IF(S760,"",INDEX(XMLLINK[Adresse],MATCH(Q761&amp;"_"&amp;D760,XMLLINK[EID_MID],0)))</f>
        <v/>
      </c>
      <c r="I760" s="18" t="str">
        <f>IF(S760,"",INDEX(XMLLINK[Email],MATCH(Q761&amp;"_"&amp;D760,XMLLINK[EID_MID],0)))</f>
        <v/>
      </c>
      <c r="J760" s="18" t="str">
        <f>IF(S760,"",INDEX(XMLLINK[Telefon],MATCH(Q761&amp;"_"&amp;D760,XMLLINK[EID_MID],0)))</f>
        <v/>
      </c>
      <c r="K760" s="18" t="str">
        <f>IF(S760,"",INDEX(XMLLINK[Instrument],MATCH(Q761&amp;"_"&amp;D760,XMLLINK[EID_MID],0)))</f>
        <v/>
      </c>
      <c r="L760" s="18" t="str">
        <f>IF(S760,"",INDEX(XMLLINK[BereichIDPerson],MATCH(Q761&amp;"_"&amp;D760,XMLLINK[EID_MID],0)))</f>
        <v/>
      </c>
      <c r="M760" s="18" t="str">
        <f>IF(S760,"",INDEX(XMLLINK[BereichNamePerson],MATCH(Q761&amp;"_"&amp;D760,XMLLINK[EID_MID],0)))</f>
        <v/>
      </c>
      <c r="N760" s="18" t="str">
        <f>IF(S760,"",INDEX(XMLLINK[AuswahlPerson],MATCH(Q761&amp;"_"&amp;D760,XMLLINK[EID_MID],0)))</f>
        <v/>
      </c>
      <c r="O760" s="18" t="str">
        <f>IF(S760,"",INDEX(XMLLINK[BemerkungPerson],MATCH(Q761&amp;"_"&amp;D760,XMLLINK[EID_MID],0)))</f>
        <v/>
      </c>
      <c r="Q760" s="21">
        <f t="shared" si="148"/>
        <v>38</v>
      </c>
      <c r="R760" s="15">
        <v>5</v>
      </c>
      <c r="S760" s="18" t="b">
        <f>ISERROR(INDEX(XMLLINK[NamePerson],MATCH(Q757&amp;"_"&amp;D760,XMLLINK[EID_MID],0)))</f>
        <v>1</v>
      </c>
      <c r="U760" s="15" t="str">
        <f t="shared" ca="1" si="149"/>
        <v/>
      </c>
      <c r="W760" s="15" t="str">
        <f>IF(OR(M760="",COUNTIF(M756:M759,M760)&gt;0),"",", "&amp;M760)</f>
        <v/>
      </c>
      <c r="Y760" s="15" t="str">
        <f>IF(OR(K760="",COUNTIF(K757:K759,K760)&gt;0),"",", "&amp;K760)</f>
        <v/>
      </c>
    </row>
    <row r="761" spans="1:25" x14ac:dyDescent="0.25">
      <c r="A761" s="24"/>
      <c r="B761" s="17" t="s">
        <v>84</v>
      </c>
      <c r="C761" s="18" t="str">
        <f>IF(ISERROR(S755),"",INDEX(XMLLINK[Artikel],MATCH(Q761,XMLLINK[EnsembleNr],0)))</f>
        <v/>
      </c>
      <c r="D761" s="21">
        <v>6</v>
      </c>
      <c r="E761" s="18" t="str">
        <f>IF(S761,"",INDEX(XMLLINK[NamePerson],MATCH(Q762&amp;"_"&amp;D761,XMLLINK[EID_MID],0)))</f>
        <v/>
      </c>
      <c r="F761" s="18" t="str">
        <f>IF(S761,"",INDEX(XMLLINK[GebDat],MATCH(Q762&amp;"_"&amp;D761,XMLLINK[EID_MID],0)))</f>
        <v/>
      </c>
      <c r="G761" s="18" t="str">
        <f>IF(S761,"",INDEX(XMLLINK[Geschlecht],MATCH(Q762&amp;"_"&amp;D761,XMLLINK[EID_MID],0)))</f>
        <v/>
      </c>
      <c r="H761" s="18" t="str">
        <f>IF(S761,"",INDEX(XMLLINK[Adresse],MATCH(Q762&amp;"_"&amp;D761,XMLLINK[EID_MID],0)))</f>
        <v/>
      </c>
      <c r="I761" s="18" t="str">
        <f>IF(S761,"",INDEX(XMLLINK[Email],MATCH(Q762&amp;"_"&amp;D761,XMLLINK[EID_MID],0)))</f>
        <v/>
      </c>
      <c r="J761" s="18" t="str">
        <f>IF(S761,"",INDEX(XMLLINK[Telefon],MATCH(Q762&amp;"_"&amp;D761,XMLLINK[EID_MID],0)))</f>
        <v/>
      </c>
      <c r="K761" s="18" t="str">
        <f>IF(S761,"",INDEX(XMLLINK[Instrument],MATCH(Q762&amp;"_"&amp;D761,XMLLINK[EID_MID],0)))</f>
        <v/>
      </c>
      <c r="L761" s="18" t="str">
        <f>IF(S761,"",INDEX(XMLLINK[BereichIDPerson],MATCH(Q762&amp;"_"&amp;D761,XMLLINK[EID_MID],0)))</f>
        <v/>
      </c>
      <c r="M761" s="18" t="str">
        <f>IF(S761,"",INDEX(XMLLINK[BereichNamePerson],MATCH(Q762&amp;"_"&amp;D761,XMLLINK[EID_MID],0)))</f>
        <v/>
      </c>
      <c r="N761" s="18" t="str">
        <f>IF(S761,"",INDEX(XMLLINK[AuswahlPerson],MATCH(Q762&amp;"_"&amp;D761,XMLLINK[EID_MID],0)))</f>
        <v/>
      </c>
      <c r="O761" s="18" t="str">
        <f>IF(S761,"",INDEX(XMLLINK[BemerkungPerson],MATCH(Q762&amp;"_"&amp;D761,XMLLINK[EID_MID],0)))</f>
        <v/>
      </c>
      <c r="Q761" s="21">
        <f t="shared" si="148"/>
        <v>38</v>
      </c>
      <c r="R761" s="15">
        <v>6</v>
      </c>
      <c r="S761" s="18" t="b">
        <f>ISERROR(INDEX(XMLLINK[NamePerson],MATCH(Q757&amp;"_"&amp;D761,XMLLINK[EID_MID],0)))</f>
        <v>1</v>
      </c>
      <c r="U761" s="15" t="str">
        <f t="shared" ca="1" si="149"/>
        <v/>
      </c>
      <c r="W761" s="15" t="str">
        <f>IF(OR(M761="",COUNTIF(M756:M760,M761)&gt;0),"",", "&amp;M761)</f>
        <v/>
      </c>
      <c r="Y761" s="15" t="str">
        <f>IF(OR(K761="",COUNTIF(K758:K760,K761)&gt;0),"",", "&amp;K761)</f>
        <v/>
      </c>
    </row>
    <row r="762" spans="1:25" x14ac:dyDescent="0.25">
      <c r="A762" s="24"/>
      <c r="B762" s="17" t="s">
        <v>85</v>
      </c>
      <c r="C762" s="18" t="str">
        <f>IF(ISERROR(S755),"",INDEX(XMLLINK[BereichID],MATCH(Q762,XMLLINK[EnsembleNr],0)))</f>
        <v/>
      </c>
      <c r="D762" s="21">
        <v>7</v>
      </c>
      <c r="E762" s="18" t="str">
        <f>IF(S762,"",INDEX(XMLLINK[NamePerson],MATCH(Q763&amp;"_"&amp;D762,XMLLINK[EID_MID],0)))</f>
        <v/>
      </c>
      <c r="F762" s="18" t="str">
        <f>IF(S762,"",INDEX(XMLLINK[GebDat],MATCH(Q763&amp;"_"&amp;D762,XMLLINK[EID_MID],0)))</f>
        <v/>
      </c>
      <c r="G762" s="18" t="str">
        <f>IF(S762,"",INDEX(XMLLINK[Geschlecht],MATCH(Q763&amp;"_"&amp;D762,XMLLINK[EID_MID],0)))</f>
        <v/>
      </c>
      <c r="H762" s="18" t="str">
        <f>IF(S762,"",INDEX(XMLLINK[Adresse],MATCH(Q763&amp;"_"&amp;D762,XMLLINK[EID_MID],0)))</f>
        <v/>
      </c>
      <c r="I762" s="18" t="str">
        <f>IF(S762,"",INDEX(XMLLINK[Email],MATCH(Q763&amp;"_"&amp;D762,XMLLINK[EID_MID],0)))</f>
        <v/>
      </c>
      <c r="J762" s="18" t="str">
        <f>IF(S762,"",INDEX(XMLLINK[Telefon],MATCH(Q763&amp;"_"&amp;D762,XMLLINK[EID_MID],0)))</f>
        <v/>
      </c>
      <c r="K762" s="18" t="str">
        <f>IF(S762,"",INDEX(XMLLINK[Instrument],MATCH(Q763&amp;"_"&amp;D762,XMLLINK[EID_MID],0)))</f>
        <v/>
      </c>
      <c r="L762" s="18" t="str">
        <f>IF(S762,"",INDEX(XMLLINK[BereichIDPerson],MATCH(Q763&amp;"_"&amp;D762,XMLLINK[EID_MID],0)))</f>
        <v/>
      </c>
      <c r="M762" s="18" t="str">
        <f>IF(S762,"",INDEX(XMLLINK[BereichNamePerson],MATCH(Q763&amp;"_"&amp;D762,XMLLINK[EID_MID],0)))</f>
        <v/>
      </c>
      <c r="N762" s="18" t="str">
        <f>IF(S762,"",INDEX(XMLLINK[AuswahlPerson],MATCH(Q763&amp;"_"&amp;D762,XMLLINK[EID_MID],0)))</f>
        <v/>
      </c>
      <c r="O762" s="18" t="str">
        <f>IF(S762,"",INDEX(XMLLINK[BemerkungPerson],MATCH(Q763&amp;"_"&amp;D762,XMLLINK[EID_MID],0)))</f>
        <v/>
      </c>
      <c r="Q762" s="21">
        <f t="shared" si="148"/>
        <v>38</v>
      </c>
      <c r="R762" s="15">
        <v>7</v>
      </c>
      <c r="S762" s="18" t="b">
        <f>ISERROR(INDEX(XMLLINK[NamePerson],MATCH(Q757&amp;"_"&amp;D762,XMLLINK[EID_MID],0)))</f>
        <v>1</v>
      </c>
      <c r="U762" s="15" t="str">
        <f t="shared" ca="1" si="149"/>
        <v/>
      </c>
      <c r="W762" s="15" t="str">
        <f>IF(OR(M762="",COUNTIF(M756:M761,M762)&gt;0),"",", "&amp;M762)</f>
        <v/>
      </c>
      <c r="Y762" s="15" t="str">
        <f>IF(OR(K762="",COUNTIF(K759:K761,K762)&gt;0),"",", "&amp;K762)</f>
        <v/>
      </c>
    </row>
    <row r="763" spans="1:25" x14ac:dyDescent="0.25">
      <c r="A763" s="24"/>
      <c r="B763" s="17" t="s">
        <v>86</v>
      </c>
      <c r="C763" s="18" t="str">
        <f>IF(ISERROR(S755),"",INDEX(XMLLINK[BereichName],MATCH(Q763,XMLLINK[EnsembleNr],0)))</f>
        <v/>
      </c>
      <c r="D763" s="21">
        <v>8</v>
      </c>
      <c r="E763" s="18" t="str">
        <f>IF(S763,"",INDEX(XMLLINK[NamePerson],MATCH(Q764&amp;"_"&amp;D763,XMLLINK[EID_MID],0)))</f>
        <v/>
      </c>
      <c r="F763" s="18" t="str">
        <f>IF(S763,"",INDEX(XMLLINK[GebDat],MATCH(Q764&amp;"_"&amp;D763,XMLLINK[EID_MID],0)))</f>
        <v/>
      </c>
      <c r="G763" s="18" t="str">
        <f>IF(S763,"",INDEX(XMLLINK[Geschlecht],MATCH(Q764&amp;"_"&amp;D763,XMLLINK[EID_MID],0)))</f>
        <v/>
      </c>
      <c r="H763" s="18" t="str">
        <f>IF(S763,"",INDEX(XMLLINK[Adresse],MATCH(Q764&amp;"_"&amp;D763,XMLLINK[EID_MID],0)))</f>
        <v/>
      </c>
      <c r="I763" s="18" t="str">
        <f>IF(S763,"",INDEX(XMLLINK[Email],MATCH(Q764&amp;"_"&amp;D763,XMLLINK[EID_MID],0)))</f>
        <v/>
      </c>
      <c r="J763" s="18" t="str">
        <f>IF(S763,"",INDEX(XMLLINK[Telefon],MATCH(Q764&amp;"_"&amp;D763,XMLLINK[EID_MID],0)))</f>
        <v/>
      </c>
      <c r="K763" s="18" t="str">
        <f>IF(S763,"",INDEX(XMLLINK[Instrument],MATCH(Q764&amp;"_"&amp;D763,XMLLINK[EID_MID],0)))</f>
        <v/>
      </c>
      <c r="L763" s="18" t="str">
        <f>IF(S763,"",INDEX(XMLLINK[BereichIDPerson],MATCH(Q764&amp;"_"&amp;D763,XMLLINK[EID_MID],0)))</f>
        <v/>
      </c>
      <c r="M763" s="18" t="str">
        <f>IF(S763,"",INDEX(XMLLINK[BereichNamePerson],MATCH(Q764&amp;"_"&amp;D763,XMLLINK[EID_MID],0)))</f>
        <v/>
      </c>
      <c r="N763" s="18" t="str">
        <f>IF(S763,"",INDEX(XMLLINK[AuswahlPerson],MATCH(Q764&amp;"_"&amp;D763,XMLLINK[EID_MID],0)))</f>
        <v/>
      </c>
      <c r="O763" s="18" t="str">
        <f>IF(S763,"",INDEX(XMLLINK[BemerkungPerson],MATCH(Q764&amp;"_"&amp;D763,XMLLINK[EID_MID],0)))</f>
        <v/>
      </c>
      <c r="Q763" s="21">
        <f t="shared" si="148"/>
        <v>38</v>
      </c>
      <c r="R763" s="15">
        <v>8</v>
      </c>
      <c r="S763" s="18" t="b">
        <f>ISERROR(INDEX(XMLLINK[NamePerson],MATCH(Q757&amp;"_"&amp;D763,XMLLINK[EID_MID],0)))</f>
        <v>1</v>
      </c>
      <c r="U763" s="15" t="str">
        <f t="shared" ca="1" si="149"/>
        <v/>
      </c>
      <c r="W763" s="15" t="str">
        <f>IF(OR(M763="",COUNTIF(M756:M762,M763)&gt;0),"",", "&amp;M763)</f>
        <v/>
      </c>
      <c r="Y763" s="15" t="str">
        <f>IF(OR(K763="",COUNTIF(K760:K762,K763)&gt;0),"",", "&amp;K763)</f>
        <v/>
      </c>
    </row>
    <row r="764" spans="1:25" x14ac:dyDescent="0.25">
      <c r="A764" s="24"/>
      <c r="B764" s="17" t="s">
        <v>87</v>
      </c>
      <c r="C764" s="18" t="str">
        <f>IF(ISERROR(S755),"",INDEX(XMLLINK[Auftrittzeit],MATCH(Q764,XMLLINK[EnsembleNr],0)))</f>
        <v/>
      </c>
      <c r="D764" s="17" t="s">
        <v>94</v>
      </c>
      <c r="E764" s="15" t="s">
        <v>29</v>
      </c>
      <c r="F764" s="15" t="s">
        <v>30</v>
      </c>
      <c r="G764" s="15" t="s">
        <v>95</v>
      </c>
      <c r="H764" s="15" t="s">
        <v>32</v>
      </c>
      <c r="I764" s="15" t="s">
        <v>20</v>
      </c>
      <c r="J764" s="15" t="s">
        <v>39</v>
      </c>
      <c r="Q764" s="21">
        <f t="shared" si="148"/>
        <v>38</v>
      </c>
      <c r="U764" s="15">
        <f ca="1">COUNT(U756:U763)</f>
        <v>0</v>
      </c>
      <c r="W764" s="29" t="str">
        <f>CONCATENATE(W765,V766,W766,V767,W767,V768,W768,V769,W769,V770,W770,V771,W771)</f>
        <v/>
      </c>
    </row>
    <row r="765" spans="1:25" x14ac:dyDescent="0.25">
      <c r="A765" s="24"/>
      <c r="B765" s="17" t="s">
        <v>88</v>
      </c>
      <c r="C765" s="18" t="str">
        <f>IF(ISERROR(S755),"",INDEX(XMLLINK[Bemerkung],MATCH(Q765,XMLLINK[EnsembleNr],0)))</f>
        <v/>
      </c>
      <c r="D765" s="21">
        <v>1</v>
      </c>
      <c r="E765" s="18" t="str">
        <f>IF(S765,"",INDEX(XMLLINK[Titel],MATCH(Q766&amp;"_"&amp;D765,XMLLINK[EID_WID],0)))</f>
        <v/>
      </c>
      <c r="F765" s="18" t="str">
        <f>IF(S765,"",INDEX(XMLLINK[Komponist],MATCH(Q766&amp;"_"&amp;D765,XMLLINK[EID_WID],0)))</f>
        <v/>
      </c>
      <c r="G765" s="18" t="str">
        <f>IF(S765,"",INDEX(XMLLINK[Satz],MATCH(Q766&amp;"_"&amp;D765,XMLLINK[EID_WID],0)))</f>
        <v/>
      </c>
      <c r="H765" s="18" t="str">
        <f>IF(S765,"",INDEX(XMLLINK[Dauer],MATCH(Q766&amp;"_"&amp;D765,XMLLINK[EID_WID],0)))</f>
        <v/>
      </c>
      <c r="I765" s="18" t="str">
        <f>IF(S765,"",INDEX(XMLLINK[BemerkungWerk],MATCH(Q766&amp;"_"&amp;D765,XMLLINK[EID_WID],0)))</f>
        <v/>
      </c>
      <c r="J765" s="18" t="str">
        <f>IF(S765,"",INDEX(XMLLINK[Pflicht],MATCH(Q766&amp;"_"&amp;D765,XMLLINK[EID_WID],0)))</f>
        <v/>
      </c>
      <c r="Q765" s="21">
        <f t="shared" si="148"/>
        <v>38</v>
      </c>
      <c r="R765" s="22" t="s">
        <v>102</v>
      </c>
      <c r="S765" s="18" t="b">
        <f>ISERROR(INDEX(XMLLINK[NamePerson],MATCH(Q767&amp;"_"&amp;D765,XMLLINK[EID_WID],0)))</f>
        <v>1</v>
      </c>
      <c r="W765" s="15" t="str">
        <f t="shared" ref="W765:W772" si="150">IF(AND(F765="",G765=""),E765,IF(AND(F765&lt;&gt;"",G765&lt;&gt;""),F765&amp;", "&amp;E765&amp;", "&amp;G765,IF(F765="",E765&amp;", "&amp;G765,F765&amp;", "&amp;E765)))</f>
        <v/>
      </c>
    </row>
    <row r="766" spans="1:25" x14ac:dyDescent="0.25">
      <c r="A766" s="24"/>
      <c r="B766" s="17" t="s">
        <v>108</v>
      </c>
      <c r="C766" s="28" t="str">
        <f ca="1">IF(U764=0,"",SUM(U756:U763)/U764/365.25)</f>
        <v/>
      </c>
      <c r="D766" s="21">
        <v>2</v>
      </c>
      <c r="E766" s="18" t="str">
        <f>IF(S766,"",INDEX(XMLLINK[Titel],MATCH(Q767&amp;"_"&amp;D766,XMLLINK[EID_WID],0)))</f>
        <v/>
      </c>
      <c r="F766" s="18" t="str">
        <f>IF(S766,"",INDEX(XMLLINK[Komponist],MATCH(Q767&amp;"_"&amp;D766,XMLLINK[EID_WID],0)))</f>
        <v/>
      </c>
      <c r="G766" s="18" t="str">
        <f>IF(S766,"",INDEX(XMLLINK[Satz],MATCH(Q767&amp;"_"&amp;D766,XMLLINK[EID_WID],0)))</f>
        <v/>
      </c>
      <c r="H766" s="18" t="str">
        <f>IF(S766,"",INDEX(XMLLINK[Dauer],MATCH(Q767&amp;"_"&amp;D766,XMLLINK[EID_WID],0)))</f>
        <v/>
      </c>
      <c r="I766" s="18" t="str">
        <f>IF(S766,"",INDEX(XMLLINK[BemerkungWerk],MATCH(Q767&amp;"_"&amp;D766,XMLLINK[EID_WID],0)))</f>
        <v/>
      </c>
      <c r="J766" s="18" t="str">
        <f>IF(S766,"",INDEX(XMLLINK[Pflicht],MATCH(Q767&amp;"_"&amp;D766,XMLLINK[EID_WID],0)))</f>
        <v/>
      </c>
      <c r="Q766" s="21">
        <f t="shared" si="148"/>
        <v>38</v>
      </c>
      <c r="R766" s="22">
        <v>2</v>
      </c>
      <c r="S766" s="18" t="b">
        <f>ISERROR(INDEX(XMLLINK[NamePerson],MATCH(Q768&amp;"_"&amp;D766,XMLLINK[EID_WID],0)))</f>
        <v>1</v>
      </c>
      <c r="V766" s="15" t="str">
        <f>IF(W766="","","; ")</f>
        <v/>
      </c>
      <c r="W766" s="15" t="str">
        <f t="shared" si="150"/>
        <v/>
      </c>
    </row>
    <row r="767" spans="1:25" x14ac:dyDescent="0.25">
      <c r="A767" s="24"/>
      <c r="D767" s="21">
        <v>3</v>
      </c>
      <c r="E767" s="18" t="str">
        <f>IF(S767,"",INDEX(XMLLINK[Titel],MATCH(Q768&amp;"_"&amp;D767,XMLLINK[EID_WID],0)))</f>
        <v/>
      </c>
      <c r="F767" s="18" t="str">
        <f>IF(S767,"",INDEX(XMLLINK[Komponist],MATCH(Q768&amp;"_"&amp;D767,XMLLINK[EID_WID],0)))</f>
        <v/>
      </c>
      <c r="G767" s="18" t="str">
        <f>IF(S767,"",INDEX(XMLLINK[Satz],MATCH(Q768&amp;"_"&amp;D767,XMLLINK[EID_WID],0)))</f>
        <v/>
      </c>
      <c r="H767" s="18" t="str">
        <f>IF(S767,"",INDEX(XMLLINK[Dauer],MATCH(Q768&amp;"_"&amp;D767,XMLLINK[EID_WID],0)))</f>
        <v/>
      </c>
      <c r="I767" s="18" t="str">
        <f>IF(S767,"",INDEX(XMLLINK[BemerkungWerk],MATCH(Q768&amp;"_"&amp;D767,XMLLINK[EID_WID],0)))</f>
        <v/>
      </c>
      <c r="J767" s="18" t="str">
        <f>IF(S767,"",INDEX(XMLLINK[Pflicht],MATCH(Q768&amp;"_"&amp;D767,XMLLINK[EID_WID],0)))</f>
        <v/>
      </c>
      <c r="Q767" s="21">
        <f t="shared" si="148"/>
        <v>38</v>
      </c>
      <c r="R767" s="22">
        <v>3</v>
      </c>
      <c r="S767" s="18" t="b">
        <f>ISERROR(INDEX(XMLLINK[NamePerson],MATCH(Q769&amp;"_"&amp;D767,XMLLINK[EID_WID],0)))</f>
        <v>1</v>
      </c>
      <c r="V767" s="15" t="str">
        <f t="shared" ref="V767:V772" si="151">IF(W767="","","; ")</f>
        <v/>
      </c>
      <c r="W767" s="15" t="str">
        <f t="shared" si="150"/>
        <v/>
      </c>
    </row>
    <row r="768" spans="1:25" x14ac:dyDescent="0.25">
      <c r="A768" s="24"/>
      <c r="D768" s="21">
        <v>4</v>
      </c>
      <c r="E768" s="18" t="str">
        <f>IF(S768,"",INDEX(XMLLINK[Titel],MATCH(Q769&amp;"_"&amp;D768,XMLLINK[EID_WID],0)))</f>
        <v/>
      </c>
      <c r="F768" s="18" t="str">
        <f>IF(S768,"",INDEX(XMLLINK[Komponist],MATCH(Q769&amp;"_"&amp;D768,XMLLINK[EID_WID],0)))</f>
        <v/>
      </c>
      <c r="G768" s="18" t="str">
        <f>IF(S768,"",INDEX(XMLLINK[Satz],MATCH(Q769&amp;"_"&amp;D768,XMLLINK[EID_WID],0)))</f>
        <v/>
      </c>
      <c r="H768" s="18" t="str">
        <f>IF(S768,"",INDEX(XMLLINK[Dauer],MATCH(Q769&amp;"_"&amp;D768,XMLLINK[EID_WID],0)))</f>
        <v/>
      </c>
      <c r="I768" s="18" t="str">
        <f>IF(S768,"",INDEX(XMLLINK[BemerkungWerk],MATCH(Q769&amp;"_"&amp;D768,XMLLINK[EID_WID],0)))</f>
        <v/>
      </c>
      <c r="J768" s="18" t="str">
        <f>IF(S768,"",INDEX(XMLLINK[Pflicht],MATCH(Q769&amp;"_"&amp;D768,XMLLINK[EID_WID],0)))</f>
        <v/>
      </c>
      <c r="Q768" s="21">
        <f t="shared" si="148"/>
        <v>38</v>
      </c>
      <c r="R768" s="22">
        <v>4</v>
      </c>
      <c r="S768" s="18" t="b">
        <f>ISERROR(INDEX(XMLLINK[NamePerson],MATCH(Q770&amp;"_"&amp;D768,XMLLINK[EID_WID],0)))</f>
        <v>1</v>
      </c>
      <c r="V768" s="15" t="str">
        <f t="shared" si="151"/>
        <v/>
      </c>
      <c r="W768" s="15" t="str">
        <f t="shared" si="150"/>
        <v/>
      </c>
    </row>
    <row r="769" spans="1:25" x14ac:dyDescent="0.25">
      <c r="A769" s="24"/>
      <c r="D769" s="21">
        <v>5</v>
      </c>
      <c r="E769" s="18" t="str">
        <f>IF(S769,"",INDEX(XMLLINK[Titel],MATCH(Q770&amp;"_"&amp;D769,XMLLINK[EID_WID],0)))</f>
        <v/>
      </c>
      <c r="F769" s="18" t="str">
        <f>IF(S769,"",INDEX(XMLLINK[Komponist],MATCH(Q770&amp;"_"&amp;D769,XMLLINK[EID_WID],0)))</f>
        <v/>
      </c>
      <c r="G769" s="18" t="str">
        <f>IF(S769,"",INDEX(XMLLINK[Satz],MATCH(Q770&amp;"_"&amp;D769,XMLLINK[EID_WID],0)))</f>
        <v/>
      </c>
      <c r="H769" s="18" t="str">
        <f>IF(S769,"",INDEX(XMLLINK[Dauer],MATCH(Q770&amp;"_"&amp;D769,XMLLINK[EID_WID],0)))</f>
        <v/>
      </c>
      <c r="I769" s="18" t="str">
        <f>IF(S769,"",INDEX(XMLLINK[BemerkungWerk],MATCH(Q770&amp;"_"&amp;D769,XMLLINK[EID_WID],0)))</f>
        <v/>
      </c>
      <c r="J769" s="18" t="str">
        <f>IF(S769,"",INDEX(XMLLINK[Pflicht],MATCH(Q770&amp;"_"&amp;D769,XMLLINK[EID_WID],0)))</f>
        <v/>
      </c>
      <c r="Q769" s="21">
        <f t="shared" si="148"/>
        <v>38</v>
      </c>
      <c r="R769" s="22">
        <v>5</v>
      </c>
      <c r="S769" s="18" t="b">
        <f>ISERROR(INDEX(XMLLINK[NamePerson],MATCH(Q771&amp;"_"&amp;D769,XMLLINK[EID_WID],0)))</f>
        <v>1</v>
      </c>
      <c r="V769" s="15" t="str">
        <f t="shared" si="151"/>
        <v/>
      </c>
      <c r="W769" s="15" t="str">
        <f t="shared" si="150"/>
        <v/>
      </c>
    </row>
    <row r="770" spans="1:25" x14ac:dyDescent="0.25">
      <c r="A770" s="24"/>
      <c r="D770" s="21">
        <v>6</v>
      </c>
      <c r="E770" s="18" t="str">
        <f>IF(S770,"",INDEX(XMLLINK[Titel],MATCH(Q771&amp;"_"&amp;D770,XMLLINK[EID_WID],0)))</f>
        <v/>
      </c>
      <c r="F770" s="18" t="str">
        <f>IF(S770,"",INDEX(XMLLINK[Komponist],MATCH(Q771&amp;"_"&amp;D770,XMLLINK[EID_WID],0)))</f>
        <v/>
      </c>
      <c r="G770" s="18" t="str">
        <f>IF(S770,"",INDEX(XMLLINK[Satz],MATCH(Q771&amp;"_"&amp;D770,XMLLINK[EID_WID],0)))</f>
        <v/>
      </c>
      <c r="H770" s="18" t="str">
        <f>IF(S770,"",INDEX(XMLLINK[Dauer],MATCH(Q771&amp;"_"&amp;D770,XMLLINK[EID_WID],0)))</f>
        <v/>
      </c>
      <c r="I770" s="18" t="str">
        <f>IF(S770,"",INDEX(XMLLINK[BemerkungWerk],MATCH(Q771&amp;"_"&amp;D770,XMLLINK[EID_WID],0)))</f>
        <v/>
      </c>
      <c r="J770" s="18" t="str">
        <f>IF(S770,"",INDEX(XMLLINK[Pflicht],MATCH(Q771&amp;"_"&amp;D770,XMLLINK[EID_WID],0)))</f>
        <v/>
      </c>
      <c r="Q770" s="21">
        <f t="shared" si="148"/>
        <v>38</v>
      </c>
      <c r="R770" s="22">
        <v>6</v>
      </c>
      <c r="S770" s="18" t="b">
        <f>ISERROR(INDEX(XMLLINK[NamePerson],MATCH(Q772&amp;"_"&amp;D770,XMLLINK[EID_WID],0)))</f>
        <v>1</v>
      </c>
      <c r="V770" s="15" t="str">
        <f t="shared" si="151"/>
        <v/>
      </c>
      <c r="W770" s="15" t="str">
        <f t="shared" si="150"/>
        <v/>
      </c>
    </row>
    <row r="771" spans="1:25" x14ac:dyDescent="0.25">
      <c r="A771" s="24"/>
      <c r="D771" s="21">
        <v>7</v>
      </c>
      <c r="E771" s="18" t="str">
        <f>IF(S771,"",INDEX(XMLLINK[Titel],MATCH(Q772&amp;"_"&amp;D771,XMLLINK[EID_WID],0)))</f>
        <v/>
      </c>
      <c r="F771" s="18" t="str">
        <f>IF(S771,"",INDEX(XMLLINK[Komponist],MATCH(Q772&amp;"_"&amp;D771,XMLLINK[EID_WID],0)))</f>
        <v/>
      </c>
      <c r="G771" s="18" t="str">
        <f>IF(S771,"",INDEX(XMLLINK[Satz],MATCH(Q772&amp;"_"&amp;D771,XMLLINK[EID_WID],0)))</f>
        <v/>
      </c>
      <c r="H771" s="18" t="str">
        <f>IF(S771,"",INDEX(XMLLINK[Dauer],MATCH(Q772&amp;"_"&amp;D771,XMLLINK[EID_WID],0)))</f>
        <v/>
      </c>
      <c r="I771" s="18" t="str">
        <f>IF(S771,"",INDEX(XMLLINK[BemerkungWerk],MATCH(Q772&amp;"_"&amp;D771,XMLLINK[EID_WID],0)))</f>
        <v/>
      </c>
      <c r="J771" s="18" t="str">
        <f>IF(S771,"",INDEX(XMLLINK[Pflicht],MATCH(Q772&amp;"_"&amp;D771,XMLLINK[EID_WID],0)))</f>
        <v/>
      </c>
      <c r="Q771" s="21">
        <f t="shared" si="148"/>
        <v>38</v>
      </c>
      <c r="R771" s="22">
        <v>7</v>
      </c>
      <c r="S771" s="18" t="b">
        <f>ISERROR(INDEX(XMLLINK[NamePerson],MATCH(Q773&amp;"_"&amp;D771,XMLLINK[EID_WID],0)))</f>
        <v>1</v>
      </c>
      <c r="V771" s="15" t="str">
        <f t="shared" si="151"/>
        <v/>
      </c>
      <c r="W771" s="15" t="str">
        <f t="shared" si="150"/>
        <v/>
      </c>
    </row>
    <row r="772" spans="1:25" x14ac:dyDescent="0.25">
      <c r="A772" s="24"/>
      <c r="D772" s="21">
        <v>8</v>
      </c>
      <c r="E772" s="18" t="str">
        <f>IF(S772,"",INDEX(XMLLINK[Titel],MATCH(Q773&amp;"_"&amp;D772,XMLLINK[EID_WID],0)))</f>
        <v/>
      </c>
      <c r="F772" s="18" t="str">
        <f>IF(S772,"",INDEX(XMLLINK[Komponist],MATCH(Q773&amp;"_"&amp;D772,XMLLINK[EID_WID],0)))</f>
        <v/>
      </c>
      <c r="G772" s="18" t="str">
        <f>IF(S772,"",INDEX(XMLLINK[Satz],MATCH(Q773&amp;"_"&amp;D772,XMLLINK[EID_WID],0)))</f>
        <v/>
      </c>
      <c r="H772" s="18" t="str">
        <f>IF(S772,"",INDEX(XMLLINK[Dauer],MATCH(Q773&amp;"_"&amp;D772,XMLLINK[EID_WID],0)))</f>
        <v/>
      </c>
      <c r="I772" s="18" t="str">
        <f>IF(S772,"",INDEX(XMLLINK[BemerkungWerk],MATCH(Q773&amp;"_"&amp;D772,XMLLINK[EID_WID],0)))</f>
        <v/>
      </c>
      <c r="J772" s="18" t="str">
        <f>IF(S772,"",INDEX(XMLLINK[Pflicht],MATCH(Q773&amp;"_"&amp;D772,XMLLINK[EID_WID],0)))</f>
        <v/>
      </c>
      <c r="Q772" s="21"/>
      <c r="R772" s="22">
        <v>8</v>
      </c>
      <c r="S772" s="18" t="b">
        <f>ISERROR(INDEX(XMLLINK[NamePerson],MATCH(A773&amp;"_"&amp;D772,XMLLINK[EID_WID],0)))</f>
        <v>1</v>
      </c>
      <c r="V772" s="15" t="str">
        <f t="shared" si="151"/>
        <v/>
      </c>
      <c r="W772" s="15" t="str">
        <f t="shared" si="150"/>
        <v/>
      </c>
    </row>
    <row r="774" spans="1:25" x14ac:dyDescent="0.25">
      <c r="A774" s="23" t="s">
        <v>96</v>
      </c>
      <c r="B774" s="23">
        <f>(ROW()+6)/20</f>
        <v>39</v>
      </c>
      <c r="C774" s="24"/>
      <c r="D774" s="24"/>
      <c r="E774" s="24"/>
      <c r="F774" s="24"/>
      <c r="G774" s="24"/>
      <c r="H774" s="24"/>
      <c r="I774" s="24"/>
      <c r="J774" s="24"/>
      <c r="K774" s="24"/>
      <c r="L774" s="24"/>
      <c r="M774" s="24"/>
      <c r="N774" s="24"/>
      <c r="O774" s="24"/>
    </row>
    <row r="775" spans="1:25" x14ac:dyDescent="0.25">
      <c r="A775" s="24"/>
      <c r="B775" s="17" t="s">
        <v>78</v>
      </c>
      <c r="C775" s="18" t="str">
        <f>IF(ISERROR(S775),"",INDEX(XMLLINK[Name],MATCH(Q776,XMLLINK[EnsembleNr],0)))</f>
        <v/>
      </c>
      <c r="D775" s="17" t="s">
        <v>89</v>
      </c>
      <c r="E775" s="19" t="s">
        <v>11</v>
      </c>
      <c r="F775" s="15" t="s">
        <v>90</v>
      </c>
      <c r="G775" s="15" t="s">
        <v>91</v>
      </c>
      <c r="H775" s="15" t="s">
        <v>24</v>
      </c>
      <c r="I775" s="15" t="s">
        <v>25</v>
      </c>
      <c r="J775" s="15" t="s">
        <v>26</v>
      </c>
      <c r="K775" s="15" t="s">
        <v>27</v>
      </c>
      <c r="L775" s="15" t="s">
        <v>18</v>
      </c>
      <c r="M775" s="15" t="s">
        <v>92</v>
      </c>
      <c r="N775" s="15" t="s">
        <v>93</v>
      </c>
      <c r="O775" s="15" t="s">
        <v>20</v>
      </c>
      <c r="Q775" s="21" t="s">
        <v>103</v>
      </c>
      <c r="R775" s="17" t="s">
        <v>97</v>
      </c>
      <c r="S775" s="20" t="e">
        <f>VLOOKUP(Q777,XMLLINK[EnsembleNr],1,0)</f>
        <v>#N/A</v>
      </c>
      <c r="T775" s="15" t="s">
        <v>100</v>
      </c>
      <c r="W775" s="29" t="str">
        <f>CONCATENATE(W776,W777,W778,W779,W780,W781,W782,W783)</f>
        <v/>
      </c>
      <c r="X775" s="31">
        <f>8-COUNTIF(W776:W783,"")</f>
        <v>0</v>
      </c>
      <c r="Y775" s="29" t="str">
        <f>CONCATENATE(Y776,Y777,Y778,Y779,Y780,Y781,Y782,Y783)</f>
        <v/>
      </c>
    </row>
    <row r="776" spans="1:25" x14ac:dyDescent="0.25">
      <c r="A776" s="24"/>
      <c r="B776" s="17" t="s">
        <v>79</v>
      </c>
      <c r="C776" s="18" t="str">
        <f>IF(ISERROR(S775),"",INDEX(XMLLINK[Leiter],MATCH(Q776,XMLLINK[EnsembleNr],0)))</f>
        <v/>
      </c>
      <c r="D776" s="21">
        <v>1</v>
      </c>
      <c r="E776" s="18" t="str">
        <f>IF(S776,"",INDEX(XMLLINK[NamePerson],MATCH(Q777&amp;"_"&amp;D776,XMLLINK[EID_MID],0)))</f>
        <v/>
      </c>
      <c r="F776" s="18" t="str">
        <f>IF(S776,"",INDEX(XMLLINK[GebDat],MATCH(Q777&amp;"_"&amp;D776,XMLLINK[EID_MID],0)))</f>
        <v/>
      </c>
      <c r="G776" s="18" t="str">
        <f>IF(S776,"",INDEX(XMLLINK[Geschlecht],MATCH(Q777&amp;"_"&amp;D776,XMLLINK[EID_MID],0)))</f>
        <v/>
      </c>
      <c r="H776" s="18" t="str">
        <f>IF(S776,"",INDEX(XMLLINK[Adresse],MATCH(Q777&amp;"_"&amp;D776,XMLLINK[EID_MID],0)))</f>
        <v/>
      </c>
      <c r="I776" s="18" t="str">
        <f>IF(S776,"",INDEX(XMLLINK[Email],MATCH(Q777&amp;"_"&amp;D776,XMLLINK[EID_MID],0)))</f>
        <v/>
      </c>
      <c r="J776" s="18" t="str">
        <f>IF(S776,"",INDEX(XMLLINK[Telefon],MATCH(Q777&amp;"_"&amp;D776,XMLLINK[EID_MID],0)))</f>
        <v/>
      </c>
      <c r="K776" s="18" t="str">
        <f>IF(S776,"",INDEX(XMLLINK[Instrument],MATCH(Q777&amp;"_"&amp;D776,XMLLINK[EID_MID],0)))</f>
        <v/>
      </c>
      <c r="L776" s="18" t="str">
        <f>IF(S776,"",INDEX(XMLLINK[BereichIDPerson],MATCH(Q777&amp;"_"&amp;D776,XMLLINK[EID_MID],0)))</f>
        <v/>
      </c>
      <c r="M776" s="18" t="str">
        <f>IF(S776,"",INDEX(XMLLINK[BereichNamePerson],MATCH(Q777&amp;"_"&amp;D776,XMLLINK[EID_MID],0)))</f>
        <v/>
      </c>
      <c r="N776" s="18" t="str">
        <f>IF(S776,"",INDEX(XMLLINK[AuswahlPerson],MATCH(Q777&amp;"_"&amp;D776,XMLLINK[EID_MID],0)))</f>
        <v/>
      </c>
      <c r="O776" s="18" t="str">
        <f>IF(S776,"",INDEX(XMLLINK[BemerkungPerson],MATCH(Q777&amp;"_"&amp;D776,XMLLINK[EID_MID],0)))</f>
        <v/>
      </c>
      <c r="Q776" s="21">
        <f>B774</f>
        <v>39</v>
      </c>
      <c r="R776" s="22" t="s">
        <v>101</v>
      </c>
      <c r="S776" s="18" t="b">
        <f>ISERROR(INDEX(XMLLINK[NamePerson],MATCH(Q777&amp;"_"&amp;D776,XMLLINK[EID_MID],0)))</f>
        <v>1</v>
      </c>
      <c r="U776" s="15" t="str">
        <f ca="1">IF(ISNUMBER(DATEVALUE(F776)),TODAY()-DATEVALUE(F776),"")</f>
        <v/>
      </c>
      <c r="W776" s="15" t="str">
        <f>M776</f>
        <v/>
      </c>
      <c r="X776" s="29" t="str">
        <f>IF(E776="","",IF(E777="",E776,IF(E778="",E776&amp;", "&amp;E777,IF(E779="",E776&amp;", "&amp;E777&amp;", "&amp;E778,IF(E780="",E776&amp;", "&amp;E777&amp;", "&amp;E778&amp;", "&amp;E779,IF(E781="",E776&amp;", "&amp;E777&amp;", "&amp;E778&amp;", "&amp;E779&amp;", "&amp;E780,IF(E782="",E776&amp;", "&amp;E777&amp;", "&amp;E778&amp;", "&amp;E779&amp;", "&amp;E780&amp;", "&amp;E781,IF(E783="",E776&amp;", "&amp;E777&amp;", "&amp;E778&amp;", "&amp;E779&amp;", "&amp;E780&amp;", "&amp;E781&amp;", "&amp;E782,E776&amp;", "&amp;E777&amp;", "&amp;E778&amp;", "&amp;E779&amp;", "&amp;E780&amp;", "&amp;E781&amp;", "&amp;E782&amp;", "&amp;E783))))))))</f>
        <v/>
      </c>
      <c r="Y776" s="15" t="str">
        <f>K776</f>
        <v/>
      </c>
    </row>
    <row r="777" spans="1:25" x14ac:dyDescent="0.25">
      <c r="A777" s="24"/>
      <c r="B777" s="17" t="s">
        <v>80</v>
      </c>
      <c r="C777" s="18" t="str">
        <f>IF(ISERROR(S775),"",INDEX(XMLLINK[LeiterEmail],MATCH(Q777,XMLLINK[EnsembleNr],0)))</f>
        <v/>
      </c>
      <c r="D777" s="21">
        <v>2</v>
      </c>
      <c r="E777" s="18" t="str">
        <f>IF(S777,"",INDEX(XMLLINK[NamePerson],MATCH(Q778&amp;"_"&amp;D777,XMLLINK[EID_MID],0)))</f>
        <v/>
      </c>
      <c r="F777" s="18" t="str">
        <f>IF(S777,"",INDEX(XMLLINK[GebDat],MATCH(Q778&amp;"_"&amp;D777,XMLLINK[EID_MID],0)))</f>
        <v/>
      </c>
      <c r="G777" s="18" t="str">
        <f>IF(S777,"",INDEX(XMLLINK[Geschlecht],MATCH(Q778&amp;"_"&amp;D777,XMLLINK[EID_MID],0)))</f>
        <v/>
      </c>
      <c r="H777" s="18" t="str">
        <f>IF(S777,"",INDEX(XMLLINK[Adresse],MATCH(Q778&amp;"_"&amp;D777,XMLLINK[EID_MID],0)))</f>
        <v/>
      </c>
      <c r="I777" s="18" t="str">
        <f>IF(S777,"",INDEX(XMLLINK[Email],MATCH(Q778&amp;"_"&amp;D777,XMLLINK[EID_MID],0)))</f>
        <v/>
      </c>
      <c r="J777" s="18" t="str">
        <f>IF(S777,"",INDEX(XMLLINK[Telefon],MATCH(Q778&amp;"_"&amp;D777,XMLLINK[EID_MID],0)))</f>
        <v/>
      </c>
      <c r="K777" s="18" t="str">
        <f>IF(S777,"",INDEX(XMLLINK[Instrument],MATCH(Q778&amp;"_"&amp;D777,XMLLINK[EID_MID],0)))</f>
        <v/>
      </c>
      <c r="L777" s="18" t="str">
        <f>IF(S777,"",INDEX(XMLLINK[BereichIDPerson],MATCH(Q778&amp;"_"&amp;D777,XMLLINK[EID_MID],0)))</f>
        <v/>
      </c>
      <c r="M777" s="18" t="str">
        <f>IF(S777,"",INDEX(XMLLINK[BereichNamePerson],MATCH(Q778&amp;"_"&amp;D777,XMLLINK[EID_MID],0)))</f>
        <v/>
      </c>
      <c r="N777" s="18" t="str">
        <f>IF(S777,"",INDEX(XMLLINK[AuswahlPerson],MATCH(Q778&amp;"_"&amp;D777,XMLLINK[EID_MID],0)))</f>
        <v/>
      </c>
      <c r="O777" s="18" t="str">
        <f>IF(S777,"",INDEX(XMLLINK[BemerkungPerson],MATCH(Q778&amp;"_"&amp;D777,XMLLINK[EID_MID],0)))</f>
        <v/>
      </c>
      <c r="Q777" s="21">
        <f t="shared" ref="Q777:Q791" si="152">Q776</f>
        <v>39</v>
      </c>
      <c r="R777" s="15">
        <v>2</v>
      </c>
      <c r="S777" s="18" t="b">
        <f>ISERROR(INDEX(XMLLINK[NamePerson],MATCH(Q777&amp;"_"&amp;D777,XMLLINK[EID_MID],0)))</f>
        <v>1</v>
      </c>
      <c r="U777" s="15" t="str">
        <f t="shared" ref="U777:U783" ca="1" si="153">IF(ISNUMBER(DATEVALUE(F777)),TODAY()-DATEVALUE(F777),"")</f>
        <v/>
      </c>
      <c r="W777" s="15" t="str">
        <f>IF(AND(M777&lt;&gt;"",M777&lt;&gt;M776),", "&amp;M777,"")</f>
        <v/>
      </c>
      <c r="Y777" s="15" t="str">
        <f>IF(AND(K777&lt;&gt;"",K777&lt;&gt;K776),", "&amp;K777,"")</f>
        <v/>
      </c>
    </row>
    <row r="778" spans="1:25" x14ac:dyDescent="0.25">
      <c r="A778" s="24"/>
      <c r="B778" s="17" t="s">
        <v>81</v>
      </c>
      <c r="C778" s="18" t="str">
        <f>IF(ISERROR(S775),"",INDEX(XMLLINK[LeiterTelefon],MATCH(Q778,XMLLINK[EnsembleNr],0)))</f>
        <v/>
      </c>
      <c r="D778" s="21">
        <v>3</v>
      </c>
      <c r="E778" s="18" t="str">
        <f>IF(S778,"",INDEX(XMLLINK[NamePerson],MATCH(Q779&amp;"_"&amp;D778,XMLLINK[EID_MID],0)))</f>
        <v/>
      </c>
      <c r="F778" s="18" t="str">
        <f>IF(S778,"",INDEX(XMLLINK[GebDat],MATCH(Q779&amp;"_"&amp;D778,XMLLINK[EID_MID],0)))</f>
        <v/>
      </c>
      <c r="G778" s="18" t="str">
        <f>IF(S778,"",INDEX(XMLLINK[Geschlecht],MATCH(Q779&amp;"_"&amp;D778,XMLLINK[EID_MID],0)))</f>
        <v/>
      </c>
      <c r="H778" s="18" t="str">
        <f>IF(S778,"",INDEX(XMLLINK[Adresse],MATCH(Q779&amp;"_"&amp;D778,XMLLINK[EID_MID],0)))</f>
        <v/>
      </c>
      <c r="I778" s="18" t="str">
        <f>IF(S778,"",INDEX(XMLLINK[Email],MATCH(Q779&amp;"_"&amp;D778,XMLLINK[EID_MID],0)))</f>
        <v/>
      </c>
      <c r="J778" s="18" t="str">
        <f>IF(S778,"",INDEX(XMLLINK[Telefon],MATCH(Q779&amp;"_"&amp;D778,XMLLINK[EID_MID],0)))</f>
        <v/>
      </c>
      <c r="K778" s="18" t="str">
        <f>IF(S778,"",INDEX(XMLLINK[Instrument],MATCH(Q779&amp;"_"&amp;D778,XMLLINK[EID_MID],0)))</f>
        <v/>
      </c>
      <c r="L778" s="18" t="str">
        <f>IF(S778,"",INDEX(XMLLINK[BereichIDPerson],MATCH(Q779&amp;"_"&amp;D778,XMLLINK[EID_MID],0)))</f>
        <v/>
      </c>
      <c r="M778" s="18" t="str">
        <f>IF(S778,"",INDEX(XMLLINK[BereichNamePerson],MATCH(Q779&amp;"_"&amp;D778,XMLLINK[EID_MID],0)))</f>
        <v/>
      </c>
      <c r="N778" s="18" t="str">
        <f>IF(S778,"",INDEX(XMLLINK[AuswahlPerson],MATCH(Q779&amp;"_"&amp;D778,XMLLINK[EID_MID],0)))</f>
        <v/>
      </c>
      <c r="O778" s="18" t="str">
        <f>IF(S778,"",INDEX(XMLLINK[BemerkungPerson],MATCH(Q779&amp;"_"&amp;D778,XMLLINK[EID_MID],0)))</f>
        <v/>
      </c>
      <c r="Q778" s="21">
        <f t="shared" si="152"/>
        <v>39</v>
      </c>
      <c r="R778" s="15">
        <v>3</v>
      </c>
      <c r="S778" s="18" t="b">
        <f>ISERROR(INDEX(XMLLINK[NamePerson],MATCH(Q777&amp;"_"&amp;D778,XMLLINK[EID_MID],0)))</f>
        <v>1</v>
      </c>
      <c r="U778" s="15" t="str">
        <f t="shared" ca="1" si="153"/>
        <v/>
      </c>
      <c r="W778" s="15" t="str">
        <f>IF(OR(M778="",COUNTIF(M776:M777,M778)&gt;0),"",", "&amp;M778)</f>
        <v/>
      </c>
      <c r="Y778" s="15" t="str">
        <f>IF(OR(K778="",COUNTIF(K776:K777,K778)&gt;0),"",", "&amp;K778)</f>
        <v/>
      </c>
    </row>
    <row r="779" spans="1:25" x14ac:dyDescent="0.25">
      <c r="A779" s="24"/>
      <c r="B779" s="17" t="s">
        <v>82</v>
      </c>
      <c r="C779" s="18" t="str">
        <f>IF(ISERROR(S775),"",INDEX(XMLLINK[Art],MATCH(Q779,XMLLINK[EnsembleNr],0)))</f>
        <v/>
      </c>
      <c r="D779" s="21">
        <v>4</v>
      </c>
      <c r="E779" s="18" t="str">
        <f>IF(S779,"",INDEX(XMLLINK[NamePerson],MATCH(Q780&amp;"_"&amp;D779,XMLLINK[EID_MID],0)))</f>
        <v/>
      </c>
      <c r="F779" s="18" t="str">
        <f>IF(S779,"",INDEX(XMLLINK[GebDat],MATCH(Q780&amp;"_"&amp;D779,XMLLINK[EID_MID],0)))</f>
        <v/>
      </c>
      <c r="G779" s="18" t="str">
        <f>IF(S779,"",INDEX(XMLLINK[Geschlecht],MATCH(Q780&amp;"_"&amp;D779,XMLLINK[EID_MID],0)))</f>
        <v/>
      </c>
      <c r="H779" s="18" t="str">
        <f>IF(S779,"",INDEX(XMLLINK[Adresse],MATCH(Q780&amp;"_"&amp;D779,XMLLINK[EID_MID],0)))</f>
        <v/>
      </c>
      <c r="I779" s="18" t="str">
        <f>IF(S779,"",INDEX(XMLLINK[Email],MATCH(Q780&amp;"_"&amp;D779,XMLLINK[EID_MID],0)))</f>
        <v/>
      </c>
      <c r="J779" s="18" t="str">
        <f>IF(S779,"",INDEX(XMLLINK[Telefon],MATCH(Q780&amp;"_"&amp;D779,XMLLINK[EID_MID],0)))</f>
        <v/>
      </c>
      <c r="K779" s="18" t="str">
        <f>IF(S779,"",INDEX(XMLLINK[Instrument],MATCH(Q780&amp;"_"&amp;D779,XMLLINK[EID_MID],0)))</f>
        <v/>
      </c>
      <c r="L779" s="18" t="str">
        <f>IF(S779,"",INDEX(XMLLINK[BereichIDPerson],MATCH(Q780&amp;"_"&amp;D779,XMLLINK[EID_MID],0)))</f>
        <v/>
      </c>
      <c r="M779" s="18" t="str">
        <f>IF(S779,"",INDEX(XMLLINK[BereichNamePerson],MATCH(Q780&amp;"_"&amp;D779,XMLLINK[EID_MID],0)))</f>
        <v/>
      </c>
      <c r="N779" s="18" t="str">
        <f>IF(S779,"",INDEX(XMLLINK[AuswahlPerson],MATCH(Q780&amp;"_"&amp;D779,XMLLINK[EID_MID],0)))</f>
        <v/>
      </c>
      <c r="O779" s="18" t="str">
        <f>IF(S779,"",INDEX(XMLLINK[BemerkungPerson],MATCH(Q780&amp;"_"&amp;D779,XMLLINK[EID_MID],0)))</f>
        <v/>
      </c>
      <c r="Q779" s="21">
        <f t="shared" si="152"/>
        <v>39</v>
      </c>
      <c r="R779" s="15">
        <v>4</v>
      </c>
      <c r="S779" s="18" t="b">
        <f>ISERROR(INDEX(XMLLINK[NamePerson],MATCH(Q777&amp;"_"&amp;D779,XMLLINK[EID_MID],0)))</f>
        <v>1</v>
      </c>
      <c r="U779" s="15" t="str">
        <f t="shared" ca="1" si="153"/>
        <v/>
      </c>
      <c r="W779" s="15" t="str">
        <f>IF(OR(M779="",COUNTIF(M776:M778,M779)&gt;0),"",", "&amp;M779)</f>
        <v/>
      </c>
      <c r="Y779" s="15" t="str">
        <f>IF(OR(K779="",COUNTIF(K776:K778,K779)&gt;0),"",", "&amp;K779)</f>
        <v/>
      </c>
    </row>
    <row r="780" spans="1:25" x14ac:dyDescent="0.25">
      <c r="A780" s="24"/>
      <c r="B780" s="17" t="s">
        <v>83</v>
      </c>
      <c r="C780" s="18" t="str">
        <f>IF(ISERROR(S775),"",INDEX(XMLLINK[Stufe],MATCH(Q780,XMLLINK[EnsembleNr],0)))</f>
        <v/>
      </c>
      <c r="D780" s="21">
        <v>5</v>
      </c>
      <c r="E780" s="18" t="str">
        <f>IF(S780,"",INDEX(XMLLINK[NamePerson],MATCH(Q781&amp;"_"&amp;D780,XMLLINK[EID_MID],0)))</f>
        <v/>
      </c>
      <c r="F780" s="18" t="str">
        <f>IF(S780,"",INDEX(XMLLINK[GebDat],MATCH(Q781&amp;"_"&amp;D780,XMLLINK[EID_MID],0)))</f>
        <v/>
      </c>
      <c r="G780" s="18" t="str">
        <f>IF(S780,"",INDEX(XMLLINK[Geschlecht],MATCH(Q781&amp;"_"&amp;D780,XMLLINK[EID_MID],0)))</f>
        <v/>
      </c>
      <c r="H780" s="18" t="str">
        <f>IF(S780,"",INDEX(XMLLINK[Adresse],MATCH(Q781&amp;"_"&amp;D780,XMLLINK[EID_MID],0)))</f>
        <v/>
      </c>
      <c r="I780" s="18" t="str">
        <f>IF(S780,"",INDEX(XMLLINK[Email],MATCH(Q781&amp;"_"&amp;D780,XMLLINK[EID_MID],0)))</f>
        <v/>
      </c>
      <c r="J780" s="18" t="str">
        <f>IF(S780,"",INDEX(XMLLINK[Telefon],MATCH(Q781&amp;"_"&amp;D780,XMLLINK[EID_MID],0)))</f>
        <v/>
      </c>
      <c r="K780" s="18" t="str">
        <f>IF(S780,"",INDEX(XMLLINK[Instrument],MATCH(Q781&amp;"_"&amp;D780,XMLLINK[EID_MID],0)))</f>
        <v/>
      </c>
      <c r="L780" s="18" t="str">
        <f>IF(S780,"",INDEX(XMLLINK[BereichIDPerson],MATCH(Q781&amp;"_"&amp;D780,XMLLINK[EID_MID],0)))</f>
        <v/>
      </c>
      <c r="M780" s="18" t="str">
        <f>IF(S780,"",INDEX(XMLLINK[BereichNamePerson],MATCH(Q781&amp;"_"&amp;D780,XMLLINK[EID_MID],0)))</f>
        <v/>
      </c>
      <c r="N780" s="18" t="str">
        <f>IF(S780,"",INDEX(XMLLINK[AuswahlPerson],MATCH(Q781&amp;"_"&amp;D780,XMLLINK[EID_MID],0)))</f>
        <v/>
      </c>
      <c r="O780" s="18" t="str">
        <f>IF(S780,"",INDEX(XMLLINK[BemerkungPerson],MATCH(Q781&amp;"_"&amp;D780,XMLLINK[EID_MID],0)))</f>
        <v/>
      </c>
      <c r="Q780" s="21">
        <f t="shared" si="152"/>
        <v>39</v>
      </c>
      <c r="R780" s="15">
        <v>5</v>
      </c>
      <c r="S780" s="18" t="b">
        <f>ISERROR(INDEX(XMLLINK[NamePerson],MATCH(Q777&amp;"_"&amp;D780,XMLLINK[EID_MID],0)))</f>
        <v>1</v>
      </c>
      <c r="U780" s="15" t="str">
        <f t="shared" ca="1" si="153"/>
        <v/>
      </c>
      <c r="W780" s="15" t="str">
        <f>IF(OR(M780="",COUNTIF(M776:M779,M780)&gt;0),"",", "&amp;M780)</f>
        <v/>
      </c>
      <c r="Y780" s="15" t="str">
        <f>IF(OR(K780="",COUNTIF(K777:K779,K780)&gt;0),"",", "&amp;K780)</f>
        <v/>
      </c>
    </row>
    <row r="781" spans="1:25" x14ac:dyDescent="0.25">
      <c r="A781" s="24"/>
      <c r="B781" s="17" t="s">
        <v>84</v>
      </c>
      <c r="C781" s="18" t="str">
        <f>IF(ISERROR(S775),"",INDEX(XMLLINK[Artikel],MATCH(Q781,XMLLINK[EnsembleNr],0)))</f>
        <v/>
      </c>
      <c r="D781" s="21">
        <v>6</v>
      </c>
      <c r="E781" s="18" t="str">
        <f>IF(S781,"",INDEX(XMLLINK[NamePerson],MATCH(Q782&amp;"_"&amp;D781,XMLLINK[EID_MID],0)))</f>
        <v/>
      </c>
      <c r="F781" s="18" t="str">
        <f>IF(S781,"",INDEX(XMLLINK[GebDat],MATCH(Q782&amp;"_"&amp;D781,XMLLINK[EID_MID],0)))</f>
        <v/>
      </c>
      <c r="G781" s="18" t="str">
        <f>IF(S781,"",INDEX(XMLLINK[Geschlecht],MATCH(Q782&amp;"_"&amp;D781,XMLLINK[EID_MID],0)))</f>
        <v/>
      </c>
      <c r="H781" s="18" t="str">
        <f>IF(S781,"",INDEX(XMLLINK[Adresse],MATCH(Q782&amp;"_"&amp;D781,XMLLINK[EID_MID],0)))</f>
        <v/>
      </c>
      <c r="I781" s="18" t="str">
        <f>IF(S781,"",INDEX(XMLLINK[Email],MATCH(Q782&amp;"_"&amp;D781,XMLLINK[EID_MID],0)))</f>
        <v/>
      </c>
      <c r="J781" s="18" t="str">
        <f>IF(S781,"",INDEX(XMLLINK[Telefon],MATCH(Q782&amp;"_"&amp;D781,XMLLINK[EID_MID],0)))</f>
        <v/>
      </c>
      <c r="K781" s="18" t="str">
        <f>IF(S781,"",INDEX(XMLLINK[Instrument],MATCH(Q782&amp;"_"&amp;D781,XMLLINK[EID_MID],0)))</f>
        <v/>
      </c>
      <c r="L781" s="18" t="str">
        <f>IF(S781,"",INDEX(XMLLINK[BereichIDPerson],MATCH(Q782&amp;"_"&amp;D781,XMLLINK[EID_MID],0)))</f>
        <v/>
      </c>
      <c r="M781" s="18" t="str">
        <f>IF(S781,"",INDEX(XMLLINK[BereichNamePerson],MATCH(Q782&amp;"_"&amp;D781,XMLLINK[EID_MID],0)))</f>
        <v/>
      </c>
      <c r="N781" s="18" t="str">
        <f>IF(S781,"",INDEX(XMLLINK[AuswahlPerson],MATCH(Q782&amp;"_"&amp;D781,XMLLINK[EID_MID],0)))</f>
        <v/>
      </c>
      <c r="O781" s="18" t="str">
        <f>IF(S781,"",INDEX(XMLLINK[BemerkungPerson],MATCH(Q782&amp;"_"&amp;D781,XMLLINK[EID_MID],0)))</f>
        <v/>
      </c>
      <c r="Q781" s="21">
        <f t="shared" si="152"/>
        <v>39</v>
      </c>
      <c r="R781" s="15">
        <v>6</v>
      </c>
      <c r="S781" s="18" t="b">
        <f>ISERROR(INDEX(XMLLINK[NamePerson],MATCH(Q777&amp;"_"&amp;D781,XMLLINK[EID_MID],0)))</f>
        <v>1</v>
      </c>
      <c r="U781" s="15" t="str">
        <f t="shared" ca="1" si="153"/>
        <v/>
      </c>
      <c r="W781" s="15" t="str">
        <f>IF(OR(M781="",COUNTIF(M776:M780,M781)&gt;0),"",", "&amp;M781)</f>
        <v/>
      </c>
      <c r="Y781" s="15" t="str">
        <f>IF(OR(K781="",COUNTIF(K778:K780,K781)&gt;0),"",", "&amp;K781)</f>
        <v/>
      </c>
    </row>
    <row r="782" spans="1:25" x14ac:dyDescent="0.25">
      <c r="A782" s="24"/>
      <c r="B782" s="17" t="s">
        <v>85</v>
      </c>
      <c r="C782" s="18" t="str">
        <f>IF(ISERROR(S775),"",INDEX(XMLLINK[BereichID],MATCH(Q782,XMLLINK[EnsembleNr],0)))</f>
        <v/>
      </c>
      <c r="D782" s="21">
        <v>7</v>
      </c>
      <c r="E782" s="18" t="str">
        <f>IF(S782,"",INDEX(XMLLINK[NamePerson],MATCH(Q783&amp;"_"&amp;D782,XMLLINK[EID_MID],0)))</f>
        <v/>
      </c>
      <c r="F782" s="18" t="str">
        <f>IF(S782,"",INDEX(XMLLINK[GebDat],MATCH(Q783&amp;"_"&amp;D782,XMLLINK[EID_MID],0)))</f>
        <v/>
      </c>
      <c r="G782" s="18" t="str">
        <f>IF(S782,"",INDEX(XMLLINK[Geschlecht],MATCH(Q783&amp;"_"&amp;D782,XMLLINK[EID_MID],0)))</f>
        <v/>
      </c>
      <c r="H782" s="18" t="str">
        <f>IF(S782,"",INDEX(XMLLINK[Adresse],MATCH(Q783&amp;"_"&amp;D782,XMLLINK[EID_MID],0)))</f>
        <v/>
      </c>
      <c r="I782" s="18" t="str">
        <f>IF(S782,"",INDEX(XMLLINK[Email],MATCH(Q783&amp;"_"&amp;D782,XMLLINK[EID_MID],0)))</f>
        <v/>
      </c>
      <c r="J782" s="18" t="str">
        <f>IF(S782,"",INDEX(XMLLINK[Telefon],MATCH(Q783&amp;"_"&amp;D782,XMLLINK[EID_MID],0)))</f>
        <v/>
      </c>
      <c r="K782" s="18" t="str">
        <f>IF(S782,"",INDEX(XMLLINK[Instrument],MATCH(Q783&amp;"_"&amp;D782,XMLLINK[EID_MID],0)))</f>
        <v/>
      </c>
      <c r="L782" s="18" t="str">
        <f>IF(S782,"",INDEX(XMLLINK[BereichIDPerson],MATCH(Q783&amp;"_"&amp;D782,XMLLINK[EID_MID],0)))</f>
        <v/>
      </c>
      <c r="M782" s="18" t="str">
        <f>IF(S782,"",INDEX(XMLLINK[BereichNamePerson],MATCH(Q783&amp;"_"&amp;D782,XMLLINK[EID_MID],0)))</f>
        <v/>
      </c>
      <c r="N782" s="18" t="str">
        <f>IF(S782,"",INDEX(XMLLINK[AuswahlPerson],MATCH(Q783&amp;"_"&amp;D782,XMLLINK[EID_MID],0)))</f>
        <v/>
      </c>
      <c r="O782" s="18" t="str">
        <f>IF(S782,"",INDEX(XMLLINK[BemerkungPerson],MATCH(Q783&amp;"_"&amp;D782,XMLLINK[EID_MID],0)))</f>
        <v/>
      </c>
      <c r="Q782" s="21">
        <f t="shared" si="152"/>
        <v>39</v>
      </c>
      <c r="R782" s="15">
        <v>7</v>
      </c>
      <c r="S782" s="18" t="b">
        <f>ISERROR(INDEX(XMLLINK[NamePerson],MATCH(Q777&amp;"_"&amp;D782,XMLLINK[EID_MID],0)))</f>
        <v>1</v>
      </c>
      <c r="U782" s="15" t="str">
        <f t="shared" ca="1" si="153"/>
        <v/>
      </c>
      <c r="W782" s="15" t="str">
        <f>IF(OR(M782="",COUNTIF(M776:M781,M782)&gt;0),"",", "&amp;M782)</f>
        <v/>
      </c>
      <c r="Y782" s="15" t="str">
        <f>IF(OR(K782="",COUNTIF(K779:K781,K782)&gt;0),"",", "&amp;K782)</f>
        <v/>
      </c>
    </row>
    <row r="783" spans="1:25" x14ac:dyDescent="0.25">
      <c r="A783" s="24"/>
      <c r="B783" s="17" t="s">
        <v>86</v>
      </c>
      <c r="C783" s="18" t="str">
        <f>IF(ISERROR(S775),"",INDEX(XMLLINK[BereichName],MATCH(Q783,XMLLINK[EnsembleNr],0)))</f>
        <v/>
      </c>
      <c r="D783" s="21">
        <v>8</v>
      </c>
      <c r="E783" s="18" t="str">
        <f>IF(S783,"",INDEX(XMLLINK[NamePerson],MATCH(Q784&amp;"_"&amp;D783,XMLLINK[EID_MID],0)))</f>
        <v/>
      </c>
      <c r="F783" s="18" t="str">
        <f>IF(S783,"",INDEX(XMLLINK[GebDat],MATCH(Q784&amp;"_"&amp;D783,XMLLINK[EID_MID],0)))</f>
        <v/>
      </c>
      <c r="G783" s="18" t="str">
        <f>IF(S783,"",INDEX(XMLLINK[Geschlecht],MATCH(Q784&amp;"_"&amp;D783,XMLLINK[EID_MID],0)))</f>
        <v/>
      </c>
      <c r="H783" s="18" t="str">
        <f>IF(S783,"",INDEX(XMLLINK[Adresse],MATCH(Q784&amp;"_"&amp;D783,XMLLINK[EID_MID],0)))</f>
        <v/>
      </c>
      <c r="I783" s="18" t="str">
        <f>IF(S783,"",INDEX(XMLLINK[Email],MATCH(Q784&amp;"_"&amp;D783,XMLLINK[EID_MID],0)))</f>
        <v/>
      </c>
      <c r="J783" s="18" t="str">
        <f>IF(S783,"",INDEX(XMLLINK[Telefon],MATCH(Q784&amp;"_"&amp;D783,XMLLINK[EID_MID],0)))</f>
        <v/>
      </c>
      <c r="K783" s="18" t="str">
        <f>IF(S783,"",INDEX(XMLLINK[Instrument],MATCH(Q784&amp;"_"&amp;D783,XMLLINK[EID_MID],0)))</f>
        <v/>
      </c>
      <c r="L783" s="18" t="str">
        <f>IF(S783,"",INDEX(XMLLINK[BereichIDPerson],MATCH(Q784&amp;"_"&amp;D783,XMLLINK[EID_MID],0)))</f>
        <v/>
      </c>
      <c r="M783" s="18" t="str">
        <f>IF(S783,"",INDEX(XMLLINK[BereichNamePerson],MATCH(Q784&amp;"_"&amp;D783,XMLLINK[EID_MID],0)))</f>
        <v/>
      </c>
      <c r="N783" s="18" t="str">
        <f>IF(S783,"",INDEX(XMLLINK[AuswahlPerson],MATCH(Q784&amp;"_"&amp;D783,XMLLINK[EID_MID],0)))</f>
        <v/>
      </c>
      <c r="O783" s="18" t="str">
        <f>IF(S783,"",INDEX(XMLLINK[BemerkungPerson],MATCH(Q784&amp;"_"&amp;D783,XMLLINK[EID_MID],0)))</f>
        <v/>
      </c>
      <c r="Q783" s="21">
        <f t="shared" si="152"/>
        <v>39</v>
      </c>
      <c r="R783" s="15">
        <v>8</v>
      </c>
      <c r="S783" s="18" t="b">
        <f>ISERROR(INDEX(XMLLINK[NamePerson],MATCH(Q777&amp;"_"&amp;D783,XMLLINK[EID_MID],0)))</f>
        <v>1</v>
      </c>
      <c r="U783" s="15" t="str">
        <f t="shared" ca="1" si="153"/>
        <v/>
      </c>
      <c r="W783" s="15" t="str">
        <f>IF(OR(M783="",COUNTIF(M776:M782,M783)&gt;0),"",", "&amp;M783)</f>
        <v/>
      </c>
      <c r="Y783" s="15" t="str">
        <f>IF(OR(K783="",COUNTIF(K780:K782,K783)&gt;0),"",", "&amp;K783)</f>
        <v/>
      </c>
    </row>
    <row r="784" spans="1:25" x14ac:dyDescent="0.25">
      <c r="A784" s="24"/>
      <c r="B784" s="17" t="s">
        <v>87</v>
      </c>
      <c r="C784" s="18" t="str">
        <f>IF(ISERROR(S775),"",INDEX(XMLLINK[Auftrittzeit],MATCH(Q784,XMLLINK[EnsembleNr],0)))</f>
        <v/>
      </c>
      <c r="D784" s="17" t="s">
        <v>94</v>
      </c>
      <c r="E784" s="15" t="s">
        <v>29</v>
      </c>
      <c r="F784" s="15" t="s">
        <v>30</v>
      </c>
      <c r="G784" s="15" t="s">
        <v>95</v>
      </c>
      <c r="H784" s="15" t="s">
        <v>32</v>
      </c>
      <c r="I784" s="15" t="s">
        <v>20</v>
      </c>
      <c r="J784" s="15" t="s">
        <v>39</v>
      </c>
      <c r="Q784" s="21">
        <f t="shared" si="152"/>
        <v>39</v>
      </c>
      <c r="U784" s="15">
        <f ca="1">COUNT(U776:U783)</f>
        <v>0</v>
      </c>
      <c r="W784" s="29" t="str">
        <f>CONCATENATE(W785,V786,W786,V787,W787,V788,W788,V789,W789,V790,W790,V791,W791)</f>
        <v/>
      </c>
    </row>
    <row r="785" spans="1:25" x14ac:dyDescent="0.25">
      <c r="A785" s="24"/>
      <c r="B785" s="17" t="s">
        <v>88</v>
      </c>
      <c r="C785" s="18" t="str">
        <f>IF(ISERROR(S775),"",INDEX(XMLLINK[Bemerkung],MATCH(Q785,XMLLINK[EnsembleNr],0)))</f>
        <v/>
      </c>
      <c r="D785" s="21">
        <v>1</v>
      </c>
      <c r="E785" s="18" t="str">
        <f>IF(S785,"",INDEX(XMLLINK[Titel],MATCH(Q786&amp;"_"&amp;D785,XMLLINK[EID_WID],0)))</f>
        <v/>
      </c>
      <c r="F785" s="18" t="str">
        <f>IF(S785,"",INDEX(XMLLINK[Komponist],MATCH(Q786&amp;"_"&amp;D785,XMLLINK[EID_WID],0)))</f>
        <v/>
      </c>
      <c r="G785" s="18" t="str">
        <f>IF(S785,"",INDEX(XMLLINK[Satz],MATCH(Q786&amp;"_"&amp;D785,XMLLINK[EID_WID],0)))</f>
        <v/>
      </c>
      <c r="H785" s="18" t="str">
        <f>IF(S785,"",INDEX(XMLLINK[Dauer],MATCH(Q786&amp;"_"&amp;D785,XMLLINK[EID_WID],0)))</f>
        <v/>
      </c>
      <c r="I785" s="18" t="str">
        <f>IF(S785,"",INDEX(XMLLINK[BemerkungWerk],MATCH(Q786&amp;"_"&amp;D785,XMLLINK[EID_WID],0)))</f>
        <v/>
      </c>
      <c r="J785" s="18" t="str">
        <f>IF(S785,"",INDEX(XMLLINK[Pflicht],MATCH(Q786&amp;"_"&amp;D785,XMLLINK[EID_WID],0)))</f>
        <v/>
      </c>
      <c r="Q785" s="21">
        <f t="shared" si="152"/>
        <v>39</v>
      </c>
      <c r="R785" s="22" t="s">
        <v>102</v>
      </c>
      <c r="S785" s="18" t="b">
        <f>ISERROR(INDEX(XMLLINK[NamePerson],MATCH(Q787&amp;"_"&amp;D785,XMLLINK[EID_WID],0)))</f>
        <v>1</v>
      </c>
      <c r="W785" s="15" t="str">
        <f t="shared" ref="W785:W792" si="154">IF(AND(F785="",G785=""),E785,IF(AND(F785&lt;&gt;"",G785&lt;&gt;""),F785&amp;", "&amp;E785&amp;", "&amp;G785,IF(F785="",E785&amp;", "&amp;G785,F785&amp;", "&amp;E785)))</f>
        <v/>
      </c>
    </row>
    <row r="786" spans="1:25" x14ac:dyDescent="0.25">
      <c r="A786" s="24"/>
      <c r="B786" s="17" t="s">
        <v>108</v>
      </c>
      <c r="C786" s="28" t="str">
        <f ca="1">IF(U784=0,"",SUM(U776:U783)/U784/365.25)</f>
        <v/>
      </c>
      <c r="D786" s="21">
        <v>2</v>
      </c>
      <c r="E786" s="18" t="str">
        <f>IF(S786,"",INDEX(XMLLINK[Titel],MATCH(Q787&amp;"_"&amp;D786,XMLLINK[EID_WID],0)))</f>
        <v/>
      </c>
      <c r="F786" s="18" t="str">
        <f>IF(S786,"",INDEX(XMLLINK[Komponist],MATCH(Q787&amp;"_"&amp;D786,XMLLINK[EID_WID],0)))</f>
        <v/>
      </c>
      <c r="G786" s="18" t="str">
        <f>IF(S786,"",INDEX(XMLLINK[Satz],MATCH(Q787&amp;"_"&amp;D786,XMLLINK[EID_WID],0)))</f>
        <v/>
      </c>
      <c r="H786" s="18" t="str">
        <f>IF(S786,"",INDEX(XMLLINK[Dauer],MATCH(Q787&amp;"_"&amp;D786,XMLLINK[EID_WID],0)))</f>
        <v/>
      </c>
      <c r="I786" s="18" t="str">
        <f>IF(S786,"",INDEX(XMLLINK[BemerkungWerk],MATCH(Q787&amp;"_"&amp;D786,XMLLINK[EID_WID],0)))</f>
        <v/>
      </c>
      <c r="J786" s="18" t="str">
        <f>IF(S786,"",INDEX(XMLLINK[Pflicht],MATCH(Q787&amp;"_"&amp;D786,XMLLINK[EID_WID],0)))</f>
        <v/>
      </c>
      <c r="Q786" s="21">
        <f t="shared" si="152"/>
        <v>39</v>
      </c>
      <c r="R786" s="22">
        <v>2</v>
      </c>
      <c r="S786" s="18" t="b">
        <f>ISERROR(INDEX(XMLLINK[NamePerson],MATCH(Q788&amp;"_"&amp;D786,XMLLINK[EID_WID],0)))</f>
        <v>1</v>
      </c>
      <c r="V786" s="15" t="str">
        <f>IF(W786="","","; ")</f>
        <v/>
      </c>
      <c r="W786" s="15" t="str">
        <f t="shared" si="154"/>
        <v/>
      </c>
    </row>
    <row r="787" spans="1:25" x14ac:dyDescent="0.25">
      <c r="A787" s="24"/>
      <c r="D787" s="21">
        <v>3</v>
      </c>
      <c r="E787" s="18" t="str">
        <f>IF(S787,"",INDEX(XMLLINK[Titel],MATCH(Q788&amp;"_"&amp;D787,XMLLINK[EID_WID],0)))</f>
        <v/>
      </c>
      <c r="F787" s="18" t="str">
        <f>IF(S787,"",INDEX(XMLLINK[Komponist],MATCH(Q788&amp;"_"&amp;D787,XMLLINK[EID_WID],0)))</f>
        <v/>
      </c>
      <c r="G787" s="18" t="str">
        <f>IF(S787,"",INDEX(XMLLINK[Satz],MATCH(Q788&amp;"_"&amp;D787,XMLLINK[EID_WID],0)))</f>
        <v/>
      </c>
      <c r="H787" s="18" t="str">
        <f>IF(S787,"",INDEX(XMLLINK[Dauer],MATCH(Q788&amp;"_"&amp;D787,XMLLINK[EID_WID],0)))</f>
        <v/>
      </c>
      <c r="I787" s="18" t="str">
        <f>IF(S787,"",INDEX(XMLLINK[BemerkungWerk],MATCH(Q788&amp;"_"&amp;D787,XMLLINK[EID_WID],0)))</f>
        <v/>
      </c>
      <c r="J787" s="18" t="str">
        <f>IF(S787,"",INDEX(XMLLINK[Pflicht],MATCH(Q788&amp;"_"&amp;D787,XMLLINK[EID_WID],0)))</f>
        <v/>
      </c>
      <c r="Q787" s="21">
        <f t="shared" si="152"/>
        <v>39</v>
      </c>
      <c r="R787" s="22">
        <v>3</v>
      </c>
      <c r="S787" s="18" t="b">
        <f>ISERROR(INDEX(XMLLINK[NamePerson],MATCH(Q789&amp;"_"&amp;D787,XMLLINK[EID_WID],0)))</f>
        <v>1</v>
      </c>
      <c r="V787" s="15" t="str">
        <f t="shared" ref="V787:V792" si="155">IF(W787="","","; ")</f>
        <v/>
      </c>
      <c r="W787" s="15" t="str">
        <f t="shared" si="154"/>
        <v/>
      </c>
    </row>
    <row r="788" spans="1:25" x14ac:dyDescent="0.25">
      <c r="A788" s="24"/>
      <c r="D788" s="21">
        <v>4</v>
      </c>
      <c r="E788" s="18" t="str">
        <f>IF(S788,"",INDEX(XMLLINK[Titel],MATCH(Q789&amp;"_"&amp;D788,XMLLINK[EID_WID],0)))</f>
        <v/>
      </c>
      <c r="F788" s="18" t="str">
        <f>IF(S788,"",INDEX(XMLLINK[Komponist],MATCH(Q789&amp;"_"&amp;D788,XMLLINK[EID_WID],0)))</f>
        <v/>
      </c>
      <c r="G788" s="18" t="str">
        <f>IF(S788,"",INDEX(XMLLINK[Satz],MATCH(Q789&amp;"_"&amp;D788,XMLLINK[EID_WID],0)))</f>
        <v/>
      </c>
      <c r="H788" s="18" t="str">
        <f>IF(S788,"",INDEX(XMLLINK[Dauer],MATCH(Q789&amp;"_"&amp;D788,XMLLINK[EID_WID],0)))</f>
        <v/>
      </c>
      <c r="I788" s="18" t="str">
        <f>IF(S788,"",INDEX(XMLLINK[BemerkungWerk],MATCH(Q789&amp;"_"&amp;D788,XMLLINK[EID_WID],0)))</f>
        <v/>
      </c>
      <c r="J788" s="18" t="str">
        <f>IF(S788,"",INDEX(XMLLINK[Pflicht],MATCH(Q789&amp;"_"&amp;D788,XMLLINK[EID_WID],0)))</f>
        <v/>
      </c>
      <c r="Q788" s="21">
        <f t="shared" si="152"/>
        <v>39</v>
      </c>
      <c r="R788" s="22">
        <v>4</v>
      </c>
      <c r="S788" s="18" t="b">
        <f>ISERROR(INDEX(XMLLINK[NamePerson],MATCH(Q790&amp;"_"&amp;D788,XMLLINK[EID_WID],0)))</f>
        <v>1</v>
      </c>
      <c r="V788" s="15" t="str">
        <f t="shared" si="155"/>
        <v/>
      </c>
      <c r="W788" s="15" t="str">
        <f t="shared" si="154"/>
        <v/>
      </c>
    </row>
    <row r="789" spans="1:25" x14ac:dyDescent="0.25">
      <c r="A789" s="24"/>
      <c r="D789" s="21">
        <v>5</v>
      </c>
      <c r="E789" s="18" t="str">
        <f>IF(S789,"",INDEX(XMLLINK[Titel],MATCH(Q790&amp;"_"&amp;D789,XMLLINK[EID_WID],0)))</f>
        <v/>
      </c>
      <c r="F789" s="18" t="str">
        <f>IF(S789,"",INDEX(XMLLINK[Komponist],MATCH(Q790&amp;"_"&amp;D789,XMLLINK[EID_WID],0)))</f>
        <v/>
      </c>
      <c r="G789" s="18" t="str">
        <f>IF(S789,"",INDEX(XMLLINK[Satz],MATCH(Q790&amp;"_"&amp;D789,XMLLINK[EID_WID],0)))</f>
        <v/>
      </c>
      <c r="H789" s="18" t="str">
        <f>IF(S789,"",INDEX(XMLLINK[Dauer],MATCH(Q790&amp;"_"&amp;D789,XMLLINK[EID_WID],0)))</f>
        <v/>
      </c>
      <c r="I789" s="18" t="str">
        <f>IF(S789,"",INDEX(XMLLINK[BemerkungWerk],MATCH(Q790&amp;"_"&amp;D789,XMLLINK[EID_WID],0)))</f>
        <v/>
      </c>
      <c r="J789" s="18" t="str">
        <f>IF(S789,"",INDEX(XMLLINK[Pflicht],MATCH(Q790&amp;"_"&amp;D789,XMLLINK[EID_WID],0)))</f>
        <v/>
      </c>
      <c r="Q789" s="21">
        <f t="shared" si="152"/>
        <v>39</v>
      </c>
      <c r="R789" s="22">
        <v>5</v>
      </c>
      <c r="S789" s="18" t="b">
        <f>ISERROR(INDEX(XMLLINK[NamePerson],MATCH(Q791&amp;"_"&amp;D789,XMLLINK[EID_WID],0)))</f>
        <v>1</v>
      </c>
      <c r="V789" s="15" t="str">
        <f t="shared" si="155"/>
        <v/>
      </c>
      <c r="W789" s="15" t="str">
        <f t="shared" si="154"/>
        <v/>
      </c>
    </row>
    <row r="790" spans="1:25" x14ac:dyDescent="0.25">
      <c r="A790" s="24"/>
      <c r="D790" s="21">
        <v>6</v>
      </c>
      <c r="E790" s="18" t="str">
        <f>IF(S790,"",INDEX(XMLLINK[Titel],MATCH(Q791&amp;"_"&amp;D790,XMLLINK[EID_WID],0)))</f>
        <v/>
      </c>
      <c r="F790" s="18" t="str">
        <f>IF(S790,"",INDEX(XMLLINK[Komponist],MATCH(Q791&amp;"_"&amp;D790,XMLLINK[EID_WID],0)))</f>
        <v/>
      </c>
      <c r="G790" s="18" t="str">
        <f>IF(S790,"",INDEX(XMLLINK[Satz],MATCH(Q791&amp;"_"&amp;D790,XMLLINK[EID_WID],0)))</f>
        <v/>
      </c>
      <c r="H790" s="18" t="str">
        <f>IF(S790,"",INDEX(XMLLINK[Dauer],MATCH(Q791&amp;"_"&amp;D790,XMLLINK[EID_WID],0)))</f>
        <v/>
      </c>
      <c r="I790" s="18" t="str">
        <f>IF(S790,"",INDEX(XMLLINK[BemerkungWerk],MATCH(Q791&amp;"_"&amp;D790,XMLLINK[EID_WID],0)))</f>
        <v/>
      </c>
      <c r="J790" s="18" t="str">
        <f>IF(S790,"",INDEX(XMLLINK[Pflicht],MATCH(Q791&amp;"_"&amp;D790,XMLLINK[EID_WID],0)))</f>
        <v/>
      </c>
      <c r="Q790" s="21">
        <f t="shared" si="152"/>
        <v>39</v>
      </c>
      <c r="R790" s="22">
        <v>6</v>
      </c>
      <c r="S790" s="18" t="b">
        <f>ISERROR(INDEX(XMLLINK[NamePerson],MATCH(Q792&amp;"_"&amp;D790,XMLLINK[EID_WID],0)))</f>
        <v>1</v>
      </c>
      <c r="V790" s="15" t="str">
        <f t="shared" si="155"/>
        <v/>
      </c>
      <c r="W790" s="15" t="str">
        <f t="shared" si="154"/>
        <v/>
      </c>
    </row>
    <row r="791" spans="1:25" x14ac:dyDescent="0.25">
      <c r="A791" s="24"/>
      <c r="D791" s="21">
        <v>7</v>
      </c>
      <c r="E791" s="18" t="str">
        <f>IF(S791,"",INDEX(XMLLINK[Titel],MATCH(Q792&amp;"_"&amp;D791,XMLLINK[EID_WID],0)))</f>
        <v/>
      </c>
      <c r="F791" s="18" t="str">
        <f>IF(S791,"",INDEX(XMLLINK[Komponist],MATCH(Q792&amp;"_"&amp;D791,XMLLINK[EID_WID],0)))</f>
        <v/>
      </c>
      <c r="G791" s="18" t="str">
        <f>IF(S791,"",INDEX(XMLLINK[Satz],MATCH(Q792&amp;"_"&amp;D791,XMLLINK[EID_WID],0)))</f>
        <v/>
      </c>
      <c r="H791" s="18" t="str">
        <f>IF(S791,"",INDEX(XMLLINK[Dauer],MATCH(Q792&amp;"_"&amp;D791,XMLLINK[EID_WID],0)))</f>
        <v/>
      </c>
      <c r="I791" s="18" t="str">
        <f>IF(S791,"",INDEX(XMLLINK[BemerkungWerk],MATCH(Q792&amp;"_"&amp;D791,XMLLINK[EID_WID],0)))</f>
        <v/>
      </c>
      <c r="J791" s="18" t="str">
        <f>IF(S791,"",INDEX(XMLLINK[Pflicht],MATCH(Q792&amp;"_"&amp;D791,XMLLINK[EID_WID],0)))</f>
        <v/>
      </c>
      <c r="Q791" s="21">
        <f t="shared" si="152"/>
        <v>39</v>
      </c>
      <c r="R791" s="22">
        <v>7</v>
      </c>
      <c r="S791" s="18" t="b">
        <f>ISERROR(INDEX(XMLLINK[NamePerson],MATCH(Q793&amp;"_"&amp;D791,XMLLINK[EID_WID],0)))</f>
        <v>1</v>
      </c>
      <c r="V791" s="15" t="str">
        <f t="shared" si="155"/>
        <v/>
      </c>
      <c r="W791" s="15" t="str">
        <f t="shared" si="154"/>
        <v/>
      </c>
    </row>
    <row r="792" spans="1:25" x14ac:dyDescent="0.25">
      <c r="A792" s="24"/>
      <c r="D792" s="21">
        <v>8</v>
      </c>
      <c r="E792" s="18" t="str">
        <f>IF(S792,"",INDEX(XMLLINK[Titel],MATCH(Q793&amp;"_"&amp;D792,XMLLINK[EID_WID],0)))</f>
        <v/>
      </c>
      <c r="F792" s="18" t="str">
        <f>IF(S792,"",INDEX(XMLLINK[Komponist],MATCH(Q793&amp;"_"&amp;D792,XMLLINK[EID_WID],0)))</f>
        <v/>
      </c>
      <c r="G792" s="18" t="str">
        <f>IF(S792,"",INDEX(XMLLINK[Satz],MATCH(Q793&amp;"_"&amp;D792,XMLLINK[EID_WID],0)))</f>
        <v/>
      </c>
      <c r="H792" s="18" t="str">
        <f>IF(S792,"",INDEX(XMLLINK[Dauer],MATCH(Q793&amp;"_"&amp;D792,XMLLINK[EID_WID],0)))</f>
        <v/>
      </c>
      <c r="I792" s="18" t="str">
        <f>IF(S792,"",INDEX(XMLLINK[BemerkungWerk],MATCH(Q793&amp;"_"&amp;D792,XMLLINK[EID_WID],0)))</f>
        <v/>
      </c>
      <c r="J792" s="18" t="str">
        <f>IF(S792,"",INDEX(XMLLINK[Pflicht],MATCH(Q793&amp;"_"&amp;D792,XMLLINK[EID_WID],0)))</f>
        <v/>
      </c>
      <c r="Q792" s="21"/>
      <c r="R792" s="22">
        <v>8</v>
      </c>
      <c r="S792" s="18" t="b">
        <f>ISERROR(INDEX(XMLLINK[NamePerson],MATCH(A793&amp;"_"&amp;D792,XMLLINK[EID_WID],0)))</f>
        <v>1</v>
      </c>
      <c r="V792" s="15" t="str">
        <f t="shared" si="155"/>
        <v/>
      </c>
      <c r="W792" s="15" t="str">
        <f t="shared" si="154"/>
        <v/>
      </c>
    </row>
    <row r="794" spans="1:25" x14ac:dyDescent="0.25">
      <c r="A794" s="23" t="s">
        <v>96</v>
      </c>
      <c r="B794" s="23">
        <f>(ROW()+6)/20</f>
        <v>40</v>
      </c>
      <c r="C794" s="24"/>
      <c r="D794" s="24"/>
      <c r="E794" s="24"/>
      <c r="F794" s="24"/>
      <c r="G794" s="24"/>
      <c r="H794" s="24"/>
      <c r="I794" s="24"/>
      <c r="J794" s="24"/>
      <c r="K794" s="24"/>
      <c r="L794" s="24"/>
      <c r="M794" s="24"/>
      <c r="N794" s="24"/>
      <c r="O794" s="24"/>
    </row>
    <row r="795" spans="1:25" x14ac:dyDescent="0.25">
      <c r="A795" s="24"/>
      <c r="B795" s="17" t="s">
        <v>78</v>
      </c>
      <c r="C795" s="18" t="str">
        <f>IF(ISERROR(S795),"",INDEX(XMLLINK[Name],MATCH(Q796,XMLLINK[EnsembleNr],0)))</f>
        <v/>
      </c>
      <c r="D795" s="17" t="s">
        <v>89</v>
      </c>
      <c r="E795" s="19" t="s">
        <v>11</v>
      </c>
      <c r="F795" s="15" t="s">
        <v>90</v>
      </c>
      <c r="G795" s="15" t="s">
        <v>91</v>
      </c>
      <c r="H795" s="15" t="s">
        <v>24</v>
      </c>
      <c r="I795" s="15" t="s">
        <v>25</v>
      </c>
      <c r="J795" s="15" t="s">
        <v>26</v>
      </c>
      <c r="K795" s="15" t="s">
        <v>27</v>
      </c>
      <c r="L795" s="15" t="s">
        <v>18</v>
      </c>
      <c r="M795" s="15" t="s">
        <v>92</v>
      </c>
      <c r="N795" s="15" t="s">
        <v>93</v>
      </c>
      <c r="O795" s="15" t="s">
        <v>20</v>
      </c>
      <c r="Q795" s="21" t="s">
        <v>103</v>
      </c>
      <c r="R795" s="17" t="s">
        <v>97</v>
      </c>
      <c r="S795" s="20" t="e">
        <f>VLOOKUP(Q797,XMLLINK[EnsembleNr],1,0)</f>
        <v>#N/A</v>
      </c>
      <c r="T795" s="15" t="s">
        <v>100</v>
      </c>
      <c r="W795" s="29" t="str">
        <f>CONCATENATE(W796,W797,W798,W799,W800,W801,W802,W803)</f>
        <v/>
      </c>
      <c r="X795" s="31">
        <f>8-COUNTIF(W796:W803,"")</f>
        <v>0</v>
      </c>
      <c r="Y795" s="29" t="str">
        <f>CONCATENATE(Y796,Y797,Y798,Y799,Y800,Y801,Y802,Y803)</f>
        <v/>
      </c>
    </row>
    <row r="796" spans="1:25" x14ac:dyDescent="0.25">
      <c r="A796" s="24"/>
      <c r="B796" s="17" t="s">
        <v>79</v>
      </c>
      <c r="C796" s="18" t="str">
        <f>IF(ISERROR(S795),"",INDEX(XMLLINK[Leiter],MATCH(Q796,XMLLINK[EnsembleNr],0)))</f>
        <v/>
      </c>
      <c r="D796" s="21">
        <v>1</v>
      </c>
      <c r="E796" s="18" t="str">
        <f>IF(S796,"",INDEX(XMLLINK[NamePerson],MATCH(Q797&amp;"_"&amp;D796,XMLLINK[EID_MID],0)))</f>
        <v/>
      </c>
      <c r="F796" s="18" t="str">
        <f>IF(S796,"",INDEX(XMLLINK[GebDat],MATCH(Q797&amp;"_"&amp;D796,XMLLINK[EID_MID],0)))</f>
        <v/>
      </c>
      <c r="G796" s="18" t="str">
        <f>IF(S796,"",INDEX(XMLLINK[Geschlecht],MATCH(Q797&amp;"_"&amp;D796,XMLLINK[EID_MID],0)))</f>
        <v/>
      </c>
      <c r="H796" s="18" t="str">
        <f>IF(S796,"",INDEX(XMLLINK[Adresse],MATCH(Q797&amp;"_"&amp;D796,XMLLINK[EID_MID],0)))</f>
        <v/>
      </c>
      <c r="I796" s="18" t="str">
        <f>IF(S796,"",INDEX(XMLLINK[Email],MATCH(Q797&amp;"_"&amp;D796,XMLLINK[EID_MID],0)))</f>
        <v/>
      </c>
      <c r="J796" s="18" t="str">
        <f>IF(S796,"",INDEX(XMLLINK[Telefon],MATCH(Q797&amp;"_"&amp;D796,XMLLINK[EID_MID],0)))</f>
        <v/>
      </c>
      <c r="K796" s="18" t="str">
        <f>IF(S796,"",INDEX(XMLLINK[Instrument],MATCH(Q797&amp;"_"&amp;D796,XMLLINK[EID_MID],0)))</f>
        <v/>
      </c>
      <c r="L796" s="18" t="str">
        <f>IF(S796,"",INDEX(XMLLINK[BereichIDPerson],MATCH(Q797&amp;"_"&amp;D796,XMLLINK[EID_MID],0)))</f>
        <v/>
      </c>
      <c r="M796" s="18" t="str">
        <f>IF(S796,"",INDEX(XMLLINK[BereichNamePerson],MATCH(Q797&amp;"_"&amp;D796,XMLLINK[EID_MID],0)))</f>
        <v/>
      </c>
      <c r="N796" s="18" t="str">
        <f>IF(S796,"",INDEX(XMLLINK[AuswahlPerson],MATCH(Q797&amp;"_"&amp;D796,XMLLINK[EID_MID],0)))</f>
        <v/>
      </c>
      <c r="O796" s="18" t="str">
        <f>IF(S796,"",INDEX(XMLLINK[BemerkungPerson],MATCH(Q797&amp;"_"&amp;D796,XMLLINK[EID_MID],0)))</f>
        <v/>
      </c>
      <c r="Q796" s="21">
        <f>B794</f>
        <v>40</v>
      </c>
      <c r="R796" s="22" t="s">
        <v>101</v>
      </c>
      <c r="S796" s="18" t="b">
        <f>ISERROR(INDEX(XMLLINK[NamePerson],MATCH(Q797&amp;"_"&amp;D796,XMLLINK[EID_MID],0)))</f>
        <v>1</v>
      </c>
      <c r="U796" s="15" t="str">
        <f ca="1">IF(ISNUMBER(DATEVALUE(F796)),TODAY()-DATEVALUE(F796),"")</f>
        <v/>
      </c>
      <c r="W796" s="15" t="str">
        <f>M796</f>
        <v/>
      </c>
      <c r="X796" s="29" t="str">
        <f>IF(E796="","",IF(E797="",E796,IF(E798="",E796&amp;", "&amp;E797,IF(E799="",E796&amp;", "&amp;E797&amp;", "&amp;E798,IF(E800="",E796&amp;", "&amp;E797&amp;", "&amp;E798&amp;", "&amp;E799,IF(E801="",E796&amp;", "&amp;E797&amp;", "&amp;E798&amp;", "&amp;E799&amp;", "&amp;E800,IF(E802="",E796&amp;", "&amp;E797&amp;", "&amp;E798&amp;", "&amp;E799&amp;", "&amp;E800&amp;", "&amp;E801,IF(E803="",E796&amp;", "&amp;E797&amp;", "&amp;E798&amp;", "&amp;E799&amp;", "&amp;E800&amp;", "&amp;E801&amp;", "&amp;E802,E796&amp;", "&amp;E797&amp;", "&amp;E798&amp;", "&amp;E799&amp;", "&amp;E800&amp;", "&amp;E801&amp;", "&amp;E802&amp;", "&amp;E803))))))))</f>
        <v/>
      </c>
      <c r="Y796" s="15" t="str">
        <f>K796</f>
        <v/>
      </c>
    </row>
    <row r="797" spans="1:25" x14ac:dyDescent="0.25">
      <c r="A797" s="24"/>
      <c r="B797" s="17" t="s">
        <v>80</v>
      </c>
      <c r="C797" s="18" t="str">
        <f>IF(ISERROR(S795),"",INDEX(XMLLINK[LeiterEmail],MATCH(Q797,XMLLINK[EnsembleNr],0)))</f>
        <v/>
      </c>
      <c r="D797" s="21">
        <v>2</v>
      </c>
      <c r="E797" s="18" t="str">
        <f>IF(S797,"",INDEX(XMLLINK[NamePerson],MATCH(Q798&amp;"_"&amp;D797,XMLLINK[EID_MID],0)))</f>
        <v/>
      </c>
      <c r="F797" s="18" t="str">
        <f>IF(S797,"",INDEX(XMLLINK[GebDat],MATCH(Q798&amp;"_"&amp;D797,XMLLINK[EID_MID],0)))</f>
        <v/>
      </c>
      <c r="G797" s="18" t="str">
        <f>IF(S797,"",INDEX(XMLLINK[Geschlecht],MATCH(Q798&amp;"_"&amp;D797,XMLLINK[EID_MID],0)))</f>
        <v/>
      </c>
      <c r="H797" s="18" t="str">
        <f>IF(S797,"",INDEX(XMLLINK[Adresse],MATCH(Q798&amp;"_"&amp;D797,XMLLINK[EID_MID],0)))</f>
        <v/>
      </c>
      <c r="I797" s="18" t="str">
        <f>IF(S797,"",INDEX(XMLLINK[Email],MATCH(Q798&amp;"_"&amp;D797,XMLLINK[EID_MID],0)))</f>
        <v/>
      </c>
      <c r="J797" s="18" t="str">
        <f>IF(S797,"",INDEX(XMLLINK[Telefon],MATCH(Q798&amp;"_"&amp;D797,XMLLINK[EID_MID],0)))</f>
        <v/>
      </c>
      <c r="K797" s="18" t="str">
        <f>IF(S797,"",INDEX(XMLLINK[Instrument],MATCH(Q798&amp;"_"&amp;D797,XMLLINK[EID_MID],0)))</f>
        <v/>
      </c>
      <c r="L797" s="18" t="str">
        <f>IF(S797,"",INDEX(XMLLINK[BereichIDPerson],MATCH(Q798&amp;"_"&amp;D797,XMLLINK[EID_MID],0)))</f>
        <v/>
      </c>
      <c r="M797" s="18" t="str">
        <f>IF(S797,"",INDEX(XMLLINK[BereichNamePerson],MATCH(Q798&amp;"_"&amp;D797,XMLLINK[EID_MID],0)))</f>
        <v/>
      </c>
      <c r="N797" s="18" t="str">
        <f>IF(S797,"",INDEX(XMLLINK[AuswahlPerson],MATCH(Q798&amp;"_"&amp;D797,XMLLINK[EID_MID],0)))</f>
        <v/>
      </c>
      <c r="O797" s="18" t="str">
        <f>IF(S797,"",INDEX(XMLLINK[BemerkungPerson],MATCH(Q798&amp;"_"&amp;D797,XMLLINK[EID_MID],0)))</f>
        <v/>
      </c>
      <c r="Q797" s="21">
        <f t="shared" ref="Q797:Q811" si="156">Q796</f>
        <v>40</v>
      </c>
      <c r="R797" s="15">
        <v>2</v>
      </c>
      <c r="S797" s="18" t="b">
        <f>ISERROR(INDEX(XMLLINK[NamePerson],MATCH(Q797&amp;"_"&amp;D797,XMLLINK[EID_MID],0)))</f>
        <v>1</v>
      </c>
      <c r="U797" s="15" t="str">
        <f t="shared" ref="U797:U803" ca="1" si="157">IF(ISNUMBER(DATEVALUE(F797)),TODAY()-DATEVALUE(F797),"")</f>
        <v/>
      </c>
      <c r="W797" s="15" t="str">
        <f>IF(AND(M797&lt;&gt;"",M797&lt;&gt;M796),", "&amp;M797,"")</f>
        <v/>
      </c>
      <c r="Y797" s="15" t="str">
        <f>IF(AND(K797&lt;&gt;"",K797&lt;&gt;K796),", "&amp;K797,"")</f>
        <v/>
      </c>
    </row>
    <row r="798" spans="1:25" x14ac:dyDescent="0.25">
      <c r="A798" s="24"/>
      <c r="B798" s="17" t="s">
        <v>81</v>
      </c>
      <c r="C798" s="18" t="str">
        <f>IF(ISERROR(S795),"",INDEX(XMLLINK[LeiterTelefon],MATCH(Q798,XMLLINK[EnsembleNr],0)))</f>
        <v/>
      </c>
      <c r="D798" s="21">
        <v>3</v>
      </c>
      <c r="E798" s="18" t="str">
        <f>IF(S798,"",INDEX(XMLLINK[NamePerson],MATCH(Q799&amp;"_"&amp;D798,XMLLINK[EID_MID],0)))</f>
        <v/>
      </c>
      <c r="F798" s="18" t="str">
        <f>IF(S798,"",INDEX(XMLLINK[GebDat],MATCH(Q799&amp;"_"&amp;D798,XMLLINK[EID_MID],0)))</f>
        <v/>
      </c>
      <c r="G798" s="18" t="str">
        <f>IF(S798,"",INDEX(XMLLINK[Geschlecht],MATCH(Q799&amp;"_"&amp;D798,XMLLINK[EID_MID],0)))</f>
        <v/>
      </c>
      <c r="H798" s="18" t="str">
        <f>IF(S798,"",INDEX(XMLLINK[Adresse],MATCH(Q799&amp;"_"&amp;D798,XMLLINK[EID_MID],0)))</f>
        <v/>
      </c>
      <c r="I798" s="18" t="str">
        <f>IF(S798,"",INDEX(XMLLINK[Email],MATCH(Q799&amp;"_"&amp;D798,XMLLINK[EID_MID],0)))</f>
        <v/>
      </c>
      <c r="J798" s="18" t="str">
        <f>IF(S798,"",INDEX(XMLLINK[Telefon],MATCH(Q799&amp;"_"&amp;D798,XMLLINK[EID_MID],0)))</f>
        <v/>
      </c>
      <c r="K798" s="18" t="str">
        <f>IF(S798,"",INDEX(XMLLINK[Instrument],MATCH(Q799&amp;"_"&amp;D798,XMLLINK[EID_MID],0)))</f>
        <v/>
      </c>
      <c r="L798" s="18" t="str">
        <f>IF(S798,"",INDEX(XMLLINK[BereichIDPerson],MATCH(Q799&amp;"_"&amp;D798,XMLLINK[EID_MID],0)))</f>
        <v/>
      </c>
      <c r="M798" s="18" t="str">
        <f>IF(S798,"",INDEX(XMLLINK[BereichNamePerson],MATCH(Q799&amp;"_"&amp;D798,XMLLINK[EID_MID],0)))</f>
        <v/>
      </c>
      <c r="N798" s="18" t="str">
        <f>IF(S798,"",INDEX(XMLLINK[AuswahlPerson],MATCH(Q799&amp;"_"&amp;D798,XMLLINK[EID_MID],0)))</f>
        <v/>
      </c>
      <c r="O798" s="18" t="str">
        <f>IF(S798,"",INDEX(XMLLINK[BemerkungPerson],MATCH(Q799&amp;"_"&amp;D798,XMLLINK[EID_MID],0)))</f>
        <v/>
      </c>
      <c r="Q798" s="21">
        <f t="shared" si="156"/>
        <v>40</v>
      </c>
      <c r="R798" s="15">
        <v>3</v>
      </c>
      <c r="S798" s="18" t="b">
        <f>ISERROR(INDEX(XMLLINK[NamePerson],MATCH(Q797&amp;"_"&amp;D798,XMLLINK[EID_MID],0)))</f>
        <v>1</v>
      </c>
      <c r="U798" s="15" t="str">
        <f t="shared" ca="1" si="157"/>
        <v/>
      </c>
      <c r="W798" s="15" t="str">
        <f>IF(OR(M798="",COUNTIF(M796:M797,M798)&gt;0),"",", "&amp;M798)</f>
        <v/>
      </c>
      <c r="Y798" s="15" t="str">
        <f>IF(OR(K798="",COUNTIF(K796:K797,K798)&gt;0),"",", "&amp;K798)</f>
        <v/>
      </c>
    </row>
    <row r="799" spans="1:25" x14ac:dyDescent="0.25">
      <c r="A799" s="24"/>
      <c r="B799" s="17" t="s">
        <v>82</v>
      </c>
      <c r="C799" s="18" t="str">
        <f>IF(ISERROR(S795),"",INDEX(XMLLINK[Art],MATCH(Q799,XMLLINK[EnsembleNr],0)))</f>
        <v/>
      </c>
      <c r="D799" s="21">
        <v>4</v>
      </c>
      <c r="E799" s="18" t="str">
        <f>IF(S799,"",INDEX(XMLLINK[NamePerson],MATCH(Q800&amp;"_"&amp;D799,XMLLINK[EID_MID],0)))</f>
        <v/>
      </c>
      <c r="F799" s="18" t="str">
        <f>IF(S799,"",INDEX(XMLLINK[GebDat],MATCH(Q800&amp;"_"&amp;D799,XMLLINK[EID_MID],0)))</f>
        <v/>
      </c>
      <c r="G799" s="18" t="str">
        <f>IF(S799,"",INDEX(XMLLINK[Geschlecht],MATCH(Q800&amp;"_"&amp;D799,XMLLINK[EID_MID],0)))</f>
        <v/>
      </c>
      <c r="H799" s="18" t="str">
        <f>IF(S799,"",INDEX(XMLLINK[Adresse],MATCH(Q800&amp;"_"&amp;D799,XMLLINK[EID_MID],0)))</f>
        <v/>
      </c>
      <c r="I799" s="18" t="str">
        <f>IF(S799,"",INDEX(XMLLINK[Email],MATCH(Q800&amp;"_"&amp;D799,XMLLINK[EID_MID],0)))</f>
        <v/>
      </c>
      <c r="J799" s="18" t="str">
        <f>IF(S799,"",INDEX(XMLLINK[Telefon],MATCH(Q800&amp;"_"&amp;D799,XMLLINK[EID_MID],0)))</f>
        <v/>
      </c>
      <c r="K799" s="18" t="str">
        <f>IF(S799,"",INDEX(XMLLINK[Instrument],MATCH(Q800&amp;"_"&amp;D799,XMLLINK[EID_MID],0)))</f>
        <v/>
      </c>
      <c r="L799" s="18" t="str">
        <f>IF(S799,"",INDEX(XMLLINK[BereichIDPerson],MATCH(Q800&amp;"_"&amp;D799,XMLLINK[EID_MID],0)))</f>
        <v/>
      </c>
      <c r="M799" s="18" t="str">
        <f>IF(S799,"",INDEX(XMLLINK[BereichNamePerson],MATCH(Q800&amp;"_"&amp;D799,XMLLINK[EID_MID],0)))</f>
        <v/>
      </c>
      <c r="N799" s="18" t="str">
        <f>IF(S799,"",INDEX(XMLLINK[AuswahlPerson],MATCH(Q800&amp;"_"&amp;D799,XMLLINK[EID_MID],0)))</f>
        <v/>
      </c>
      <c r="O799" s="18" t="str">
        <f>IF(S799,"",INDEX(XMLLINK[BemerkungPerson],MATCH(Q800&amp;"_"&amp;D799,XMLLINK[EID_MID],0)))</f>
        <v/>
      </c>
      <c r="Q799" s="21">
        <f t="shared" si="156"/>
        <v>40</v>
      </c>
      <c r="R799" s="15">
        <v>4</v>
      </c>
      <c r="S799" s="18" t="b">
        <f>ISERROR(INDEX(XMLLINK[NamePerson],MATCH(Q797&amp;"_"&amp;D799,XMLLINK[EID_MID],0)))</f>
        <v>1</v>
      </c>
      <c r="U799" s="15" t="str">
        <f t="shared" ca="1" si="157"/>
        <v/>
      </c>
      <c r="W799" s="15" t="str">
        <f>IF(OR(M799="",COUNTIF(M796:M798,M799)&gt;0),"",", "&amp;M799)</f>
        <v/>
      </c>
      <c r="Y799" s="15" t="str">
        <f>IF(OR(K799="",COUNTIF(K796:K798,K799)&gt;0),"",", "&amp;K799)</f>
        <v/>
      </c>
    </row>
    <row r="800" spans="1:25" x14ac:dyDescent="0.25">
      <c r="A800" s="24"/>
      <c r="B800" s="17" t="s">
        <v>83</v>
      </c>
      <c r="C800" s="18" t="str">
        <f>IF(ISERROR(S795),"",INDEX(XMLLINK[Stufe],MATCH(Q800,XMLLINK[EnsembleNr],0)))</f>
        <v/>
      </c>
      <c r="D800" s="21">
        <v>5</v>
      </c>
      <c r="E800" s="18" t="str">
        <f>IF(S800,"",INDEX(XMLLINK[NamePerson],MATCH(Q801&amp;"_"&amp;D800,XMLLINK[EID_MID],0)))</f>
        <v/>
      </c>
      <c r="F800" s="18" t="str">
        <f>IF(S800,"",INDEX(XMLLINK[GebDat],MATCH(Q801&amp;"_"&amp;D800,XMLLINK[EID_MID],0)))</f>
        <v/>
      </c>
      <c r="G800" s="18" t="str">
        <f>IF(S800,"",INDEX(XMLLINK[Geschlecht],MATCH(Q801&amp;"_"&amp;D800,XMLLINK[EID_MID],0)))</f>
        <v/>
      </c>
      <c r="H800" s="18" t="str">
        <f>IF(S800,"",INDEX(XMLLINK[Adresse],MATCH(Q801&amp;"_"&amp;D800,XMLLINK[EID_MID],0)))</f>
        <v/>
      </c>
      <c r="I800" s="18" t="str">
        <f>IF(S800,"",INDEX(XMLLINK[Email],MATCH(Q801&amp;"_"&amp;D800,XMLLINK[EID_MID],0)))</f>
        <v/>
      </c>
      <c r="J800" s="18" t="str">
        <f>IF(S800,"",INDEX(XMLLINK[Telefon],MATCH(Q801&amp;"_"&amp;D800,XMLLINK[EID_MID],0)))</f>
        <v/>
      </c>
      <c r="K800" s="18" t="str">
        <f>IF(S800,"",INDEX(XMLLINK[Instrument],MATCH(Q801&amp;"_"&amp;D800,XMLLINK[EID_MID],0)))</f>
        <v/>
      </c>
      <c r="L800" s="18" t="str">
        <f>IF(S800,"",INDEX(XMLLINK[BereichIDPerson],MATCH(Q801&amp;"_"&amp;D800,XMLLINK[EID_MID],0)))</f>
        <v/>
      </c>
      <c r="M800" s="18" t="str">
        <f>IF(S800,"",INDEX(XMLLINK[BereichNamePerson],MATCH(Q801&amp;"_"&amp;D800,XMLLINK[EID_MID],0)))</f>
        <v/>
      </c>
      <c r="N800" s="18" t="str">
        <f>IF(S800,"",INDEX(XMLLINK[AuswahlPerson],MATCH(Q801&amp;"_"&amp;D800,XMLLINK[EID_MID],0)))</f>
        <v/>
      </c>
      <c r="O800" s="18" t="str">
        <f>IF(S800,"",INDEX(XMLLINK[BemerkungPerson],MATCH(Q801&amp;"_"&amp;D800,XMLLINK[EID_MID],0)))</f>
        <v/>
      </c>
      <c r="Q800" s="21">
        <f t="shared" si="156"/>
        <v>40</v>
      </c>
      <c r="R800" s="15">
        <v>5</v>
      </c>
      <c r="S800" s="18" t="b">
        <f>ISERROR(INDEX(XMLLINK[NamePerson],MATCH(Q797&amp;"_"&amp;D800,XMLLINK[EID_MID],0)))</f>
        <v>1</v>
      </c>
      <c r="U800" s="15" t="str">
        <f t="shared" ca="1" si="157"/>
        <v/>
      </c>
      <c r="W800" s="15" t="str">
        <f>IF(OR(M800="",COUNTIF(M796:M799,M800)&gt;0),"",", "&amp;M800)</f>
        <v/>
      </c>
      <c r="Y800" s="15" t="str">
        <f>IF(OR(K800="",COUNTIF(K797:K799,K800)&gt;0),"",", "&amp;K800)</f>
        <v/>
      </c>
    </row>
    <row r="801" spans="1:25" x14ac:dyDescent="0.25">
      <c r="A801" s="24"/>
      <c r="B801" s="17" t="s">
        <v>84</v>
      </c>
      <c r="C801" s="18" t="str">
        <f>IF(ISERROR(S795),"",INDEX(XMLLINK[Artikel],MATCH(Q801,XMLLINK[EnsembleNr],0)))</f>
        <v/>
      </c>
      <c r="D801" s="21">
        <v>6</v>
      </c>
      <c r="E801" s="18" t="str">
        <f>IF(S801,"",INDEX(XMLLINK[NamePerson],MATCH(Q802&amp;"_"&amp;D801,XMLLINK[EID_MID],0)))</f>
        <v/>
      </c>
      <c r="F801" s="18" t="str">
        <f>IF(S801,"",INDEX(XMLLINK[GebDat],MATCH(Q802&amp;"_"&amp;D801,XMLLINK[EID_MID],0)))</f>
        <v/>
      </c>
      <c r="G801" s="18" t="str">
        <f>IF(S801,"",INDEX(XMLLINK[Geschlecht],MATCH(Q802&amp;"_"&amp;D801,XMLLINK[EID_MID],0)))</f>
        <v/>
      </c>
      <c r="H801" s="18" t="str">
        <f>IF(S801,"",INDEX(XMLLINK[Adresse],MATCH(Q802&amp;"_"&amp;D801,XMLLINK[EID_MID],0)))</f>
        <v/>
      </c>
      <c r="I801" s="18" t="str">
        <f>IF(S801,"",INDEX(XMLLINK[Email],MATCH(Q802&amp;"_"&amp;D801,XMLLINK[EID_MID],0)))</f>
        <v/>
      </c>
      <c r="J801" s="18" t="str">
        <f>IF(S801,"",INDEX(XMLLINK[Telefon],MATCH(Q802&amp;"_"&amp;D801,XMLLINK[EID_MID],0)))</f>
        <v/>
      </c>
      <c r="K801" s="18" t="str">
        <f>IF(S801,"",INDEX(XMLLINK[Instrument],MATCH(Q802&amp;"_"&amp;D801,XMLLINK[EID_MID],0)))</f>
        <v/>
      </c>
      <c r="L801" s="18" t="str">
        <f>IF(S801,"",INDEX(XMLLINK[BereichIDPerson],MATCH(Q802&amp;"_"&amp;D801,XMLLINK[EID_MID],0)))</f>
        <v/>
      </c>
      <c r="M801" s="18" t="str">
        <f>IF(S801,"",INDEX(XMLLINK[BereichNamePerson],MATCH(Q802&amp;"_"&amp;D801,XMLLINK[EID_MID],0)))</f>
        <v/>
      </c>
      <c r="N801" s="18" t="str">
        <f>IF(S801,"",INDEX(XMLLINK[AuswahlPerson],MATCH(Q802&amp;"_"&amp;D801,XMLLINK[EID_MID],0)))</f>
        <v/>
      </c>
      <c r="O801" s="18" t="str">
        <f>IF(S801,"",INDEX(XMLLINK[BemerkungPerson],MATCH(Q802&amp;"_"&amp;D801,XMLLINK[EID_MID],0)))</f>
        <v/>
      </c>
      <c r="Q801" s="21">
        <f t="shared" si="156"/>
        <v>40</v>
      </c>
      <c r="R801" s="15">
        <v>6</v>
      </c>
      <c r="S801" s="18" t="b">
        <f>ISERROR(INDEX(XMLLINK[NamePerson],MATCH(Q797&amp;"_"&amp;D801,XMLLINK[EID_MID],0)))</f>
        <v>1</v>
      </c>
      <c r="U801" s="15" t="str">
        <f t="shared" ca="1" si="157"/>
        <v/>
      </c>
      <c r="W801" s="15" t="str">
        <f>IF(OR(M801="",COUNTIF(M796:M800,M801)&gt;0),"",", "&amp;M801)</f>
        <v/>
      </c>
      <c r="Y801" s="15" t="str">
        <f>IF(OR(K801="",COUNTIF(K798:K800,K801)&gt;0),"",", "&amp;K801)</f>
        <v/>
      </c>
    </row>
    <row r="802" spans="1:25" x14ac:dyDescent="0.25">
      <c r="A802" s="24"/>
      <c r="B802" s="17" t="s">
        <v>85</v>
      </c>
      <c r="C802" s="18" t="str">
        <f>IF(ISERROR(S795),"",INDEX(XMLLINK[BereichID],MATCH(Q802,XMLLINK[EnsembleNr],0)))</f>
        <v/>
      </c>
      <c r="D802" s="21">
        <v>7</v>
      </c>
      <c r="E802" s="18" t="str">
        <f>IF(S802,"",INDEX(XMLLINK[NamePerson],MATCH(Q803&amp;"_"&amp;D802,XMLLINK[EID_MID],0)))</f>
        <v/>
      </c>
      <c r="F802" s="18" t="str">
        <f>IF(S802,"",INDEX(XMLLINK[GebDat],MATCH(Q803&amp;"_"&amp;D802,XMLLINK[EID_MID],0)))</f>
        <v/>
      </c>
      <c r="G802" s="18" t="str">
        <f>IF(S802,"",INDEX(XMLLINK[Geschlecht],MATCH(Q803&amp;"_"&amp;D802,XMLLINK[EID_MID],0)))</f>
        <v/>
      </c>
      <c r="H802" s="18" t="str">
        <f>IF(S802,"",INDEX(XMLLINK[Adresse],MATCH(Q803&amp;"_"&amp;D802,XMLLINK[EID_MID],0)))</f>
        <v/>
      </c>
      <c r="I802" s="18" t="str">
        <f>IF(S802,"",INDEX(XMLLINK[Email],MATCH(Q803&amp;"_"&amp;D802,XMLLINK[EID_MID],0)))</f>
        <v/>
      </c>
      <c r="J802" s="18" t="str">
        <f>IF(S802,"",INDEX(XMLLINK[Telefon],MATCH(Q803&amp;"_"&amp;D802,XMLLINK[EID_MID],0)))</f>
        <v/>
      </c>
      <c r="K802" s="18" t="str">
        <f>IF(S802,"",INDEX(XMLLINK[Instrument],MATCH(Q803&amp;"_"&amp;D802,XMLLINK[EID_MID],0)))</f>
        <v/>
      </c>
      <c r="L802" s="18" t="str">
        <f>IF(S802,"",INDEX(XMLLINK[BereichIDPerson],MATCH(Q803&amp;"_"&amp;D802,XMLLINK[EID_MID],0)))</f>
        <v/>
      </c>
      <c r="M802" s="18" t="str">
        <f>IF(S802,"",INDEX(XMLLINK[BereichNamePerson],MATCH(Q803&amp;"_"&amp;D802,XMLLINK[EID_MID],0)))</f>
        <v/>
      </c>
      <c r="N802" s="18" t="str">
        <f>IF(S802,"",INDEX(XMLLINK[AuswahlPerson],MATCH(Q803&amp;"_"&amp;D802,XMLLINK[EID_MID],0)))</f>
        <v/>
      </c>
      <c r="O802" s="18" t="str">
        <f>IF(S802,"",INDEX(XMLLINK[BemerkungPerson],MATCH(Q803&amp;"_"&amp;D802,XMLLINK[EID_MID],0)))</f>
        <v/>
      </c>
      <c r="Q802" s="21">
        <f t="shared" si="156"/>
        <v>40</v>
      </c>
      <c r="R802" s="15">
        <v>7</v>
      </c>
      <c r="S802" s="18" t="b">
        <f>ISERROR(INDEX(XMLLINK[NamePerson],MATCH(Q797&amp;"_"&amp;D802,XMLLINK[EID_MID],0)))</f>
        <v>1</v>
      </c>
      <c r="U802" s="15" t="str">
        <f t="shared" ca="1" si="157"/>
        <v/>
      </c>
      <c r="W802" s="15" t="str">
        <f>IF(OR(M802="",COUNTIF(M796:M801,M802)&gt;0),"",", "&amp;M802)</f>
        <v/>
      </c>
      <c r="Y802" s="15" t="str">
        <f>IF(OR(K802="",COUNTIF(K799:K801,K802)&gt;0),"",", "&amp;K802)</f>
        <v/>
      </c>
    </row>
    <row r="803" spans="1:25" x14ac:dyDescent="0.25">
      <c r="A803" s="24"/>
      <c r="B803" s="17" t="s">
        <v>86</v>
      </c>
      <c r="C803" s="18" t="str">
        <f>IF(ISERROR(S795),"",INDEX(XMLLINK[BereichName],MATCH(Q803,XMLLINK[EnsembleNr],0)))</f>
        <v/>
      </c>
      <c r="D803" s="21">
        <v>8</v>
      </c>
      <c r="E803" s="18" t="str">
        <f>IF(S803,"",INDEX(XMLLINK[NamePerson],MATCH(Q804&amp;"_"&amp;D803,XMLLINK[EID_MID],0)))</f>
        <v/>
      </c>
      <c r="F803" s="18" t="str">
        <f>IF(S803,"",INDEX(XMLLINK[GebDat],MATCH(Q804&amp;"_"&amp;D803,XMLLINK[EID_MID],0)))</f>
        <v/>
      </c>
      <c r="G803" s="18" t="str">
        <f>IF(S803,"",INDEX(XMLLINK[Geschlecht],MATCH(Q804&amp;"_"&amp;D803,XMLLINK[EID_MID],0)))</f>
        <v/>
      </c>
      <c r="H803" s="18" t="str">
        <f>IF(S803,"",INDEX(XMLLINK[Adresse],MATCH(Q804&amp;"_"&amp;D803,XMLLINK[EID_MID],0)))</f>
        <v/>
      </c>
      <c r="I803" s="18" t="str">
        <f>IF(S803,"",INDEX(XMLLINK[Email],MATCH(Q804&amp;"_"&amp;D803,XMLLINK[EID_MID],0)))</f>
        <v/>
      </c>
      <c r="J803" s="18" t="str">
        <f>IF(S803,"",INDEX(XMLLINK[Telefon],MATCH(Q804&amp;"_"&amp;D803,XMLLINK[EID_MID],0)))</f>
        <v/>
      </c>
      <c r="K803" s="18" t="str">
        <f>IF(S803,"",INDEX(XMLLINK[Instrument],MATCH(Q804&amp;"_"&amp;D803,XMLLINK[EID_MID],0)))</f>
        <v/>
      </c>
      <c r="L803" s="18" t="str">
        <f>IF(S803,"",INDEX(XMLLINK[BereichIDPerson],MATCH(Q804&amp;"_"&amp;D803,XMLLINK[EID_MID],0)))</f>
        <v/>
      </c>
      <c r="M803" s="18" t="str">
        <f>IF(S803,"",INDEX(XMLLINK[BereichNamePerson],MATCH(Q804&amp;"_"&amp;D803,XMLLINK[EID_MID],0)))</f>
        <v/>
      </c>
      <c r="N803" s="18" t="str">
        <f>IF(S803,"",INDEX(XMLLINK[AuswahlPerson],MATCH(Q804&amp;"_"&amp;D803,XMLLINK[EID_MID],0)))</f>
        <v/>
      </c>
      <c r="O803" s="18" t="str">
        <f>IF(S803,"",INDEX(XMLLINK[BemerkungPerson],MATCH(Q804&amp;"_"&amp;D803,XMLLINK[EID_MID],0)))</f>
        <v/>
      </c>
      <c r="Q803" s="21">
        <f t="shared" si="156"/>
        <v>40</v>
      </c>
      <c r="R803" s="15">
        <v>8</v>
      </c>
      <c r="S803" s="18" t="b">
        <f>ISERROR(INDEX(XMLLINK[NamePerson],MATCH(Q797&amp;"_"&amp;D803,XMLLINK[EID_MID],0)))</f>
        <v>1</v>
      </c>
      <c r="U803" s="15" t="str">
        <f t="shared" ca="1" si="157"/>
        <v/>
      </c>
      <c r="W803" s="15" t="str">
        <f>IF(OR(M803="",COUNTIF(M796:M802,M803)&gt;0),"",", "&amp;M803)</f>
        <v/>
      </c>
      <c r="Y803" s="15" t="str">
        <f>IF(OR(K803="",COUNTIF(K800:K802,K803)&gt;0),"",", "&amp;K803)</f>
        <v/>
      </c>
    </row>
    <row r="804" spans="1:25" x14ac:dyDescent="0.25">
      <c r="A804" s="24"/>
      <c r="B804" s="17" t="s">
        <v>87</v>
      </c>
      <c r="C804" s="18" t="str">
        <f>IF(ISERROR(S795),"",INDEX(XMLLINK[Auftrittzeit],MATCH(Q804,XMLLINK[EnsembleNr],0)))</f>
        <v/>
      </c>
      <c r="D804" s="17" t="s">
        <v>94</v>
      </c>
      <c r="E804" s="15" t="s">
        <v>29</v>
      </c>
      <c r="F804" s="15" t="s">
        <v>30</v>
      </c>
      <c r="G804" s="15" t="s">
        <v>95</v>
      </c>
      <c r="H804" s="15" t="s">
        <v>32</v>
      </c>
      <c r="I804" s="15" t="s">
        <v>20</v>
      </c>
      <c r="J804" s="15" t="s">
        <v>39</v>
      </c>
      <c r="Q804" s="21">
        <f t="shared" si="156"/>
        <v>40</v>
      </c>
      <c r="U804" s="15">
        <f ca="1">COUNT(U796:U803)</f>
        <v>0</v>
      </c>
      <c r="W804" s="29" t="str">
        <f>CONCATENATE(W805,V806,W806,V807,W807,V808,W808,V809,W809,V810,W810,V811,W811)</f>
        <v/>
      </c>
    </row>
    <row r="805" spans="1:25" x14ac:dyDescent="0.25">
      <c r="A805" s="24"/>
      <c r="B805" s="17" t="s">
        <v>88</v>
      </c>
      <c r="C805" s="18" t="str">
        <f>IF(ISERROR(S795),"",INDEX(XMLLINK[Bemerkung],MATCH(Q805,XMLLINK[EnsembleNr],0)))</f>
        <v/>
      </c>
      <c r="D805" s="21">
        <v>1</v>
      </c>
      <c r="E805" s="18" t="str">
        <f>IF(S805,"",INDEX(XMLLINK[Titel],MATCH(Q806&amp;"_"&amp;D805,XMLLINK[EID_WID],0)))</f>
        <v/>
      </c>
      <c r="F805" s="18" t="str">
        <f>IF(S805,"",INDEX(XMLLINK[Komponist],MATCH(Q806&amp;"_"&amp;D805,XMLLINK[EID_WID],0)))</f>
        <v/>
      </c>
      <c r="G805" s="18" t="str">
        <f>IF(S805,"",INDEX(XMLLINK[Satz],MATCH(Q806&amp;"_"&amp;D805,XMLLINK[EID_WID],0)))</f>
        <v/>
      </c>
      <c r="H805" s="18" t="str">
        <f>IF(S805,"",INDEX(XMLLINK[Dauer],MATCH(Q806&amp;"_"&amp;D805,XMLLINK[EID_WID],0)))</f>
        <v/>
      </c>
      <c r="I805" s="18" t="str">
        <f>IF(S805,"",INDEX(XMLLINK[BemerkungWerk],MATCH(Q806&amp;"_"&amp;D805,XMLLINK[EID_WID],0)))</f>
        <v/>
      </c>
      <c r="J805" s="18" t="str">
        <f>IF(S805,"",INDEX(XMLLINK[Pflicht],MATCH(Q806&amp;"_"&amp;D805,XMLLINK[EID_WID],0)))</f>
        <v/>
      </c>
      <c r="Q805" s="21">
        <f t="shared" si="156"/>
        <v>40</v>
      </c>
      <c r="R805" s="22" t="s">
        <v>102</v>
      </c>
      <c r="S805" s="18" t="b">
        <f>ISERROR(INDEX(XMLLINK[NamePerson],MATCH(Q807&amp;"_"&amp;D805,XMLLINK[EID_WID],0)))</f>
        <v>1</v>
      </c>
      <c r="W805" s="15" t="str">
        <f t="shared" ref="W805:W812" si="158">IF(AND(F805="",G805=""),E805,IF(AND(F805&lt;&gt;"",G805&lt;&gt;""),F805&amp;", "&amp;E805&amp;", "&amp;G805,IF(F805="",E805&amp;", "&amp;G805,F805&amp;", "&amp;E805)))</f>
        <v/>
      </c>
    </row>
    <row r="806" spans="1:25" x14ac:dyDescent="0.25">
      <c r="A806" s="24"/>
      <c r="B806" s="17" t="s">
        <v>108</v>
      </c>
      <c r="C806" s="28" t="str">
        <f ca="1">IF(U804=0,"",SUM(U796:U803)/U804/365.25)</f>
        <v/>
      </c>
      <c r="D806" s="21">
        <v>2</v>
      </c>
      <c r="E806" s="18" t="str">
        <f>IF(S806,"",INDEX(XMLLINK[Titel],MATCH(Q807&amp;"_"&amp;D806,XMLLINK[EID_WID],0)))</f>
        <v/>
      </c>
      <c r="F806" s="18" t="str">
        <f>IF(S806,"",INDEX(XMLLINK[Komponist],MATCH(Q807&amp;"_"&amp;D806,XMLLINK[EID_WID],0)))</f>
        <v/>
      </c>
      <c r="G806" s="18" t="str">
        <f>IF(S806,"",INDEX(XMLLINK[Satz],MATCH(Q807&amp;"_"&amp;D806,XMLLINK[EID_WID],0)))</f>
        <v/>
      </c>
      <c r="H806" s="18" t="str">
        <f>IF(S806,"",INDEX(XMLLINK[Dauer],MATCH(Q807&amp;"_"&amp;D806,XMLLINK[EID_WID],0)))</f>
        <v/>
      </c>
      <c r="I806" s="18" t="str">
        <f>IF(S806,"",INDEX(XMLLINK[BemerkungWerk],MATCH(Q807&amp;"_"&amp;D806,XMLLINK[EID_WID],0)))</f>
        <v/>
      </c>
      <c r="J806" s="18" t="str">
        <f>IF(S806,"",INDEX(XMLLINK[Pflicht],MATCH(Q807&amp;"_"&amp;D806,XMLLINK[EID_WID],0)))</f>
        <v/>
      </c>
      <c r="Q806" s="21">
        <f t="shared" si="156"/>
        <v>40</v>
      </c>
      <c r="R806" s="22">
        <v>2</v>
      </c>
      <c r="S806" s="18" t="b">
        <f>ISERROR(INDEX(XMLLINK[NamePerson],MATCH(Q808&amp;"_"&amp;D806,XMLLINK[EID_WID],0)))</f>
        <v>1</v>
      </c>
      <c r="V806" s="15" t="str">
        <f>IF(W806="","","; ")</f>
        <v/>
      </c>
      <c r="W806" s="15" t="str">
        <f t="shared" si="158"/>
        <v/>
      </c>
    </row>
    <row r="807" spans="1:25" x14ac:dyDescent="0.25">
      <c r="A807" s="24"/>
      <c r="D807" s="21">
        <v>3</v>
      </c>
      <c r="E807" s="18" t="str">
        <f>IF(S807,"",INDEX(XMLLINK[Titel],MATCH(Q808&amp;"_"&amp;D807,XMLLINK[EID_WID],0)))</f>
        <v/>
      </c>
      <c r="F807" s="18" t="str">
        <f>IF(S807,"",INDEX(XMLLINK[Komponist],MATCH(Q808&amp;"_"&amp;D807,XMLLINK[EID_WID],0)))</f>
        <v/>
      </c>
      <c r="G807" s="18" t="str">
        <f>IF(S807,"",INDEX(XMLLINK[Satz],MATCH(Q808&amp;"_"&amp;D807,XMLLINK[EID_WID],0)))</f>
        <v/>
      </c>
      <c r="H807" s="18" t="str">
        <f>IF(S807,"",INDEX(XMLLINK[Dauer],MATCH(Q808&amp;"_"&amp;D807,XMLLINK[EID_WID],0)))</f>
        <v/>
      </c>
      <c r="I807" s="18" t="str">
        <f>IF(S807,"",INDEX(XMLLINK[BemerkungWerk],MATCH(Q808&amp;"_"&amp;D807,XMLLINK[EID_WID],0)))</f>
        <v/>
      </c>
      <c r="J807" s="18" t="str">
        <f>IF(S807,"",INDEX(XMLLINK[Pflicht],MATCH(Q808&amp;"_"&amp;D807,XMLLINK[EID_WID],0)))</f>
        <v/>
      </c>
      <c r="Q807" s="21">
        <f t="shared" si="156"/>
        <v>40</v>
      </c>
      <c r="R807" s="22">
        <v>3</v>
      </c>
      <c r="S807" s="18" t="b">
        <f>ISERROR(INDEX(XMLLINK[NamePerson],MATCH(Q809&amp;"_"&amp;D807,XMLLINK[EID_WID],0)))</f>
        <v>1</v>
      </c>
      <c r="V807" s="15" t="str">
        <f t="shared" ref="V807:V812" si="159">IF(W807="","","; ")</f>
        <v/>
      </c>
      <c r="W807" s="15" t="str">
        <f t="shared" si="158"/>
        <v/>
      </c>
    </row>
    <row r="808" spans="1:25" x14ac:dyDescent="0.25">
      <c r="A808" s="24"/>
      <c r="D808" s="21">
        <v>4</v>
      </c>
      <c r="E808" s="18" t="str">
        <f>IF(S808,"",INDEX(XMLLINK[Titel],MATCH(Q809&amp;"_"&amp;D808,XMLLINK[EID_WID],0)))</f>
        <v/>
      </c>
      <c r="F808" s="18" t="str">
        <f>IF(S808,"",INDEX(XMLLINK[Komponist],MATCH(Q809&amp;"_"&amp;D808,XMLLINK[EID_WID],0)))</f>
        <v/>
      </c>
      <c r="G808" s="18" t="str">
        <f>IF(S808,"",INDEX(XMLLINK[Satz],MATCH(Q809&amp;"_"&amp;D808,XMLLINK[EID_WID],0)))</f>
        <v/>
      </c>
      <c r="H808" s="18" t="str">
        <f>IF(S808,"",INDEX(XMLLINK[Dauer],MATCH(Q809&amp;"_"&amp;D808,XMLLINK[EID_WID],0)))</f>
        <v/>
      </c>
      <c r="I808" s="18" t="str">
        <f>IF(S808,"",INDEX(XMLLINK[BemerkungWerk],MATCH(Q809&amp;"_"&amp;D808,XMLLINK[EID_WID],0)))</f>
        <v/>
      </c>
      <c r="J808" s="18" t="str">
        <f>IF(S808,"",INDEX(XMLLINK[Pflicht],MATCH(Q809&amp;"_"&amp;D808,XMLLINK[EID_WID],0)))</f>
        <v/>
      </c>
      <c r="Q808" s="21">
        <f t="shared" si="156"/>
        <v>40</v>
      </c>
      <c r="R808" s="22">
        <v>4</v>
      </c>
      <c r="S808" s="18" t="b">
        <f>ISERROR(INDEX(XMLLINK[NamePerson],MATCH(Q810&amp;"_"&amp;D808,XMLLINK[EID_WID],0)))</f>
        <v>1</v>
      </c>
      <c r="V808" s="15" t="str">
        <f t="shared" si="159"/>
        <v/>
      </c>
      <c r="W808" s="15" t="str">
        <f t="shared" si="158"/>
        <v/>
      </c>
    </row>
    <row r="809" spans="1:25" x14ac:dyDescent="0.25">
      <c r="A809" s="24"/>
      <c r="D809" s="21">
        <v>5</v>
      </c>
      <c r="E809" s="18" t="str">
        <f>IF(S809,"",INDEX(XMLLINK[Titel],MATCH(Q810&amp;"_"&amp;D809,XMLLINK[EID_WID],0)))</f>
        <v/>
      </c>
      <c r="F809" s="18" t="str">
        <f>IF(S809,"",INDEX(XMLLINK[Komponist],MATCH(Q810&amp;"_"&amp;D809,XMLLINK[EID_WID],0)))</f>
        <v/>
      </c>
      <c r="G809" s="18" t="str">
        <f>IF(S809,"",INDEX(XMLLINK[Satz],MATCH(Q810&amp;"_"&amp;D809,XMLLINK[EID_WID],0)))</f>
        <v/>
      </c>
      <c r="H809" s="18" t="str">
        <f>IF(S809,"",INDEX(XMLLINK[Dauer],MATCH(Q810&amp;"_"&amp;D809,XMLLINK[EID_WID],0)))</f>
        <v/>
      </c>
      <c r="I809" s="18" t="str">
        <f>IF(S809,"",INDEX(XMLLINK[BemerkungWerk],MATCH(Q810&amp;"_"&amp;D809,XMLLINK[EID_WID],0)))</f>
        <v/>
      </c>
      <c r="J809" s="18" t="str">
        <f>IF(S809,"",INDEX(XMLLINK[Pflicht],MATCH(Q810&amp;"_"&amp;D809,XMLLINK[EID_WID],0)))</f>
        <v/>
      </c>
      <c r="Q809" s="21">
        <f t="shared" si="156"/>
        <v>40</v>
      </c>
      <c r="R809" s="22">
        <v>5</v>
      </c>
      <c r="S809" s="18" t="b">
        <f>ISERROR(INDEX(XMLLINK[NamePerson],MATCH(Q811&amp;"_"&amp;D809,XMLLINK[EID_WID],0)))</f>
        <v>1</v>
      </c>
      <c r="V809" s="15" t="str">
        <f t="shared" si="159"/>
        <v/>
      </c>
      <c r="W809" s="15" t="str">
        <f t="shared" si="158"/>
        <v/>
      </c>
    </row>
    <row r="810" spans="1:25" x14ac:dyDescent="0.25">
      <c r="A810" s="24"/>
      <c r="D810" s="21">
        <v>6</v>
      </c>
      <c r="E810" s="18" t="str">
        <f>IF(S810,"",INDEX(XMLLINK[Titel],MATCH(Q811&amp;"_"&amp;D810,XMLLINK[EID_WID],0)))</f>
        <v/>
      </c>
      <c r="F810" s="18" t="str">
        <f>IF(S810,"",INDEX(XMLLINK[Komponist],MATCH(Q811&amp;"_"&amp;D810,XMLLINK[EID_WID],0)))</f>
        <v/>
      </c>
      <c r="G810" s="18" t="str">
        <f>IF(S810,"",INDEX(XMLLINK[Satz],MATCH(Q811&amp;"_"&amp;D810,XMLLINK[EID_WID],0)))</f>
        <v/>
      </c>
      <c r="H810" s="18" t="str">
        <f>IF(S810,"",INDEX(XMLLINK[Dauer],MATCH(Q811&amp;"_"&amp;D810,XMLLINK[EID_WID],0)))</f>
        <v/>
      </c>
      <c r="I810" s="18" t="str">
        <f>IF(S810,"",INDEX(XMLLINK[BemerkungWerk],MATCH(Q811&amp;"_"&amp;D810,XMLLINK[EID_WID],0)))</f>
        <v/>
      </c>
      <c r="J810" s="18" t="str">
        <f>IF(S810,"",INDEX(XMLLINK[Pflicht],MATCH(Q811&amp;"_"&amp;D810,XMLLINK[EID_WID],0)))</f>
        <v/>
      </c>
      <c r="Q810" s="21">
        <f t="shared" si="156"/>
        <v>40</v>
      </c>
      <c r="R810" s="22">
        <v>6</v>
      </c>
      <c r="S810" s="18" t="b">
        <f>ISERROR(INDEX(XMLLINK[NamePerson],MATCH(Q812&amp;"_"&amp;D810,XMLLINK[EID_WID],0)))</f>
        <v>1</v>
      </c>
      <c r="V810" s="15" t="str">
        <f t="shared" si="159"/>
        <v/>
      </c>
      <c r="W810" s="15" t="str">
        <f t="shared" si="158"/>
        <v/>
      </c>
    </row>
    <row r="811" spans="1:25" x14ac:dyDescent="0.25">
      <c r="A811" s="24"/>
      <c r="D811" s="21">
        <v>7</v>
      </c>
      <c r="E811" s="18" t="str">
        <f>IF(S811,"",INDEX(XMLLINK[Titel],MATCH(Q812&amp;"_"&amp;D811,XMLLINK[EID_WID],0)))</f>
        <v/>
      </c>
      <c r="F811" s="18" t="str">
        <f>IF(S811,"",INDEX(XMLLINK[Komponist],MATCH(Q812&amp;"_"&amp;D811,XMLLINK[EID_WID],0)))</f>
        <v/>
      </c>
      <c r="G811" s="18" t="str">
        <f>IF(S811,"",INDEX(XMLLINK[Satz],MATCH(Q812&amp;"_"&amp;D811,XMLLINK[EID_WID],0)))</f>
        <v/>
      </c>
      <c r="H811" s="18" t="str">
        <f>IF(S811,"",INDEX(XMLLINK[Dauer],MATCH(Q812&amp;"_"&amp;D811,XMLLINK[EID_WID],0)))</f>
        <v/>
      </c>
      <c r="I811" s="18" t="str">
        <f>IF(S811,"",INDEX(XMLLINK[BemerkungWerk],MATCH(Q812&amp;"_"&amp;D811,XMLLINK[EID_WID],0)))</f>
        <v/>
      </c>
      <c r="J811" s="18" t="str">
        <f>IF(S811,"",INDEX(XMLLINK[Pflicht],MATCH(Q812&amp;"_"&amp;D811,XMLLINK[EID_WID],0)))</f>
        <v/>
      </c>
      <c r="Q811" s="21">
        <f t="shared" si="156"/>
        <v>40</v>
      </c>
      <c r="R811" s="22">
        <v>7</v>
      </c>
      <c r="S811" s="18" t="b">
        <f>ISERROR(INDEX(XMLLINK[NamePerson],MATCH(Q813&amp;"_"&amp;D811,XMLLINK[EID_WID],0)))</f>
        <v>1</v>
      </c>
      <c r="V811" s="15" t="str">
        <f t="shared" si="159"/>
        <v/>
      </c>
      <c r="W811" s="15" t="str">
        <f t="shared" si="158"/>
        <v/>
      </c>
    </row>
    <row r="812" spans="1:25" x14ac:dyDescent="0.25">
      <c r="A812" s="24"/>
      <c r="D812" s="21">
        <v>8</v>
      </c>
      <c r="E812" s="18" t="str">
        <f>IF(S812,"",INDEX(XMLLINK[Titel],MATCH(Q813&amp;"_"&amp;D812,XMLLINK[EID_WID],0)))</f>
        <v/>
      </c>
      <c r="F812" s="18" t="str">
        <f>IF(S812,"",INDEX(XMLLINK[Komponist],MATCH(Q813&amp;"_"&amp;D812,XMLLINK[EID_WID],0)))</f>
        <v/>
      </c>
      <c r="G812" s="18" t="str">
        <f>IF(S812,"",INDEX(XMLLINK[Satz],MATCH(Q813&amp;"_"&amp;D812,XMLLINK[EID_WID],0)))</f>
        <v/>
      </c>
      <c r="H812" s="18" t="str">
        <f>IF(S812,"",INDEX(XMLLINK[Dauer],MATCH(Q813&amp;"_"&amp;D812,XMLLINK[EID_WID],0)))</f>
        <v/>
      </c>
      <c r="I812" s="18" t="str">
        <f>IF(S812,"",INDEX(XMLLINK[BemerkungWerk],MATCH(Q813&amp;"_"&amp;D812,XMLLINK[EID_WID],0)))</f>
        <v/>
      </c>
      <c r="J812" s="18" t="str">
        <f>IF(S812,"",INDEX(XMLLINK[Pflicht],MATCH(Q813&amp;"_"&amp;D812,XMLLINK[EID_WID],0)))</f>
        <v/>
      </c>
      <c r="Q812" s="21"/>
      <c r="R812" s="22">
        <v>8</v>
      </c>
      <c r="S812" s="18" t="b">
        <f>ISERROR(INDEX(XMLLINK[NamePerson],MATCH(A813&amp;"_"&amp;D812,XMLLINK[EID_WID],0)))</f>
        <v>1</v>
      </c>
      <c r="V812" s="15" t="str">
        <f t="shared" si="159"/>
        <v/>
      </c>
      <c r="W812" s="15" t="str">
        <f t="shared" si="158"/>
        <v/>
      </c>
    </row>
    <row r="814" spans="1:25" x14ac:dyDescent="0.25">
      <c r="A814" s="23" t="s">
        <v>96</v>
      </c>
      <c r="B814" s="23">
        <f>(ROW()+6)/20</f>
        <v>41</v>
      </c>
      <c r="C814" s="24"/>
      <c r="D814" s="24"/>
      <c r="E814" s="24"/>
      <c r="F814" s="24"/>
      <c r="G814" s="24"/>
      <c r="H814" s="24"/>
      <c r="I814" s="24"/>
      <c r="J814" s="24"/>
      <c r="K814" s="24"/>
      <c r="L814" s="24"/>
      <c r="M814" s="24"/>
      <c r="N814" s="24"/>
      <c r="O814" s="24"/>
    </row>
    <row r="815" spans="1:25" x14ac:dyDescent="0.25">
      <c r="A815" s="24"/>
      <c r="B815" s="17" t="s">
        <v>78</v>
      </c>
      <c r="C815" s="18" t="str">
        <f>IF(ISERROR(S815),"",INDEX(XMLLINK[Name],MATCH(Q816,XMLLINK[EnsembleNr],0)))</f>
        <v/>
      </c>
      <c r="D815" s="17" t="s">
        <v>89</v>
      </c>
      <c r="E815" s="19" t="s">
        <v>11</v>
      </c>
      <c r="F815" s="15" t="s">
        <v>90</v>
      </c>
      <c r="G815" s="15" t="s">
        <v>91</v>
      </c>
      <c r="H815" s="15" t="s">
        <v>24</v>
      </c>
      <c r="I815" s="15" t="s">
        <v>25</v>
      </c>
      <c r="J815" s="15" t="s">
        <v>26</v>
      </c>
      <c r="K815" s="15" t="s">
        <v>27</v>
      </c>
      <c r="L815" s="15" t="s">
        <v>18</v>
      </c>
      <c r="M815" s="15" t="s">
        <v>92</v>
      </c>
      <c r="N815" s="15" t="s">
        <v>93</v>
      </c>
      <c r="O815" s="15" t="s">
        <v>20</v>
      </c>
      <c r="Q815" s="21" t="s">
        <v>103</v>
      </c>
      <c r="R815" s="17" t="s">
        <v>97</v>
      </c>
      <c r="S815" s="20" t="e">
        <f>VLOOKUP(Q817,XMLLINK[EnsembleNr],1,0)</f>
        <v>#N/A</v>
      </c>
      <c r="T815" s="15" t="s">
        <v>100</v>
      </c>
      <c r="W815" s="29" t="str">
        <f>CONCATENATE(W816,W817,W818,W819,W820,W821,W822,W823)</f>
        <v/>
      </c>
      <c r="X815" s="31">
        <f>8-COUNTIF(W816:W823,"")</f>
        <v>0</v>
      </c>
      <c r="Y815" s="29" t="str">
        <f>CONCATENATE(Y816,Y817,Y818,Y819,Y820,Y821,Y822,Y823)</f>
        <v/>
      </c>
    </row>
    <row r="816" spans="1:25" x14ac:dyDescent="0.25">
      <c r="A816" s="24"/>
      <c r="B816" s="17" t="s">
        <v>79</v>
      </c>
      <c r="C816" s="18" t="str">
        <f>IF(ISERROR(S815),"",INDEX(XMLLINK[Leiter],MATCH(Q816,XMLLINK[EnsembleNr],0)))</f>
        <v/>
      </c>
      <c r="D816" s="21">
        <v>1</v>
      </c>
      <c r="E816" s="18" t="str">
        <f>IF(S816,"",INDEX(XMLLINK[NamePerson],MATCH(Q817&amp;"_"&amp;D816,XMLLINK[EID_MID],0)))</f>
        <v/>
      </c>
      <c r="F816" s="18" t="str">
        <f>IF(S816,"",INDEX(XMLLINK[GebDat],MATCH(Q817&amp;"_"&amp;D816,XMLLINK[EID_MID],0)))</f>
        <v/>
      </c>
      <c r="G816" s="18" t="str">
        <f>IF(S816,"",INDEX(XMLLINK[Geschlecht],MATCH(Q817&amp;"_"&amp;D816,XMLLINK[EID_MID],0)))</f>
        <v/>
      </c>
      <c r="H816" s="18" t="str">
        <f>IF(S816,"",INDEX(XMLLINK[Adresse],MATCH(Q817&amp;"_"&amp;D816,XMLLINK[EID_MID],0)))</f>
        <v/>
      </c>
      <c r="I816" s="18" t="str">
        <f>IF(S816,"",INDEX(XMLLINK[Email],MATCH(Q817&amp;"_"&amp;D816,XMLLINK[EID_MID],0)))</f>
        <v/>
      </c>
      <c r="J816" s="18" t="str">
        <f>IF(S816,"",INDEX(XMLLINK[Telefon],MATCH(Q817&amp;"_"&amp;D816,XMLLINK[EID_MID],0)))</f>
        <v/>
      </c>
      <c r="K816" s="18" t="str">
        <f>IF(S816,"",INDEX(XMLLINK[Instrument],MATCH(Q817&amp;"_"&amp;D816,XMLLINK[EID_MID],0)))</f>
        <v/>
      </c>
      <c r="L816" s="18" t="str">
        <f>IF(S816,"",INDEX(XMLLINK[BereichIDPerson],MATCH(Q817&amp;"_"&amp;D816,XMLLINK[EID_MID],0)))</f>
        <v/>
      </c>
      <c r="M816" s="18" t="str">
        <f>IF(S816,"",INDEX(XMLLINK[BereichNamePerson],MATCH(Q817&amp;"_"&amp;D816,XMLLINK[EID_MID],0)))</f>
        <v/>
      </c>
      <c r="N816" s="18" t="str">
        <f>IF(S816,"",INDEX(XMLLINK[AuswahlPerson],MATCH(Q817&amp;"_"&amp;D816,XMLLINK[EID_MID],0)))</f>
        <v/>
      </c>
      <c r="O816" s="18" t="str">
        <f>IF(S816,"",INDEX(XMLLINK[BemerkungPerson],MATCH(Q817&amp;"_"&amp;D816,XMLLINK[EID_MID],0)))</f>
        <v/>
      </c>
      <c r="Q816" s="21">
        <f>B814</f>
        <v>41</v>
      </c>
      <c r="R816" s="22" t="s">
        <v>101</v>
      </c>
      <c r="S816" s="18" t="b">
        <f>ISERROR(INDEX(XMLLINK[NamePerson],MATCH(Q817&amp;"_"&amp;D816,XMLLINK[EID_MID],0)))</f>
        <v>1</v>
      </c>
      <c r="U816" s="15" t="str">
        <f ca="1">IF(ISNUMBER(DATEVALUE(F816)),TODAY()-DATEVALUE(F816),"")</f>
        <v/>
      </c>
      <c r="W816" s="15" t="str">
        <f>M816</f>
        <v/>
      </c>
      <c r="X816" s="29" t="str">
        <f>IF(E816="","",IF(E817="",E816,IF(E818="",E816&amp;", "&amp;E817,IF(E819="",E816&amp;", "&amp;E817&amp;", "&amp;E818,IF(E820="",E816&amp;", "&amp;E817&amp;", "&amp;E818&amp;", "&amp;E819,IF(E821="",E816&amp;", "&amp;E817&amp;", "&amp;E818&amp;", "&amp;E819&amp;", "&amp;E820,IF(E822="",E816&amp;", "&amp;E817&amp;", "&amp;E818&amp;", "&amp;E819&amp;", "&amp;E820&amp;", "&amp;E821,IF(E823="",E816&amp;", "&amp;E817&amp;", "&amp;E818&amp;", "&amp;E819&amp;", "&amp;E820&amp;", "&amp;E821&amp;", "&amp;E822,E816&amp;", "&amp;E817&amp;", "&amp;E818&amp;", "&amp;E819&amp;", "&amp;E820&amp;", "&amp;E821&amp;", "&amp;E822&amp;", "&amp;E823))))))))</f>
        <v/>
      </c>
      <c r="Y816" s="15" t="str">
        <f>K816</f>
        <v/>
      </c>
    </row>
    <row r="817" spans="1:25" x14ac:dyDescent="0.25">
      <c r="A817" s="24"/>
      <c r="B817" s="17" t="s">
        <v>80</v>
      </c>
      <c r="C817" s="18" t="str">
        <f>IF(ISERROR(S815),"",INDEX(XMLLINK[LeiterEmail],MATCH(Q817,XMLLINK[EnsembleNr],0)))</f>
        <v/>
      </c>
      <c r="D817" s="21">
        <v>2</v>
      </c>
      <c r="E817" s="18" t="str">
        <f>IF(S817,"",INDEX(XMLLINK[NamePerson],MATCH(Q818&amp;"_"&amp;D817,XMLLINK[EID_MID],0)))</f>
        <v/>
      </c>
      <c r="F817" s="18" t="str">
        <f>IF(S817,"",INDEX(XMLLINK[GebDat],MATCH(Q818&amp;"_"&amp;D817,XMLLINK[EID_MID],0)))</f>
        <v/>
      </c>
      <c r="G817" s="18" t="str">
        <f>IF(S817,"",INDEX(XMLLINK[Geschlecht],MATCH(Q818&amp;"_"&amp;D817,XMLLINK[EID_MID],0)))</f>
        <v/>
      </c>
      <c r="H817" s="18" t="str">
        <f>IF(S817,"",INDEX(XMLLINK[Adresse],MATCH(Q818&amp;"_"&amp;D817,XMLLINK[EID_MID],0)))</f>
        <v/>
      </c>
      <c r="I817" s="18" t="str">
        <f>IF(S817,"",INDEX(XMLLINK[Email],MATCH(Q818&amp;"_"&amp;D817,XMLLINK[EID_MID],0)))</f>
        <v/>
      </c>
      <c r="J817" s="18" t="str">
        <f>IF(S817,"",INDEX(XMLLINK[Telefon],MATCH(Q818&amp;"_"&amp;D817,XMLLINK[EID_MID],0)))</f>
        <v/>
      </c>
      <c r="K817" s="18" t="str">
        <f>IF(S817,"",INDEX(XMLLINK[Instrument],MATCH(Q818&amp;"_"&amp;D817,XMLLINK[EID_MID],0)))</f>
        <v/>
      </c>
      <c r="L817" s="18" t="str">
        <f>IF(S817,"",INDEX(XMLLINK[BereichIDPerson],MATCH(Q818&amp;"_"&amp;D817,XMLLINK[EID_MID],0)))</f>
        <v/>
      </c>
      <c r="M817" s="18" t="str">
        <f>IF(S817,"",INDEX(XMLLINK[BereichNamePerson],MATCH(Q818&amp;"_"&amp;D817,XMLLINK[EID_MID],0)))</f>
        <v/>
      </c>
      <c r="N817" s="18" t="str">
        <f>IF(S817,"",INDEX(XMLLINK[AuswahlPerson],MATCH(Q818&amp;"_"&amp;D817,XMLLINK[EID_MID],0)))</f>
        <v/>
      </c>
      <c r="O817" s="18" t="str">
        <f>IF(S817,"",INDEX(XMLLINK[BemerkungPerson],MATCH(Q818&amp;"_"&amp;D817,XMLLINK[EID_MID],0)))</f>
        <v/>
      </c>
      <c r="Q817" s="21">
        <f t="shared" ref="Q817:Q831" si="160">Q816</f>
        <v>41</v>
      </c>
      <c r="R817" s="15">
        <v>2</v>
      </c>
      <c r="S817" s="18" t="b">
        <f>ISERROR(INDEX(XMLLINK[NamePerson],MATCH(Q817&amp;"_"&amp;D817,XMLLINK[EID_MID],0)))</f>
        <v>1</v>
      </c>
      <c r="U817" s="15" t="str">
        <f t="shared" ref="U817:U823" ca="1" si="161">IF(ISNUMBER(DATEVALUE(F817)),TODAY()-DATEVALUE(F817),"")</f>
        <v/>
      </c>
      <c r="W817" s="15" t="str">
        <f>IF(AND(M817&lt;&gt;"",M817&lt;&gt;M816),", "&amp;M817,"")</f>
        <v/>
      </c>
      <c r="Y817" s="15" t="str">
        <f>IF(AND(K817&lt;&gt;"",K817&lt;&gt;K816),", "&amp;K817,"")</f>
        <v/>
      </c>
    </row>
    <row r="818" spans="1:25" x14ac:dyDescent="0.25">
      <c r="A818" s="24"/>
      <c r="B818" s="17" t="s">
        <v>81</v>
      </c>
      <c r="C818" s="18" t="str">
        <f>IF(ISERROR(S815),"",INDEX(XMLLINK[LeiterTelefon],MATCH(Q818,XMLLINK[EnsembleNr],0)))</f>
        <v/>
      </c>
      <c r="D818" s="21">
        <v>3</v>
      </c>
      <c r="E818" s="18" t="str">
        <f>IF(S818,"",INDEX(XMLLINK[NamePerson],MATCH(Q819&amp;"_"&amp;D818,XMLLINK[EID_MID],0)))</f>
        <v/>
      </c>
      <c r="F818" s="18" t="str">
        <f>IF(S818,"",INDEX(XMLLINK[GebDat],MATCH(Q819&amp;"_"&amp;D818,XMLLINK[EID_MID],0)))</f>
        <v/>
      </c>
      <c r="G818" s="18" t="str">
        <f>IF(S818,"",INDEX(XMLLINK[Geschlecht],MATCH(Q819&amp;"_"&amp;D818,XMLLINK[EID_MID],0)))</f>
        <v/>
      </c>
      <c r="H818" s="18" t="str">
        <f>IF(S818,"",INDEX(XMLLINK[Adresse],MATCH(Q819&amp;"_"&amp;D818,XMLLINK[EID_MID],0)))</f>
        <v/>
      </c>
      <c r="I818" s="18" t="str">
        <f>IF(S818,"",INDEX(XMLLINK[Email],MATCH(Q819&amp;"_"&amp;D818,XMLLINK[EID_MID],0)))</f>
        <v/>
      </c>
      <c r="J818" s="18" t="str">
        <f>IF(S818,"",INDEX(XMLLINK[Telefon],MATCH(Q819&amp;"_"&amp;D818,XMLLINK[EID_MID],0)))</f>
        <v/>
      </c>
      <c r="K818" s="18" t="str">
        <f>IF(S818,"",INDEX(XMLLINK[Instrument],MATCH(Q819&amp;"_"&amp;D818,XMLLINK[EID_MID],0)))</f>
        <v/>
      </c>
      <c r="L818" s="18" t="str">
        <f>IF(S818,"",INDEX(XMLLINK[BereichIDPerson],MATCH(Q819&amp;"_"&amp;D818,XMLLINK[EID_MID],0)))</f>
        <v/>
      </c>
      <c r="M818" s="18" t="str">
        <f>IF(S818,"",INDEX(XMLLINK[BereichNamePerson],MATCH(Q819&amp;"_"&amp;D818,XMLLINK[EID_MID],0)))</f>
        <v/>
      </c>
      <c r="N818" s="18" t="str">
        <f>IF(S818,"",INDEX(XMLLINK[AuswahlPerson],MATCH(Q819&amp;"_"&amp;D818,XMLLINK[EID_MID],0)))</f>
        <v/>
      </c>
      <c r="O818" s="18" t="str">
        <f>IF(S818,"",INDEX(XMLLINK[BemerkungPerson],MATCH(Q819&amp;"_"&amp;D818,XMLLINK[EID_MID],0)))</f>
        <v/>
      </c>
      <c r="Q818" s="21">
        <f t="shared" si="160"/>
        <v>41</v>
      </c>
      <c r="R818" s="15">
        <v>3</v>
      </c>
      <c r="S818" s="18" t="b">
        <f>ISERROR(INDEX(XMLLINK[NamePerson],MATCH(Q817&amp;"_"&amp;D818,XMLLINK[EID_MID],0)))</f>
        <v>1</v>
      </c>
      <c r="U818" s="15" t="str">
        <f t="shared" ca="1" si="161"/>
        <v/>
      </c>
      <c r="W818" s="15" t="str">
        <f>IF(OR(M818="",COUNTIF(M816:M817,M818)&gt;0),"",", "&amp;M818)</f>
        <v/>
      </c>
      <c r="Y818" s="15" t="str">
        <f>IF(OR(K818="",COUNTIF(K816:K817,K818)&gt;0),"",", "&amp;K818)</f>
        <v/>
      </c>
    </row>
    <row r="819" spans="1:25" x14ac:dyDescent="0.25">
      <c r="A819" s="24"/>
      <c r="B819" s="17" t="s">
        <v>82</v>
      </c>
      <c r="C819" s="18" t="str">
        <f>IF(ISERROR(S815),"",INDEX(XMLLINK[Art],MATCH(Q819,XMLLINK[EnsembleNr],0)))</f>
        <v/>
      </c>
      <c r="D819" s="21">
        <v>4</v>
      </c>
      <c r="E819" s="18" t="str">
        <f>IF(S819,"",INDEX(XMLLINK[NamePerson],MATCH(Q820&amp;"_"&amp;D819,XMLLINK[EID_MID],0)))</f>
        <v/>
      </c>
      <c r="F819" s="18" t="str">
        <f>IF(S819,"",INDEX(XMLLINK[GebDat],MATCH(Q820&amp;"_"&amp;D819,XMLLINK[EID_MID],0)))</f>
        <v/>
      </c>
      <c r="G819" s="18" t="str">
        <f>IF(S819,"",INDEX(XMLLINK[Geschlecht],MATCH(Q820&amp;"_"&amp;D819,XMLLINK[EID_MID],0)))</f>
        <v/>
      </c>
      <c r="H819" s="18" t="str">
        <f>IF(S819,"",INDEX(XMLLINK[Adresse],MATCH(Q820&amp;"_"&amp;D819,XMLLINK[EID_MID],0)))</f>
        <v/>
      </c>
      <c r="I819" s="18" t="str">
        <f>IF(S819,"",INDEX(XMLLINK[Email],MATCH(Q820&amp;"_"&amp;D819,XMLLINK[EID_MID],0)))</f>
        <v/>
      </c>
      <c r="J819" s="18" t="str">
        <f>IF(S819,"",INDEX(XMLLINK[Telefon],MATCH(Q820&amp;"_"&amp;D819,XMLLINK[EID_MID],0)))</f>
        <v/>
      </c>
      <c r="K819" s="18" t="str">
        <f>IF(S819,"",INDEX(XMLLINK[Instrument],MATCH(Q820&amp;"_"&amp;D819,XMLLINK[EID_MID],0)))</f>
        <v/>
      </c>
      <c r="L819" s="18" t="str">
        <f>IF(S819,"",INDEX(XMLLINK[BereichIDPerson],MATCH(Q820&amp;"_"&amp;D819,XMLLINK[EID_MID],0)))</f>
        <v/>
      </c>
      <c r="M819" s="18" t="str">
        <f>IF(S819,"",INDEX(XMLLINK[BereichNamePerson],MATCH(Q820&amp;"_"&amp;D819,XMLLINK[EID_MID],0)))</f>
        <v/>
      </c>
      <c r="N819" s="18" t="str">
        <f>IF(S819,"",INDEX(XMLLINK[AuswahlPerson],MATCH(Q820&amp;"_"&amp;D819,XMLLINK[EID_MID],0)))</f>
        <v/>
      </c>
      <c r="O819" s="18" t="str">
        <f>IF(S819,"",INDEX(XMLLINK[BemerkungPerson],MATCH(Q820&amp;"_"&amp;D819,XMLLINK[EID_MID],0)))</f>
        <v/>
      </c>
      <c r="Q819" s="21">
        <f t="shared" si="160"/>
        <v>41</v>
      </c>
      <c r="R819" s="15">
        <v>4</v>
      </c>
      <c r="S819" s="18" t="b">
        <f>ISERROR(INDEX(XMLLINK[NamePerson],MATCH(Q817&amp;"_"&amp;D819,XMLLINK[EID_MID],0)))</f>
        <v>1</v>
      </c>
      <c r="U819" s="15" t="str">
        <f t="shared" ca="1" si="161"/>
        <v/>
      </c>
      <c r="W819" s="15" t="str">
        <f>IF(OR(M819="",COUNTIF(M816:M818,M819)&gt;0),"",", "&amp;M819)</f>
        <v/>
      </c>
      <c r="Y819" s="15" t="str">
        <f>IF(OR(K819="",COUNTIF(K816:K818,K819)&gt;0),"",", "&amp;K819)</f>
        <v/>
      </c>
    </row>
    <row r="820" spans="1:25" x14ac:dyDescent="0.25">
      <c r="A820" s="24"/>
      <c r="B820" s="17" t="s">
        <v>83</v>
      </c>
      <c r="C820" s="18" t="str">
        <f>IF(ISERROR(S815),"",INDEX(XMLLINK[Stufe],MATCH(Q820,XMLLINK[EnsembleNr],0)))</f>
        <v/>
      </c>
      <c r="D820" s="21">
        <v>5</v>
      </c>
      <c r="E820" s="18" t="str">
        <f>IF(S820,"",INDEX(XMLLINK[NamePerson],MATCH(Q821&amp;"_"&amp;D820,XMLLINK[EID_MID],0)))</f>
        <v/>
      </c>
      <c r="F820" s="18" t="str">
        <f>IF(S820,"",INDEX(XMLLINK[GebDat],MATCH(Q821&amp;"_"&amp;D820,XMLLINK[EID_MID],0)))</f>
        <v/>
      </c>
      <c r="G820" s="18" t="str">
        <f>IF(S820,"",INDEX(XMLLINK[Geschlecht],MATCH(Q821&amp;"_"&amp;D820,XMLLINK[EID_MID],0)))</f>
        <v/>
      </c>
      <c r="H820" s="18" t="str">
        <f>IF(S820,"",INDEX(XMLLINK[Adresse],MATCH(Q821&amp;"_"&amp;D820,XMLLINK[EID_MID],0)))</f>
        <v/>
      </c>
      <c r="I820" s="18" t="str">
        <f>IF(S820,"",INDEX(XMLLINK[Email],MATCH(Q821&amp;"_"&amp;D820,XMLLINK[EID_MID],0)))</f>
        <v/>
      </c>
      <c r="J820" s="18" t="str">
        <f>IF(S820,"",INDEX(XMLLINK[Telefon],MATCH(Q821&amp;"_"&amp;D820,XMLLINK[EID_MID],0)))</f>
        <v/>
      </c>
      <c r="K820" s="18" t="str">
        <f>IF(S820,"",INDEX(XMLLINK[Instrument],MATCH(Q821&amp;"_"&amp;D820,XMLLINK[EID_MID],0)))</f>
        <v/>
      </c>
      <c r="L820" s="18" t="str">
        <f>IF(S820,"",INDEX(XMLLINK[BereichIDPerson],MATCH(Q821&amp;"_"&amp;D820,XMLLINK[EID_MID],0)))</f>
        <v/>
      </c>
      <c r="M820" s="18" t="str">
        <f>IF(S820,"",INDEX(XMLLINK[BereichNamePerson],MATCH(Q821&amp;"_"&amp;D820,XMLLINK[EID_MID],0)))</f>
        <v/>
      </c>
      <c r="N820" s="18" t="str">
        <f>IF(S820,"",INDEX(XMLLINK[AuswahlPerson],MATCH(Q821&amp;"_"&amp;D820,XMLLINK[EID_MID],0)))</f>
        <v/>
      </c>
      <c r="O820" s="18" t="str">
        <f>IF(S820,"",INDEX(XMLLINK[BemerkungPerson],MATCH(Q821&amp;"_"&amp;D820,XMLLINK[EID_MID],0)))</f>
        <v/>
      </c>
      <c r="Q820" s="21">
        <f t="shared" si="160"/>
        <v>41</v>
      </c>
      <c r="R820" s="15">
        <v>5</v>
      </c>
      <c r="S820" s="18" t="b">
        <f>ISERROR(INDEX(XMLLINK[NamePerson],MATCH(Q817&amp;"_"&amp;D820,XMLLINK[EID_MID],0)))</f>
        <v>1</v>
      </c>
      <c r="U820" s="15" t="str">
        <f t="shared" ca="1" si="161"/>
        <v/>
      </c>
      <c r="W820" s="15" t="str">
        <f>IF(OR(M820="",COUNTIF(M816:M819,M820)&gt;0),"",", "&amp;M820)</f>
        <v/>
      </c>
      <c r="Y820" s="15" t="str">
        <f>IF(OR(K820="",COUNTIF(K817:K819,K820)&gt;0),"",", "&amp;K820)</f>
        <v/>
      </c>
    </row>
    <row r="821" spans="1:25" x14ac:dyDescent="0.25">
      <c r="A821" s="24"/>
      <c r="B821" s="17" t="s">
        <v>84</v>
      </c>
      <c r="C821" s="18" t="str">
        <f>IF(ISERROR(S815),"",INDEX(XMLLINK[Artikel],MATCH(Q821,XMLLINK[EnsembleNr],0)))</f>
        <v/>
      </c>
      <c r="D821" s="21">
        <v>6</v>
      </c>
      <c r="E821" s="18" t="str">
        <f>IF(S821,"",INDEX(XMLLINK[NamePerson],MATCH(Q822&amp;"_"&amp;D821,XMLLINK[EID_MID],0)))</f>
        <v/>
      </c>
      <c r="F821" s="18" t="str">
        <f>IF(S821,"",INDEX(XMLLINK[GebDat],MATCH(Q822&amp;"_"&amp;D821,XMLLINK[EID_MID],0)))</f>
        <v/>
      </c>
      <c r="G821" s="18" t="str">
        <f>IF(S821,"",INDEX(XMLLINK[Geschlecht],MATCH(Q822&amp;"_"&amp;D821,XMLLINK[EID_MID],0)))</f>
        <v/>
      </c>
      <c r="H821" s="18" t="str">
        <f>IF(S821,"",INDEX(XMLLINK[Adresse],MATCH(Q822&amp;"_"&amp;D821,XMLLINK[EID_MID],0)))</f>
        <v/>
      </c>
      <c r="I821" s="18" t="str">
        <f>IF(S821,"",INDEX(XMLLINK[Email],MATCH(Q822&amp;"_"&amp;D821,XMLLINK[EID_MID],0)))</f>
        <v/>
      </c>
      <c r="J821" s="18" t="str">
        <f>IF(S821,"",INDEX(XMLLINK[Telefon],MATCH(Q822&amp;"_"&amp;D821,XMLLINK[EID_MID],0)))</f>
        <v/>
      </c>
      <c r="K821" s="18" t="str">
        <f>IF(S821,"",INDEX(XMLLINK[Instrument],MATCH(Q822&amp;"_"&amp;D821,XMLLINK[EID_MID],0)))</f>
        <v/>
      </c>
      <c r="L821" s="18" t="str">
        <f>IF(S821,"",INDEX(XMLLINK[BereichIDPerson],MATCH(Q822&amp;"_"&amp;D821,XMLLINK[EID_MID],0)))</f>
        <v/>
      </c>
      <c r="M821" s="18" t="str">
        <f>IF(S821,"",INDEX(XMLLINK[BereichNamePerson],MATCH(Q822&amp;"_"&amp;D821,XMLLINK[EID_MID],0)))</f>
        <v/>
      </c>
      <c r="N821" s="18" t="str">
        <f>IF(S821,"",INDEX(XMLLINK[AuswahlPerson],MATCH(Q822&amp;"_"&amp;D821,XMLLINK[EID_MID],0)))</f>
        <v/>
      </c>
      <c r="O821" s="18" t="str">
        <f>IF(S821,"",INDEX(XMLLINK[BemerkungPerson],MATCH(Q822&amp;"_"&amp;D821,XMLLINK[EID_MID],0)))</f>
        <v/>
      </c>
      <c r="Q821" s="21">
        <f t="shared" si="160"/>
        <v>41</v>
      </c>
      <c r="R821" s="15">
        <v>6</v>
      </c>
      <c r="S821" s="18" t="b">
        <f>ISERROR(INDEX(XMLLINK[NamePerson],MATCH(Q817&amp;"_"&amp;D821,XMLLINK[EID_MID],0)))</f>
        <v>1</v>
      </c>
      <c r="U821" s="15" t="str">
        <f t="shared" ca="1" si="161"/>
        <v/>
      </c>
      <c r="W821" s="15" t="str">
        <f>IF(OR(M821="",COUNTIF(M816:M820,M821)&gt;0),"",", "&amp;M821)</f>
        <v/>
      </c>
      <c r="Y821" s="15" t="str">
        <f>IF(OR(K821="",COUNTIF(K818:K820,K821)&gt;0),"",", "&amp;K821)</f>
        <v/>
      </c>
    </row>
    <row r="822" spans="1:25" x14ac:dyDescent="0.25">
      <c r="A822" s="24"/>
      <c r="B822" s="17" t="s">
        <v>85</v>
      </c>
      <c r="C822" s="18" t="str">
        <f>IF(ISERROR(S815),"",INDEX(XMLLINK[BereichID],MATCH(Q822,XMLLINK[EnsembleNr],0)))</f>
        <v/>
      </c>
      <c r="D822" s="21">
        <v>7</v>
      </c>
      <c r="E822" s="18" t="str">
        <f>IF(S822,"",INDEX(XMLLINK[NamePerson],MATCH(Q823&amp;"_"&amp;D822,XMLLINK[EID_MID],0)))</f>
        <v/>
      </c>
      <c r="F822" s="18" t="str">
        <f>IF(S822,"",INDEX(XMLLINK[GebDat],MATCH(Q823&amp;"_"&amp;D822,XMLLINK[EID_MID],0)))</f>
        <v/>
      </c>
      <c r="G822" s="18" t="str">
        <f>IF(S822,"",INDEX(XMLLINK[Geschlecht],MATCH(Q823&amp;"_"&amp;D822,XMLLINK[EID_MID],0)))</f>
        <v/>
      </c>
      <c r="H822" s="18" t="str">
        <f>IF(S822,"",INDEX(XMLLINK[Adresse],MATCH(Q823&amp;"_"&amp;D822,XMLLINK[EID_MID],0)))</f>
        <v/>
      </c>
      <c r="I822" s="18" t="str">
        <f>IF(S822,"",INDEX(XMLLINK[Email],MATCH(Q823&amp;"_"&amp;D822,XMLLINK[EID_MID],0)))</f>
        <v/>
      </c>
      <c r="J822" s="18" t="str">
        <f>IF(S822,"",INDEX(XMLLINK[Telefon],MATCH(Q823&amp;"_"&amp;D822,XMLLINK[EID_MID],0)))</f>
        <v/>
      </c>
      <c r="K822" s="18" t="str">
        <f>IF(S822,"",INDEX(XMLLINK[Instrument],MATCH(Q823&amp;"_"&amp;D822,XMLLINK[EID_MID],0)))</f>
        <v/>
      </c>
      <c r="L822" s="18" t="str">
        <f>IF(S822,"",INDEX(XMLLINK[BereichIDPerson],MATCH(Q823&amp;"_"&amp;D822,XMLLINK[EID_MID],0)))</f>
        <v/>
      </c>
      <c r="M822" s="18" t="str">
        <f>IF(S822,"",INDEX(XMLLINK[BereichNamePerson],MATCH(Q823&amp;"_"&amp;D822,XMLLINK[EID_MID],0)))</f>
        <v/>
      </c>
      <c r="N822" s="18" t="str">
        <f>IF(S822,"",INDEX(XMLLINK[AuswahlPerson],MATCH(Q823&amp;"_"&amp;D822,XMLLINK[EID_MID],0)))</f>
        <v/>
      </c>
      <c r="O822" s="18" t="str">
        <f>IF(S822,"",INDEX(XMLLINK[BemerkungPerson],MATCH(Q823&amp;"_"&amp;D822,XMLLINK[EID_MID],0)))</f>
        <v/>
      </c>
      <c r="Q822" s="21">
        <f t="shared" si="160"/>
        <v>41</v>
      </c>
      <c r="R822" s="15">
        <v>7</v>
      </c>
      <c r="S822" s="18" t="b">
        <f>ISERROR(INDEX(XMLLINK[NamePerson],MATCH(Q817&amp;"_"&amp;D822,XMLLINK[EID_MID],0)))</f>
        <v>1</v>
      </c>
      <c r="U822" s="15" t="str">
        <f t="shared" ca="1" si="161"/>
        <v/>
      </c>
      <c r="W822" s="15" t="str">
        <f>IF(OR(M822="",COUNTIF(M816:M821,M822)&gt;0),"",", "&amp;M822)</f>
        <v/>
      </c>
      <c r="Y822" s="15" t="str">
        <f>IF(OR(K822="",COUNTIF(K819:K821,K822)&gt;0),"",", "&amp;K822)</f>
        <v/>
      </c>
    </row>
    <row r="823" spans="1:25" x14ac:dyDescent="0.25">
      <c r="A823" s="24"/>
      <c r="B823" s="17" t="s">
        <v>86</v>
      </c>
      <c r="C823" s="18" t="str">
        <f>IF(ISERROR(S815),"",INDEX(XMLLINK[BereichName],MATCH(Q823,XMLLINK[EnsembleNr],0)))</f>
        <v/>
      </c>
      <c r="D823" s="21">
        <v>8</v>
      </c>
      <c r="E823" s="18" t="str">
        <f>IF(S823,"",INDEX(XMLLINK[NamePerson],MATCH(Q824&amp;"_"&amp;D823,XMLLINK[EID_MID],0)))</f>
        <v/>
      </c>
      <c r="F823" s="18" t="str">
        <f>IF(S823,"",INDEX(XMLLINK[GebDat],MATCH(Q824&amp;"_"&amp;D823,XMLLINK[EID_MID],0)))</f>
        <v/>
      </c>
      <c r="G823" s="18" t="str">
        <f>IF(S823,"",INDEX(XMLLINK[Geschlecht],MATCH(Q824&amp;"_"&amp;D823,XMLLINK[EID_MID],0)))</f>
        <v/>
      </c>
      <c r="H823" s="18" t="str">
        <f>IF(S823,"",INDEX(XMLLINK[Adresse],MATCH(Q824&amp;"_"&amp;D823,XMLLINK[EID_MID],0)))</f>
        <v/>
      </c>
      <c r="I823" s="18" t="str">
        <f>IF(S823,"",INDEX(XMLLINK[Email],MATCH(Q824&amp;"_"&amp;D823,XMLLINK[EID_MID],0)))</f>
        <v/>
      </c>
      <c r="J823" s="18" t="str">
        <f>IF(S823,"",INDEX(XMLLINK[Telefon],MATCH(Q824&amp;"_"&amp;D823,XMLLINK[EID_MID],0)))</f>
        <v/>
      </c>
      <c r="K823" s="18" t="str">
        <f>IF(S823,"",INDEX(XMLLINK[Instrument],MATCH(Q824&amp;"_"&amp;D823,XMLLINK[EID_MID],0)))</f>
        <v/>
      </c>
      <c r="L823" s="18" t="str">
        <f>IF(S823,"",INDEX(XMLLINK[BereichIDPerson],MATCH(Q824&amp;"_"&amp;D823,XMLLINK[EID_MID],0)))</f>
        <v/>
      </c>
      <c r="M823" s="18" t="str">
        <f>IF(S823,"",INDEX(XMLLINK[BereichNamePerson],MATCH(Q824&amp;"_"&amp;D823,XMLLINK[EID_MID],0)))</f>
        <v/>
      </c>
      <c r="N823" s="18" t="str">
        <f>IF(S823,"",INDEX(XMLLINK[AuswahlPerson],MATCH(Q824&amp;"_"&amp;D823,XMLLINK[EID_MID],0)))</f>
        <v/>
      </c>
      <c r="O823" s="18" t="str">
        <f>IF(S823,"",INDEX(XMLLINK[BemerkungPerson],MATCH(Q824&amp;"_"&amp;D823,XMLLINK[EID_MID],0)))</f>
        <v/>
      </c>
      <c r="Q823" s="21">
        <f t="shared" si="160"/>
        <v>41</v>
      </c>
      <c r="R823" s="15">
        <v>8</v>
      </c>
      <c r="S823" s="18" t="b">
        <f>ISERROR(INDEX(XMLLINK[NamePerson],MATCH(Q817&amp;"_"&amp;D823,XMLLINK[EID_MID],0)))</f>
        <v>1</v>
      </c>
      <c r="U823" s="15" t="str">
        <f t="shared" ca="1" si="161"/>
        <v/>
      </c>
      <c r="W823" s="15" t="str">
        <f>IF(OR(M823="",COUNTIF(M816:M822,M823)&gt;0),"",", "&amp;M823)</f>
        <v/>
      </c>
      <c r="Y823" s="15" t="str">
        <f>IF(OR(K823="",COUNTIF(K820:K822,K823)&gt;0),"",", "&amp;K823)</f>
        <v/>
      </c>
    </row>
    <row r="824" spans="1:25" x14ac:dyDescent="0.25">
      <c r="A824" s="24"/>
      <c r="B824" s="17" t="s">
        <v>87</v>
      </c>
      <c r="C824" s="18" t="str">
        <f>IF(ISERROR(S815),"",INDEX(XMLLINK[Auftrittzeit],MATCH(Q824,XMLLINK[EnsembleNr],0)))</f>
        <v/>
      </c>
      <c r="D824" s="17" t="s">
        <v>94</v>
      </c>
      <c r="E824" s="15" t="s">
        <v>29</v>
      </c>
      <c r="F824" s="15" t="s">
        <v>30</v>
      </c>
      <c r="G824" s="15" t="s">
        <v>95</v>
      </c>
      <c r="H824" s="15" t="s">
        <v>32</v>
      </c>
      <c r="I824" s="15" t="s">
        <v>20</v>
      </c>
      <c r="J824" s="15" t="s">
        <v>39</v>
      </c>
      <c r="Q824" s="21">
        <f t="shared" si="160"/>
        <v>41</v>
      </c>
      <c r="U824" s="15">
        <f ca="1">COUNT(U816:U823)</f>
        <v>0</v>
      </c>
      <c r="W824" s="29" t="str">
        <f>CONCATENATE(W825,V826,W826,V827,W827,V828,W828,V829,W829,V830,W830,V831,W831)</f>
        <v/>
      </c>
    </row>
    <row r="825" spans="1:25" x14ac:dyDescent="0.25">
      <c r="A825" s="24"/>
      <c r="B825" s="17" t="s">
        <v>88</v>
      </c>
      <c r="C825" s="18" t="str">
        <f>IF(ISERROR(S815),"",INDEX(XMLLINK[Bemerkung],MATCH(Q825,XMLLINK[EnsembleNr],0)))</f>
        <v/>
      </c>
      <c r="D825" s="21">
        <v>1</v>
      </c>
      <c r="E825" s="18" t="str">
        <f>IF(S825,"",INDEX(XMLLINK[Titel],MATCH(Q826&amp;"_"&amp;D825,XMLLINK[EID_WID],0)))</f>
        <v/>
      </c>
      <c r="F825" s="18" t="str">
        <f>IF(S825,"",INDEX(XMLLINK[Komponist],MATCH(Q826&amp;"_"&amp;D825,XMLLINK[EID_WID],0)))</f>
        <v/>
      </c>
      <c r="G825" s="18" t="str">
        <f>IF(S825,"",INDEX(XMLLINK[Satz],MATCH(Q826&amp;"_"&amp;D825,XMLLINK[EID_WID],0)))</f>
        <v/>
      </c>
      <c r="H825" s="18" t="str">
        <f>IF(S825,"",INDEX(XMLLINK[Dauer],MATCH(Q826&amp;"_"&amp;D825,XMLLINK[EID_WID],0)))</f>
        <v/>
      </c>
      <c r="I825" s="18" t="str">
        <f>IF(S825,"",INDEX(XMLLINK[BemerkungWerk],MATCH(Q826&amp;"_"&amp;D825,XMLLINK[EID_WID],0)))</f>
        <v/>
      </c>
      <c r="J825" s="18" t="str">
        <f>IF(S825,"",INDEX(XMLLINK[Pflicht],MATCH(Q826&amp;"_"&amp;D825,XMLLINK[EID_WID],0)))</f>
        <v/>
      </c>
      <c r="Q825" s="21">
        <f t="shared" si="160"/>
        <v>41</v>
      </c>
      <c r="R825" s="22" t="s">
        <v>102</v>
      </c>
      <c r="S825" s="18" t="b">
        <f>ISERROR(INDEX(XMLLINK[NamePerson],MATCH(Q827&amp;"_"&amp;D825,XMLLINK[EID_WID],0)))</f>
        <v>1</v>
      </c>
      <c r="W825" s="15" t="str">
        <f t="shared" ref="W825:W832" si="162">IF(AND(F825="",G825=""),E825,IF(AND(F825&lt;&gt;"",G825&lt;&gt;""),F825&amp;", "&amp;E825&amp;", "&amp;G825,IF(F825="",E825&amp;", "&amp;G825,F825&amp;", "&amp;E825)))</f>
        <v/>
      </c>
    </row>
    <row r="826" spans="1:25" x14ac:dyDescent="0.25">
      <c r="A826" s="24"/>
      <c r="B826" s="17" t="s">
        <v>108</v>
      </c>
      <c r="C826" s="28" t="str">
        <f ca="1">IF(U824=0,"",SUM(U816:U823)/U824/365.25)</f>
        <v/>
      </c>
      <c r="D826" s="21">
        <v>2</v>
      </c>
      <c r="E826" s="18" t="str">
        <f>IF(S826,"",INDEX(XMLLINK[Titel],MATCH(Q827&amp;"_"&amp;D826,XMLLINK[EID_WID],0)))</f>
        <v/>
      </c>
      <c r="F826" s="18" t="str">
        <f>IF(S826,"",INDEX(XMLLINK[Komponist],MATCH(Q827&amp;"_"&amp;D826,XMLLINK[EID_WID],0)))</f>
        <v/>
      </c>
      <c r="G826" s="18" t="str">
        <f>IF(S826,"",INDEX(XMLLINK[Satz],MATCH(Q827&amp;"_"&amp;D826,XMLLINK[EID_WID],0)))</f>
        <v/>
      </c>
      <c r="H826" s="18" t="str">
        <f>IF(S826,"",INDEX(XMLLINK[Dauer],MATCH(Q827&amp;"_"&amp;D826,XMLLINK[EID_WID],0)))</f>
        <v/>
      </c>
      <c r="I826" s="18" t="str">
        <f>IF(S826,"",INDEX(XMLLINK[BemerkungWerk],MATCH(Q827&amp;"_"&amp;D826,XMLLINK[EID_WID],0)))</f>
        <v/>
      </c>
      <c r="J826" s="18" t="str">
        <f>IF(S826,"",INDEX(XMLLINK[Pflicht],MATCH(Q827&amp;"_"&amp;D826,XMLLINK[EID_WID],0)))</f>
        <v/>
      </c>
      <c r="Q826" s="21">
        <f t="shared" si="160"/>
        <v>41</v>
      </c>
      <c r="R826" s="22">
        <v>2</v>
      </c>
      <c r="S826" s="18" t="b">
        <f>ISERROR(INDEX(XMLLINK[NamePerson],MATCH(Q828&amp;"_"&amp;D826,XMLLINK[EID_WID],0)))</f>
        <v>1</v>
      </c>
      <c r="V826" s="15" t="str">
        <f>IF(W826="","","; ")</f>
        <v/>
      </c>
      <c r="W826" s="15" t="str">
        <f t="shared" si="162"/>
        <v/>
      </c>
    </row>
    <row r="827" spans="1:25" x14ac:dyDescent="0.25">
      <c r="A827" s="24"/>
      <c r="D827" s="21">
        <v>3</v>
      </c>
      <c r="E827" s="18" t="str">
        <f>IF(S827,"",INDEX(XMLLINK[Titel],MATCH(Q828&amp;"_"&amp;D827,XMLLINK[EID_WID],0)))</f>
        <v/>
      </c>
      <c r="F827" s="18" t="str">
        <f>IF(S827,"",INDEX(XMLLINK[Komponist],MATCH(Q828&amp;"_"&amp;D827,XMLLINK[EID_WID],0)))</f>
        <v/>
      </c>
      <c r="G827" s="18" t="str">
        <f>IF(S827,"",INDEX(XMLLINK[Satz],MATCH(Q828&amp;"_"&amp;D827,XMLLINK[EID_WID],0)))</f>
        <v/>
      </c>
      <c r="H827" s="18" t="str">
        <f>IF(S827,"",INDEX(XMLLINK[Dauer],MATCH(Q828&amp;"_"&amp;D827,XMLLINK[EID_WID],0)))</f>
        <v/>
      </c>
      <c r="I827" s="18" t="str">
        <f>IF(S827,"",INDEX(XMLLINK[BemerkungWerk],MATCH(Q828&amp;"_"&amp;D827,XMLLINK[EID_WID],0)))</f>
        <v/>
      </c>
      <c r="J827" s="18" t="str">
        <f>IF(S827,"",INDEX(XMLLINK[Pflicht],MATCH(Q828&amp;"_"&amp;D827,XMLLINK[EID_WID],0)))</f>
        <v/>
      </c>
      <c r="Q827" s="21">
        <f t="shared" si="160"/>
        <v>41</v>
      </c>
      <c r="R827" s="22">
        <v>3</v>
      </c>
      <c r="S827" s="18" t="b">
        <f>ISERROR(INDEX(XMLLINK[NamePerson],MATCH(Q829&amp;"_"&amp;D827,XMLLINK[EID_WID],0)))</f>
        <v>1</v>
      </c>
      <c r="V827" s="15" t="str">
        <f t="shared" ref="V827:V832" si="163">IF(W827="","","; ")</f>
        <v/>
      </c>
      <c r="W827" s="15" t="str">
        <f t="shared" si="162"/>
        <v/>
      </c>
    </row>
    <row r="828" spans="1:25" x14ac:dyDescent="0.25">
      <c r="A828" s="24"/>
      <c r="D828" s="21">
        <v>4</v>
      </c>
      <c r="E828" s="18" t="str">
        <f>IF(S828,"",INDEX(XMLLINK[Titel],MATCH(Q829&amp;"_"&amp;D828,XMLLINK[EID_WID],0)))</f>
        <v/>
      </c>
      <c r="F828" s="18" t="str">
        <f>IF(S828,"",INDEX(XMLLINK[Komponist],MATCH(Q829&amp;"_"&amp;D828,XMLLINK[EID_WID],0)))</f>
        <v/>
      </c>
      <c r="G828" s="18" t="str">
        <f>IF(S828,"",INDEX(XMLLINK[Satz],MATCH(Q829&amp;"_"&amp;D828,XMLLINK[EID_WID],0)))</f>
        <v/>
      </c>
      <c r="H828" s="18" t="str">
        <f>IF(S828,"",INDEX(XMLLINK[Dauer],MATCH(Q829&amp;"_"&amp;D828,XMLLINK[EID_WID],0)))</f>
        <v/>
      </c>
      <c r="I828" s="18" t="str">
        <f>IF(S828,"",INDEX(XMLLINK[BemerkungWerk],MATCH(Q829&amp;"_"&amp;D828,XMLLINK[EID_WID],0)))</f>
        <v/>
      </c>
      <c r="J828" s="18" t="str">
        <f>IF(S828,"",INDEX(XMLLINK[Pflicht],MATCH(Q829&amp;"_"&amp;D828,XMLLINK[EID_WID],0)))</f>
        <v/>
      </c>
      <c r="Q828" s="21">
        <f t="shared" si="160"/>
        <v>41</v>
      </c>
      <c r="R828" s="22">
        <v>4</v>
      </c>
      <c r="S828" s="18" t="b">
        <f>ISERROR(INDEX(XMLLINK[NamePerson],MATCH(Q830&amp;"_"&amp;D828,XMLLINK[EID_WID],0)))</f>
        <v>1</v>
      </c>
      <c r="V828" s="15" t="str">
        <f t="shared" si="163"/>
        <v/>
      </c>
      <c r="W828" s="15" t="str">
        <f t="shared" si="162"/>
        <v/>
      </c>
    </row>
    <row r="829" spans="1:25" x14ac:dyDescent="0.25">
      <c r="A829" s="24"/>
      <c r="D829" s="21">
        <v>5</v>
      </c>
      <c r="E829" s="18" t="str">
        <f>IF(S829,"",INDEX(XMLLINK[Titel],MATCH(Q830&amp;"_"&amp;D829,XMLLINK[EID_WID],0)))</f>
        <v/>
      </c>
      <c r="F829" s="18" t="str">
        <f>IF(S829,"",INDEX(XMLLINK[Komponist],MATCH(Q830&amp;"_"&amp;D829,XMLLINK[EID_WID],0)))</f>
        <v/>
      </c>
      <c r="G829" s="18" t="str">
        <f>IF(S829,"",INDEX(XMLLINK[Satz],MATCH(Q830&amp;"_"&amp;D829,XMLLINK[EID_WID],0)))</f>
        <v/>
      </c>
      <c r="H829" s="18" t="str">
        <f>IF(S829,"",INDEX(XMLLINK[Dauer],MATCH(Q830&amp;"_"&amp;D829,XMLLINK[EID_WID],0)))</f>
        <v/>
      </c>
      <c r="I829" s="18" t="str">
        <f>IF(S829,"",INDEX(XMLLINK[BemerkungWerk],MATCH(Q830&amp;"_"&amp;D829,XMLLINK[EID_WID],0)))</f>
        <v/>
      </c>
      <c r="J829" s="18" t="str">
        <f>IF(S829,"",INDEX(XMLLINK[Pflicht],MATCH(Q830&amp;"_"&amp;D829,XMLLINK[EID_WID],0)))</f>
        <v/>
      </c>
      <c r="Q829" s="21">
        <f t="shared" si="160"/>
        <v>41</v>
      </c>
      <c r="R829" s="22">
        <v>5</v>
      </c>
      <c r="S829" s="18" t="b">
        <f>ISERROR(INDEX(XMLLINK[NamePerson],MATCH(Q831&amp;"_"&amp;D829,XMLLINK[EID_WID],0)))</f>
        <v>1</v>
      </c>
      <c r="V829" s="15" t="str">
        <f t="shared" si="163"/>
        <v/>
      </c>
      <c r="W829" s="15" t="str">
        <f t="shared" si="162"/>
        <v/>
      </c>
    </row>
    <row r="830" spans="1:25" x14ac:dyDescent="0.25">
      <c r="A830" s="24"/>
      <c r="D830" s="21">
        <v>6</v>
      </c>
      <c r="E830" s="18" t="str">
        <f>IF(S830,"",INDEX(XMLLINK[Titel],MATCH(Q831&amp;"_"&amp;D830,XMLLINK[EID_WID],0)))</f>
        <v/>
      </c>
      <c r="F830" s="18" t="str">
        <f>IF(S830,"",INDEX(XMLLINK[Komponist],MATCH(Q831&amp;"_"&amp;D830,XMLLINK[EID_WID],0)))</f>
        <v/>
      </c>
      <c r="G830" s="18" t="str">
        <f>IF(S830,"",INDEX(XMLLINK[Satz],MATCH(Q831&amp;"_"&amp;D830,XMLLINK[EID_WID],0)))</f>
        <v/>
      </c>
      <c r="H830" s="18" t="str">
        <f>IF(S830,"",INDEX(XMLLINK[Dauer],MATCH(Q831&amp;"_"&amp;D830,XMLLINK[EID_WID],0)))</f>
        <v/>
      </c>
      <c r="I830" s="18" t="str">
        <f>IF(S830,"",INDEX(XMLLINK[BemerkungWerk],MATCH(Q831&amp;"_"&amp;D830,XMLLINK[EID_WID],0)))</f>
        <v/>
      </c>
      <c r="J830" s="18" t="str">
        <f>IF(S830,"",INDEX(XMLLINK[Pflicht],MATCH(Q831&amp;"_"&amp;D830,XMLLINK[EID_WID],0)))</f>
        <v/>
      </c>
      <c r="Q830" s="21">
        <f t="shared" si="160"/>
        <v>41</v>
      </c>
      <c r="R830" s="22">
        <v>6</v>
      </c>
      <c r="S830" s="18" t="b">
        <f>ISERROR(INDEX(XMLLINK[NamePerson],MATCH(Q832&amp;"_"&amp;D830,XMLLINK[EID_WID],0)))</f>
        <v>1</v>
      </c>
      <c r="V830" s="15" t="str">
        <f t="shared" si="163"/>
        <v/>
      </c>
      <c r="W830" s="15" t="str">
        <f t="shared" si="162"/>
        <v/>
      </c>
    </row>
    <row r="831" spans="1:25" x14ac:dyDescent="0.25">
      <c r="A831" s="24"/>
      <c r="D831" s="21">
        <v>7</v>
      </c>
      <c r="E831" s="18" t="str">
        <f>IF(S831,"",INDEX(XMLLINK[Titel],MATCH(Q832&amp;"_"&amp;D831,XMLLINK[EID_WID],0)))</f>
        <v/>
      </c>
      <c r="F831" s="18" t="str">
        <f>IF(S831,"",INDEX(XMLLINK[Komponist],MATCH(Q832&amp;"_"&amp;D831,XMLLINK[EID_WID],0)))</f>
        <v/>
      </c>
      <c r="G831" s="18" t="str">
        <f>IF(S831,"",INDEX(XMLLINK[Satz],MATCH(Q832&amp;"_"&amp;D831,XMLLINK[EID_WID],0)))</f>
        <v/>
      </c>
      <c r="H831" s="18" t="str">
        <f>IF(S831,"",INDEX(XMLLINK[Dauer],MATCH(Q832&amp;"_"&amp;D831,XMLLINK[EID_WID],0)))</f>
        <v/>
      </c>
      <c r="I831" s="18" t="str">
        <f>IF(S831,"",INDEX(XMLLINK[BemerkungWerk],MATCH(Q832&amp;"_"&amp;D831,XMLLINK[EID_WID],0)))</f>
        <v/>
      </c>
      <c r="J831" s="18" t="str">
        <f>IF(S831,"",INDEX(XMLLINK[Pflicht],MATCH(Q832&amp;"_"&amp;D831,XMLLINK[EID_WID],0)))</f>
        <v/>
      </c>
      <c r="Q831" s="21">
        <f t="shared" si="160"/>
        <v>41</v>
      </c>
      <c r="R831" s="22">
        <v>7</v>
      </c>
      <c r="S831" s="18" t="b">
        <f>ISERROR(INDEX(XMLLINK[NamePerson],MATCH(Q833&amp;"_"&amp;D831,XMLLINK[EID_WID],0)))</f>
        <v>1</v>
      </c>
      <c r="V831" s="15" t="str">
        <f t="shared" si="163"/>
        <v/>
      </c>
      <c r="W831" s="15" t="str">
        <f t="shared" si="162"/>
        <v/>
      </c>
    </row>
    <row r="832" spans="1:25" x14ac:dyDescent="0.25">
      <c r="A832" s="24"/>
      <c r="D832" s="21">
        <v>8</v>
      </c>
      <c r="E832" s="18" t="str">
        <f>IF(S832,"",INDEX(XMLLINK[Titel],MATCH(Q833&amp;"_"&amp;D832,XMLLINK[EID_WID],0)))</f>
        <v/>
      </c>
      <c r="F832" s="18" t="str">
        <f>IF(S832,"",INDEX(XMLLINK[Komponist],MATCH(Q833&amp;"_"&amp;D832,XMLLINK[EID_WID],0)))</f>
        <v/>
      </c>
      <c r="G832" s="18" t="str">
        <f>IF(S832,"",INDEX(XMLLINK[Satz],MATCH(Q833&amp;"_"&amp;D832,XMLLINK[EID_WID],0)))</f>
        <v/>
      </c>
      <c r="H832" s="18" t="str">
        <f>IF(S832,"",INDEX(XMLLINK[Dauer],MATCH(Q833&amp;"_"&amp;D832,XMLLINK[EID_WID],0)))</f>
        <v/>
      </c>
      <c r="I832" s="18" t="str">
        <f>IF(S832,"",INDEX(XMLLINK[BemerkungWerk],MATCH(Q833&amp;"_"&amp;D832,XMLLINK[EID_WID],0)))</f>
        <v/>
      </c>
      <c r="J832" s="18" t="str">
        <f>IF(S832,"",INDEX(XMLLINK[Pflicht],MATCH(Q833&amp;"_"&amp;D832,XMLLINK[EID_WID],0)))</f>
        <v/>
      </c>
      <c r="Q832" s="21"/>
      <c r="R832" s="22">
        <v>8</v>
      </c>
      <c r="S832" s="18" t="b">
        <f>ISERROR(INDEX(XMLLINK[NamePerson],MATCH(A833&amp;"_"&amp;D832,XMLLINK[EID_WID],0)))</f>
        <v>1</v>
      </c>
      <c r="V832" s="15" t="str">
        <f t="shared" si="163"/>
        <v/>
      </c>
      <c r="W832" s="15" t="str">
        <f t="shared" si="162"/>
        <v/>
      </c>
    </row>
    <row r="834" spans="1:25" x14ac:dyDescent="0.25">
      <c r="A834" s="23" t="s">
        <v>96</v>
      </c>
      <c r="B834" s="23">
        <f>(ROW()+6)/20</f>
        <v>42</v>
      </c>
      <c r="C834" s="24"/>
      <c r="D834" s="24"/>
      <c r="E834" s="24"/>
      <c r="F834" s="24"/>
      <c r="G834" s="24"/>
      <c r="H834" s="24"/>
      <c r="I834" s="24"/>
      <c r="J834" s="24"/>
      <c r="K834" s="24"/>
      <c r="L834" s="24"/>
      <c r="M834" s="24"/>
      <c r="N834" s="24"/>
      <c r="O834" s="24"/>
    </row>
    <row r="835" spans="1:25" x14ac:dyDescent="0.25">
      <c r="A835" s="24"/>
      <c r="B835" s="17" t="s">
        <v>78</v>
      </c>
      <c r="C835" s="18" t="str">
        <f>IF(ISERROR(S835),"",INDEX(XMLLINK[Name],MATCH(Q836,XMLLINK[EnsembleNr],0)))</f>
        <v/>
      </c>
      <c r="D835" s="17" t="s">
        <v>89</v>
      </c>
      <c r="E835" s="19" t="s">
        <v>11</v>
      </c>
      <c r="F835" s="15" t="s">
        <v>90</v>
      </c>
      <c r="G835" s="15" t="s">
        <v>91</v>
      </c>
      <c r="H835" s="15" t="s">
        <v>24</v>
      </c>
      <c r="I835" s="15" t="s">
        <v>25</v>
      </c>
      <c r="J835" s="15" t="s">
        <v>26</v>
      </c>
      <c r="K835" s="15" t="s">
        <v>27</v>
      </c>
      <c r="L835" s="15" t="s">
        <v>18</v>
      </c>
      <c r="M835" s="15" t="s">
        <v>92</v>
      </c>
      <c r="N835" s="15" t="s">
        <v>93</v>
      </c>
      <c r="O835" s="15" t="s">
        <v>20</v>
      </c>
      <c r="Q835" s="21" t="s">
        <v>103</v>
      </c>
      <c r="R835" s="17" t="s">
        <v>97</v>
      </c>
      <c r="S835" s="20" t="e">
        <f>VLOOKUP(Q837,XMLLINK[EnsembleNr],1,0)</f>
        <v>#N/A</v>
      </c>
      <c r="T835" s="15" t="s">
        <v>100</v>
      </c>
      <c r="W835" s="29" t="str">
        <f>CONCATENATE(W836,W837,W838,W839,W840,W841,W842,W843)</f>
        <v/>
      </c>
      <c r="X835" s="31">
        <f>8-COUNTIF(W836:W843,"")</f>
        <v>0</v>
      </c>
      <c r="Y835" s="29" t="str">
        <f>CONCATENATE(Y836,Y837,Y838,Y839,Y840,Y841,Y842,Y843)</f>
        <v/>
      </c>
    </row>
    <row r="836" spans="1:25" x14ac:dyDescent="0.25">
      <c r="A836" s="24"/>
      <c r="B836" s="17" t="s">
        <v>79</v>
      </c>
      <c r="C836" s="18" t="str">
        <f>IF(ISERROR(S835),"",INDEX(XMLLINK[Leiter],MATCH(Q836,XMLLINK[EnsembleNr],0)))</f>
        <v/>
      </c>
      <c r="D836" s="21">
        <v>1</v>
      </c>
      <c r="E836" s="18" t="str">
        <f>IF(S836,"",INDEX(XMLLINK[NamePerson],MATCH(Q837&amp;"_"&amp;D836,XMLLINK[EID_MID],0)))</f>
        <v/>
      </c>
      <c r="F836" s="18" t="str">
        <f>IF(S836,"",INDEX(XMLLINK[GebDat],MATCH(Q837&amp;"_"&amp;D836,XMLLINK[EID_MID],0)))</f>
        <v/>
      </c>
      <c r="G836" s="18" t="str">
        <f>IF(S836,"",INDEX(XMLLINK[Geschlecht],MATCH(Q837&amp;"_"&amp;D836,XMLLINK[EID_MID],0)))</f>
        <v/>
      </c>
      <c r="H836" s="18" t="str">
        <f>IF(S836,"",INDEX(XMLLINK[Adresse],MATCH(Q837&amp;"_"&amp;D836,XMLLINK[EID_MID],0)))</f>
        <v/>
      </c>
      <c r="I836" s="18" t="str">
        <f>IF(S836,"",INDEX(XMLLINK[Email],MATCH(Q837&amp;"_"&amp;D836,XMLLINK[EID_MID],0)))</f>
        <v/>
      </c>
      <c r="J836" s="18" t="str">
        <f>IF(S836,"",INDEX(XMLLINK[Telefon],MATCH(Q837&amp;"_"&amp;D836,XMLLINK[EID_MID],0)))</f>
        <v/>
      </c>
      <c r="K836" s="18" t="str">
        <f>IF(S836,"",INDEX(XMLLINK[Instrument],MATCH(Q837&amp;"_"&amp;D836,XMLLINK[EID_MID],0)))</f>
        <v/>
      </c>
      <c r="L836" s="18" t="str">
        <f>IF(S836,"",INDEX(XMLLINK[BereichIDPerson],MATCH(Q837&amp;"_"&amp;D836,XMLLINK[EID_MID],0)))</f>
        <v/>
      </c>
      <c r="M836" s="18" t="str">
        <f>IF(S836,"",INDEX(XMLLINK[BereichNamePerson],MATCH(Q837&amp;"_"&amp;D836,XMLLINK[EID_MID],0)))</f>
        <v/>
      </c>
      <c r="N836" s="18" t="str">
        <f>IF(S836,"",INDEX(XMLLINK[AuswahlPerson],MATCH(Q837&amp;"_"&amp;D836,XMLLINK[EID_MID],0)))</f>
        <v/>
      </c>
      <c r="O836" s="18" t="str">
        <f>IF(S836,"",INDEX(XMLLINK[BemerkungPerson],MATCH(Q837&amp;"_"&amp;D836,XMLLINK[EID_MID],0)))</f>
        <v/>
      </c>
      <c r="Q836" s="21">
        <f>B834</f>
        <v>42</v>
      </c>
      <c r="R836" s="22" t="s">
        <v>101</v>
      </c>
      <c r="S836" s="18" t="b">
        <f>ISERROR(INDEX(XMLLINK[NamePerson],MATCH(Q837&amp;"_"&amp;D836,XMLLINK[EID_MID],0)))</f>
        <v>1</v>
      </c>
      <c r="U836" s="15" t="str">
        <f ca="1">IF(ISNUMBER(DATEVALUE(F836)),TODAY()-DATEVALUE(F836),"")</f>
        <v/>
      </c>
      <c r="W836" s="15" t="str">
        <f>M836</f>
        <v/>
      </c>
      <c r="X836" s="29" t="str">
        <f>IF(E836="","",IF(E837="",E836,IF(E838="",E836&amp;", "&amp;E837,IF(E839="",E836&amp;", "&amp;E837&amp;", "&amp;E838,IF(E840="",E836&amp;", "&amp;E837&amp;", "&amp;E838&amp;", "&amp;E839,IF(E841="",E836&amp;", "&amp;E837&amp;", "&amp;E838&amp;", "&amp;E839&amp;", "&amp;E840,IF(E842="",E836&amp;", "&amp;E837&amp;", "&amp;E838&amp;", "&amp;E839&amp;", "&amp;E840&amp;", "&amp;E841,IF(E843="",E836&amp;", "&amp;E837&amp;", "&amp;E838&amp;", "&amp;E839&amp;", "&amp;E840&amp;", "&amp;E841&amp;", "&amp;E842,E836&amp;", "&amp;E837&amp;", "&amp;E838&amp;", "&amp;E839&amp;", "&amp;E840&amp;", "&amp;E841&amp;", "&amp;E842&amp;", "&amp;E843))))))))</f>
        <v/>
      </c>
      <c r="Y836" s="15" t="str">
        <f>K836</f>
        <v/>
      </c>
    </row>
    <row r="837" spans="1:25" x14ac:dyDescent="0.25">
      <c r="A837" s="24"/>
      <c r="B837" s="17" t="s">
        <v>80</v>
      </c>
      <c r="C837" s="18" t="str">
        <f>IF(ISERROR(S835),"",INDEX(XMLLINK[LeiterEmail],MATCH(Q837,XMLLINK[EnsembleNr],0)))</f>
        <v/>
      </c>
      <c r="D837" s="21">
        <v>2</v>
      </c>
      <c r="E837" s="18" t="str">
        <f>IF(S837,"",INDEX(XMLLINK[NamePerson],MATCH(Q838&amp;"_"&amp;D837,XMLLINK[EID_MID],0)))</f>
        <v/>
      </c>
      <c r="F837" s="18" t="str">
        <f>IF(S837,"",INDEX(XMLLINK[GebDat],MATCH(Q838&amp;"_"&amp;D837,XMLLINK[EID_MID],0)))</f>
        <v/>
      </c>
      <c r="G837" s="18" t="str">
        <f>IF(S837,"",INDEX(XMLLINK[Geschlecht],MATCH(Q838&amp;"_"&amp;D837,XMLLINK[EID_MID],0)))</f>
        <v/>
      </c>
      <c r="H837" s="18" t="str">
        <f>IF(S837,"",INDEX(XMLLINK[Adresse],MATCH(Q838&amp;"_"&amp;D837,XMLLINK[EID_MID],0)))</f>
        <v/>
      </c>
      <c r="I837" s="18" t="str">
        <f>IF(S837,"",INDEX(XMLLINK[Email],MATCH(Q838&amp;"_"&amp;D837,XMLLINK[EID_MID],0)))</f>
        <v/>
      </c>
      <c r="J837" s="18" t="str">
        <f>IF(S837,"",INDEX(XMLLINK[Telefon],MATCH(Q838&amp;"_"&amp;D837,XMLLINK[EID_MID],0)))</f>
        <v/>
      </c>
      <c r="K837" s="18" t="str">
        <f>IF(S837,"",INDEX(XMLLINK[Instrument],MATCH(Q838&amp;"_"&amp;D837,XMLLINK[EID_MID],0)))</f>
        <v/>
      </c>
      <c r="L837" s="18" t="str">
        <f>IF(S837,"",INDEX(XMLLINK[BereichIDPerson],MATCH(Q838&amp;"_"&amp;D837,XMLLINK[EID_MID],0)))</f>
        <v/>
      </c>
      <c r="M837" s="18" t="str">
        <f>IF(S837,"",INDEX(XMLLINK[BereichNamePerson],MATCH(Q838&amp;"_"&amp;D837,XMLLINK[EID_MID],0)))</f>
        <v/>
      </c>
      <c r="N837" s="18" t="str">
        <f>IF(S837,"",INDEX(XMLLINK[AuswahlPerson],MATCH(Q838&amp;"_"&amp;D837,XMLLINK[EID_MID],0)))</f>
        <v/>
      </c>
      <c r="O837" s="18" t="str">
        <f>IF(S837,"",INDEX(XMLLINK[BemerkungPerson],MATCH(Q838&amp;"_"&amp;D837,XMLLINK[EID_MID],0)))</f>
        <v/>
      </c>
      <c r="Q837" s="21">
        <f t="shared" ref="Q837:Q851" si="164">Q836</f>
        <v>42</v>
      </c>
      <c r="R837" s="15">
        <v>2</v>
      </c>
      <c r="S837" s="18" t="b">
        <f>ISERROR(INDEX(XMLLINK[NamePerson],MATCH(Q837&amp;"_"&amp;D837,XMLLINK[EID_MID],0)))</f>
        <v>1</v>
      </c>
      <c r="U837" s="15" t="str">
        <f t="shared" ref="U837:U843" ca="1" si="165">IF(ISNUMBER(DATEVALUE(F837)),TODAY()-DATEVALUE(F837),"")</f>
        <v/>
      </c>
      <c r="W837" s="15" t="str">
        <f>IF(AND(M837&lt;&gt;"",M837&lt;&gt;M836),", "&amp;M837,"")</f>
        <v/>
      </c>
      <c r="Y837" s="15" t="str">
        <f>IF(AND(K837&lt;&gt;"",K837&lt;&gt;K836),", "&amp;K837,"")</f>
        <v/>
      </c>
    </row>
    <row r="838" spans="1:25" x14ac:dyDescent="0.25">
      <c r="A838" s="24"/>
      <c r="B838" s="17" t="s">
        <v>81</v>
      </c>
      <c r="C838" s="18" t="str">
        <f>IF(ISERROR(S835),"",INDEX(XMLLINK[LeiterTelefon],MATCH(Q838,XMLLINK[EnsembleNr],0)))</f>
        <v/>
      </c>
      <c r="D838" s="21">
        <v>3</v>
      </c>
      <c r="E838" s="18" t="str">
        <f>IF(S838,"",INDEX(XMLLINK[NamePerson],MATCH(Q839&amp;"_"&amp;D838,XMLLINK[EID_MID],0)))</f>
        <v/>
      </c>
      <c r="F838" s="18" t="str">
        <f>IF(S838,"",INDEX(XMLLINK[GebDat],MATCH(Q839&amp;"_"&amp;D838,XMLLINK[EID_MID],0)))</f>
        <v/>
      </c>
      <c r="G838" s="18" t="str">
        <f>IF(S838,"",INDEX(XMLLINK[Geschlecht],MATCH(Q839&amp;"_"&amp;D838,XMLLINK[EID_MID],0)))</f>
        <v/>
      </c>
      <c r="H838" s="18" t="str">
        <f>IF(S838,"",INDEX(XMLLINK[Adresse],MATCH(Q839&amp;"_"&amp;D838,XMLLINK[EID_MID],0)))</f>
        <v/>
      </c>
      <c r="I838" s="18" t="str">
        <f>IF(S838,"",INDEX(XMLLINK[Email],MATCH(Q839&amp;"_"&amp;D838,XMLLINK[EID_MID],0)))</f>
        <v/>
      </c>
      <c r="J838" s="18" t="str">
        <f>IF(S838,"",INDEX(XMLLINK[Telefon],MATCH(Q839&amp;"_"&amp;D838,XMLLINK[EID_MID],0)))</f>
        <v/>
      </c>
      <c r="K838" s="18" t="str">
        <f>IF(S838,"",INDEX(XMLLINK[Instrument],MATCH(Q839&amp;"_"&amp;D838,XMLLINK[EID_MID],0)))</f>
        <v/>
      </c>
      <c r="L838" s="18" t="str">
        <f>IF(S838,"",INDEX(XMLLINK[BereichIDPerson],MATCH(Q839&amp;"_"&amp;D838,XMLLINK[EID_MID],0)))</f>
        <v/>
      </c>
      <c r="M838" s="18" t="str">
        <f>IF(S838,"",INDEX(XMLLINK[BereichNamePerson],MATCH(Q839&amp;"_"&amp;D838,XMLLINK[EID_MID],0)))</f>
        <v/>
      </c>
      <c r="N838" s="18" t="str">
        <f>IF(S838,"",INDEX(XMLLINK[AuswahlPerson],MATCH(Q839&amp;"_"&amp;D838,XMLLINK[EID_MID],0)))</f>
        <v/>
      </c>
      <c r="O838" s="18" t="str">
        <f>IF(S838,"",INDEX(XMLLINK[BemerkungPerson],MATCH(Q839&amp;"_"&amp;D838,XMLLINK[EID_MID],0)))</f>
        <v/>
      </c>
      <c r="Q838" s="21">
        <f t="shared" si="164"/>
        <v>42</v>
      </c>
      <c r="R838" s="15">
        <v>3</v>
      </c>
      <c r="S838" s="18" t="b">
        <f>ISERROR(INDEX(XMLLINK[NamePerson],MATCH(Q837&amp;"_"&amp;D838,XMLLINK[EID_MID],0)))</f>
        <v>1</v>
      </c>
      <c r="U838" s="15" t="str">
        <f t="shared" ca="1" si="165"/>
        <v/>
      </c>
      <c r="W838" s="15" t="str">
        <f>IF(OR(M838="",COUNTIF(M836:M837,M838)&gt;0),"",", "&amp;M838)</f>
        <v/>
      </c>
      <c r="Y838" s="15" t="str">
        <f>IF(OR(K838="",COUNTIF(K836:K837,K838)&gt;0),"",", "&amp;K838)</f>
        <v/>
      </c>
    </row>
    <row r="839" spans="1:25" x14ac:dyDescent="0.25">
      <c r="A839" s="24"/>
      <c r="B839" s="17" t="s">
        <v>82</v>
      </c>
      <c r="C839" s="18" t="str">
        <f>IF(ISERROR(S835),"",INDEX(XMLLINK[Art],MATCH(Q839,XMLLINK[EnsembleNr],0)))</f>
        <v/>
      </c>
      <c r="D839" s="21">
        <v>4</v>
      </c>
      <c r="E839" s="18" t="str">
        <f>IF(S839,"",INDEX(XMLLINK[NamePerson],MATCH(Q840&amp;"_"&amp;D839,XMLLINK[EID_MID],0)))</f>
        <v/>
      </c>
      <c r="F839" s="18" t="str">
        <f>IF(S839,"",INDEX(XMLLINK[GebDat],MATCH(Q840&amp;"_"&amp;D839,XMLLINK[EID_MID],0)))</f>
        <v/>
      </c>
      <c r="G839" s="18" t="str">
        <f>IF(S839,"",INDEX(XMLLINK[Geschlecht],MATCH(Q840&amp;"_"&amp;D839,XMLLINK[EID_MID],0)))</f>
        <v/>
      </c>
      <c r="H839" s="18" t="str">
        <f>IF(S839,"",INDEX(XMLLINK[Adresse],MATCH(Q840&amp;"_"&amp;D839,XMLLINK[EID_MID],0)))</f>
        <v/>
      </c>
      <c r="I839" s="18" t="str">
        <f>IF(S839,"",INDEX(XMLLINK[Email],MATCH(Q840&amp;"_"&amp;D839,XMLLINK[EID_MID],0)))</f>
        <v/>
      </c>
      <c r="J839" s="18" t="str">
        <f>IF(S839,"",INDEX(XMLLINK[Telefon],MATCH(Q840&amp;"_"&amp;D839,XMLLINK[EID_MID],0)))</f>
        <v/>
      </c>
      <c r="K839" s="18" t="str">
        <f>IF(S839,"",INDEX(XMLLINK[Instrument],MATCH(Q840&amp;"_"&amp;D839,XMLLINK[EID_MID],0)))</f>
        <v/>
      </c>
      <c r="L839" s="18" t="str">
        <f>IF(S839,"",INDEX(XMLLINK[BereichIDPerson],MATCH(Q840&amp;"_"&amp;D839,XMLLINK[EID_MID],0)))</f>
        <v/>
      </c>
      <c r="M839" s="18" t="str">
        <f>IF(S839,"",INDEX(XMLLINK[BereichNamePerson],MATCH(Q840&amp;"_"&amp;D839,XMLLINK[EID_MID],0)))</f>
        <v/>
      </c>
      <c r="N839" s="18" t="str">
        <f>IF(S839,"",INDEX(XMLLINK[AuswahlPerson],MATCH(Q840&amp;"_"&amp;D839,XMLLINK[EID_MID],0)))</f>
        <v/>
      </c>
      <c r="O839" s="18" t="str">
        <f>IF(S839,"",INDEX(XMLLINK[BemerkungPerson],MATCH(Q840&amp;"_"&amp;D839,XMLLINK[EID_MID],0)))</f>
        <v/>
      </c>
      <c r="Q839" s="21">
        <f t="shared" si="164"/>
        <v>42</v>
      </c>
      <c r="R839" s="15">
        <v>4</v>
      </c>
      <c r="S839" s="18" t="b">
        <f>ISERROR(INDEX(XMLLINK[NamePerson],MATCH(Q837&amp;"_"&amp;D839,XMLLINK[EID_MID],0)))</f>
        <v>1</v>
      </c>
      <c r="U839" s="15" t="str">
        <f t="shared" ca="1" si="165"/>
        <v/>
      </c>
      <c r="W839" s="15" t="str">
        <f>IF(OR(M839="",COUNTIF(M836:M838,M839)&gt;0),"",", "&amp;M839)</f>
        <v/>
      </c>
      <c r="Y839" s="15" t="str">
        <f>IF(OR(K839="",COUNTIF(K836:K838,K839)&gt;0),"",", "&amp;K839)</f>
        <v/>
      </c>
    </row>
    <row r="840" spans="1:25" x14ac:dyDescent="0.25">
      <c r="A840" s="24"/>
      <c r="B840" s="17" t="s">
        <v>83</v>
      </c>
      <c r="C840" s="18" t="str">
        <f>IF(ISERROR(S835),"",INDEX(XMLLINK[Stufe],MATCH(Q840,XMLLINK[EnsembleNr],0)))</f>
        <v/>
      </c>
      <c r="D840" s="21">
        <v>5</v>
      </c>
      <c r="E840" s="18" t="str">
        <f>IF(S840,"",INDEX(XMLLINK[NamePerson],MATCH(Q841&amp;"_"&amp;D840,XMLLINK[EID_MID],0)))</f>
        <v/>
      </c>
      <c r="F840" s="18" t="str">
        <f>IF(S840,"",INDEX(XMLLINK[GebDat],MATCH(Q841&amp;"_"&amp;D840,XMLLINK[EID_MID],0)))</f>
        <v/>
      </c>
      <c r="G840" s="18" t="str">
        <f>IF(S840,"",INDEX(XMLLINK[Geschlecht],MATCH(Q841&amp;"_"&amp;D840,XMLLINK[EID_MID],0)))</f>
        <v/>
      </c>
      <c r="H840" s="18" t="str">
        <f>IF(S840,"",INDEX(XMLLINK[Adresse],MATCH(Q841&amp;"_"&amp;D840,XMLLINK[EID_MID],0)))</f>
        <v/>
      </c>
      <c r="I840" s="18" t="str">
        <f>IF(S840,"",INDEX(XMLLINK[Email],MATCH(Q841&amp;"_"&amp;D840,XMLLINK[EID_MID],0)))</f>
        <v/>
      </c>
      <c r="J840" s="18" t="str">
        <f>IF(S840,"",INDEX(XMLLINK[Telefon],MATCH(Q841&amp;"_"&amp;D840,XMLLINK[EID_MID],0)))</f>
        <v/>
      </c>
      <c r="K840" s="18" t="str">
        <f>IF(S840,"",INDEX(XMLLINK[Instrument],MATCH(Q841&amp;"_"&amp;D840,XMLLINK[EID_MID],0)))</f>
        <v/>
      </c>
      <c r="L840" s="18" t="str">
        <f>IF(S840,"",INDEX(XMLLINK[BereichIDPerson],MATCH(Q841&amp;"_"&amp;D840,XMLLINK[EID_MID],0)))</f>
        <v/>
      </c>
      <c r="M840" s="18" t="str">
        <f>IF(S840,"",INDEX(XMLLINK[BereichNamePerson],MATCH(Q841&amp;"_"&amp;D840,XMLLINK[EID_MID],0)))</f>
        <v/>
      </c>
      <c r="N840" s="18" t="str">
        <f>IF(S840,"",INDEX(XMLLINK[AuswahlPerson],MATCH(Q841&amp;"_"&amp;D840,XMLLINK[EID_MID],0)))</f>
        <v/>
      </c>
      <c r="O840" s="18" t="str">
        <f>IF(S840,"",INDEX(XMLLINK[BemerkungPerson],MATCH(Q841&amp;"_"&amp;D840,XMLLINK[EID_MID],0)))</f>
        <v/>
      </c>
      <c r="Q840" s="21">
        <f t="shared" si="164"/>
        <v>42</v>
      </c>
      <c r="R840" s="15">
        <v>5</v>
      </c>
      <c r="S840" s="18" t="b">
        <f>ISERROR(INDEX(XMLLINK[NamePerson],MATCH(Q837&amp;"_"&amp;D840,XMLLINK[EID_MID],0)))</f>
        <v>1</v>
      </c>
      <c r="U840" s="15" t="str">
        <f t="shared" ca="1" si="165"/>
        <v/>
      </c>
      <c r="W840" s="15" t="str">
        <f>IF(OR(M840="",COUNTIF(M836:M839,M840)&gt;0),"",", "&amp;M840)</f>
        <v/>
      </c>
      <c r="Y840" s="15" t="str">
        <f>IF(OR(K840="",COUNTIF(K837:K839,K840)&gt;0),"",", "&amp;K840)</f>
        <v/>
      </c>
    </row>
    <row r="841" spans="1:25" x14ac:dyDescent="0.25">
      <c r="A841" s="24"/>
      <c r="B841" s="17" t="s">
        <v>84</v>
      </c>
      <c r="C841" s="18" t="str">
        <f>IF(ISERROR(S835),"",INDEX(XMLLINK[Artikel],MATCH(Q841,XMLLINK[EnsembleNr],0)))</f>
        <v/>
      </c>
      <c r="D841" s="21">
        <v>6</v>
      </c>
      <c r="E841" s="18" t="str">
        <f>IF(S841,"",INDEX(XMLLINK[NamePerson],MATCH(Q842&amp;"_"&amp;D841,XMLLINK[EID_MID],0)))</f>
        <v/>
      </c>
      <c r="F841" s="18" t="str">
        <f>IF(S841,"",INDEX(XMLLINK[GebDat],MATCH(Q842&amp;"_"&amp;D841,XMLLINK[EID_MID],0)))</f>
        <v/>
      </c>
      <c r="G841" s="18" t="str">
        <f>IF(S841,"",INDEX(XMLLINK[Geschlecht],MATCH(Q842&amp;"_"&amp;D841,XMLLINK[EID_MID],0)))</f>
        <v/>
      </c>
      <c r="H841" s="18" t="str">
        <f>IF(S841,"",INDEX(XMLLINK[Adresse],MATCH(Q842&amp;"_"&amp;D841,XMLLINK[EID_MID],0)))</f>
        <v/>
      </c>
      <c r="I841" s="18" t="str">
        <f>IF(S841,"",INDEX(XMLLINK[Email],MATCH(Q842&amp;"_"&amp;D841,XMLLINK[EID_MID],0)))</f>
        <v/>
      </c>
      <c r="J841" s="18" t="str">
        <f>IF(S841,"",INDEX(XMLLINK[Telefon],MATCH(Q842&amp;"_"&amp;D841,XMLLINK[EID_MID],0)))</f>
        <v/>
      </c>
      <c r="K841" s="18" t="str">
        <f>IF(S841,"",INDEX(XMLLINK[Instrument],MATCH(Q842&amp;"_"&amp;D841,XMLLINK[EID_MID],0)))</f>
        <v/>
      </c>
      <c r="L841" s="18" t="str">
        <f>IF(S841,"",INDEX(XMLLINK[BereichIDPerson],MATCH(Q842&amp;"_"&amp;D841,XMLLINK[EID_MID],0)))</f>
        <v/>
      </c>
      <c r="M841" s="18" t="str">
        <f>IF(S841,"",INDEX(XMLLINK[BereichNamePerson],MATCH(Q842&amp;"_"&amp;D841,XMLLINK[EID_MID],0)))</f>
        <v/>
      </c>
      <c r="N841" s="18" t="str">
        <f>IF(S841,"",INDEX(XMLLINK[AuswahlPerson],MATCH(Q842&amp;"_"&amp;D841,XMLLINK[EID_MID],0)))</f>
        <v/>
      </c>
      <c r="O841" s="18" t="str">
        <f>IF(S841,"",INDEX(XMLLINK[BemerkungPerson],MATCH(Q842&amp;"_"&amp;D841,XMLLINK[EID_MID],0)))</f>
        <v/>
      </c>
      <c r="Q841" s="21">
        <f t="shared" si="164"/>
        <v>42</v>
      </c>
      <c r="R841" s="15">
        <v>6</v>
      </c>
      <c r="S841" s="18" t="b">
        <f>ISERROR(INDEX(XMLLINK[NamePerson],MATCH(Q837&amp;"_"&amp;D841,XMLLINK[EID_MID],0)))</f>
        <v>1</v>
      </c>
      <c r="U841" s="15" t="str">
        <f t="shared" ca="1" si="165"/>
        <v/>
      </c>
      <c r="W841" s="15" t="str">
        <f>IF(OR(M841="",COUNTIF(M836:M840,M841)&gt;0),"",", "&amp;M841)</f>
        <v/>
      </c>
      <c r="Y841" s="15" t="str">
        <f>IF(OR(K841="",COUNTIF(K838:K840,K841)&gt;0),"",", "&amp;K841)</f>
        <v/>
      </c>
    </row>
    <row r="842" spans="1:25" x14ac:dyDescent="0.25">
      <c r="A842" s="24"/>
      <c r="B842" s="17" t="s">
        <v>85</v>
      </c>
      <c r="C842" s="18" t="str">
        <f>IF(ISERROR(S835),"",INDEX(XMLLINK[BereichID],MATCH(Q842,XMLLINK[EnsembleNr],0)))</f>
        <v/>
      </c>
      <c r="D842" s="21">
        <v>7</v>
      </c>
      <c r="E842" s="18" t="str">
        <f>IF(S842,"",INDEX(XMLLINK[NamePerson],MATCH(Q843&amp;"_"&amp;D842,XMLLINK[EID_MID],0)))</f>
        <v/>
      </c>
      <c r="F842" s="18" t="str">
        <f>IF(S842,"",INDEX(XMLLINK[GebDat],MATCH(Q843&amp;"_"&amp;D842,XMLLINK[EID_MID],0)))</f>
        <v/>
      </c>
      <c r="G842" s="18" t="str">
        <f>IF(S842,"",INDEX(XMLLINK[Geschlecht],MATCH(Q843&amp;"_"&amp;D842,XMLLINK[EID_MID],0)))</f>
        <v/>
      </c>
      <c r="H842" s="18" t="str">
        <f>IF(S842,"",INDEX(XMLLINK[Adresse],MATCH(Q843&amp;"_"&amp;D842,XMLLINK[EID_MID],0)))</f>
        <v/>
      </c>
      <c r="I842" s="18" t="str">
        <f>IF(S842,"",INDEX(XMLLINK[Email],MATCH(Q843&amp;"_"&amp;D842,XMLLINK[EID_MID],0)))</f>
        <v/>
      </c>
      <c r="J842" s="18" t="str">
        <f>IF(S842,"",INDEX(XMLLINK[Telefon],MATCH(Q843&amp;"_"&amp;D842,XMLLINK[EID_MID],0)))</f>
        <v/>
      </c>
      <c r="K842" s="18" t="str">
        <f>IF(S842,"",INDEX(XMLLINK[Instrument],MATCH(Q843&amp;"_"&amp;D842,XMLLINK[EID_MID],0)))</f>
        <v/>
      </c>
      <c r="L842" s="18" t="str">
        <f>IF(S842,"",INDEX(XMLLINK[BereichIDPerson],MATCH(Q843&amp;"_"&amp;D842,XMLLINK[EID_MID],0)))</f>
        <v/>
      </c>
      <c r="M842" s="18" t="str">
        <f>IF(S842,"",INDEX(XMLLINK[BereichNamePerson],MATCH(Q843&amp;"_"&amp;D842,XMLLINK[EID_MID],0)))</f>
        <v/>
      </c>
      <c r="N842" s="18" t="str">
        <f>IF(S842,"",INDEX(XMLLINK[AuswahlPerson],MATCH(Q843&amp;"_"&amp;D842,XMLLINK[EID_MID],0)))</f>
        <v/>
      </c>
      <c r="O842" s="18" t="str">
        <f>IF(S842,"",INDEX(XMLLINK[BemerkungPerson],MATCH(Q843&amp;"_"&amp;D842,XMLLINK[EID_MID],0)))</f>
        <v/>
      </c>
      <c r="Q842" s="21">
        <f t="shared" si="164"/>
        <v>42</v>
      </c>
      <c r="R842" s="15">
        <v>7</v>
      </c>
      <c r="S842" s="18" t="b">
        <f>ISERROR(INDEX(XMLLINK[NamePerson],MATCH(Q837&amp;"_"&amp;D842,XMLLINK[EID_MID],0)))</f>
        <v>1</v>
      </c>
      <c r="U842" s="15" t="str">
        <f t="shared" ca="1" si="165"/>
        <v/>
      </c>
      <c r="W842" s="15" t="str">
        <f>IF(OR(M842="",COUNTIF(M836:M841,M842)&gt;0),"",", "&amp;M842)</f>
        <v/>
      </c>
      <c r="Y842" s="15" t="str">
        <f>IF(OR(K842="",COUNTIF(K839:K841,K842)&gt;0),"",", "&amp;K842)</f>
        <v/>
      </c>
    </row>
    <row r="843" spans="1:25" x14ac:dyDescent="0.25">
      <c r="A843" s="24"/>
      <c r="B843" s="17" t="s">
        <v>86</v>
      </c>
      <c r="C843" s="18" t="str">
        <f>IF(ISERROR(S835),"",INDEX(XMLLINK[BereichName],MATCH(Q843,XMLLINK[EnsembleNr],0)))</f>
        <v/>
      </c>
      <c r="D843" s="21">
        <v>8</v>
      </c>
      <c r="E843" s="18" t="str">
        <f>IF(S843,"",INDEX(XMLLINK[NamePerson],MATCH(Q844&amp;"_"&amp;D843,XMLLINK[EID_MID],0)))</f>
        <v/>
      </c>
      <c r="F843" s="18" t="str">
        <f>IF(S843,"",INDEX(XMLLINK[GebDat],MATCH(Q844&amp;"_"&amp;D843,XMLLINK[EID_MID],0)))</f>
        <v/>
      </c>
      <c r="G843" s="18" t="str">
        <f>IF(S843,"",INDEX(XMLLINK[Geschlecht],MATCH(Q844&amp;"_"&amp;D843,XMLLINK[EID_MID],0)))</f>
        <v/>
      </c>
      <c r="H843" s="18" t="str">
        <f>IF(S843,"",INDEX(XMLLINK[Adresse],MATCH(Q844&amp;"_"&amp;D843,XMLLINK[EID_MID],0)))</f>
        <v/>
      </c>
      <c r="I843" s="18" t="str">
        <f>IF(S843,"",INDEX(XMLLINK[Email],MATCH(Q844&amp;"_"&amp;D843,XMLLINK[EID_MID],0)))</f>
        <v/>
      </c>
      <c r="J843" s="18" t="str">
        <f>IF(S843,"",INDEX(XMLLINK[Telefon],MATCH(Q844&amp;"_"&amp;D843,XMLLINK[EID_MID],0)))</f>
        <v/>
      </c>
      <c r="K843" s="18" t="str">
        <f>IF(S843,"",INDEX(XMLLINK[Instrument],MATCH(Q844&amp;"_"&amp;D843,XMLLINK[EID_MID],0)))</f>
        <v/>
      </c>
      <c r="L843" s="18" t="str">
        <f>IF(S843,"",INDEX(XMLLINK[BereichIDPerson],MATCH(Q844&amp;"_"&amp;D843,XMLLINK[EID_MID],0)))</f>
        <v/>
      </c>
      <c r="M843" s="18" t="str">
        <f>IF(S843,"",INDEX(XMLLINK[BereichNamePerson],MATCH(Q844&amp;"_"&amp;D843,XMLLINK[EID_MID],0)))</f>
        <v/>
      </c>
      <c r="N843" s="18" t="str">
        <f>IF(S843,"",INDEX(XMLLINK[AuswahlPerson],MATCH(Q844&amp;"_"&amp;D843,XMLLINK[EID_MID],0)))</f>
        <v/>
      </c>
      <c r="O843" s="18" t="str">
        <f>IF(S843,"",INDEX(XMLLINK[BemerkungPerson],MATCH(Q844&amp;"_"&amp;D843,XMLLINK[EID_MID],0)))</f>
        <v/>
      </c>
      <c r="Q843" s="21">
        <f t="shared" si="164"/>
        <v>42</v>
      </c>
      <c r="R843" s="15">
        <v>8</v>
      </c>
      <c r="S843" s="18" t="b">
        <f>ISERROR(INDEX(XMLLINK[NamePerson],MATCH(Q837&amp;"_"&amp;D843,XMLLINK[EID_MID],0)))</f>
        <v>1</v>
      </c>
      <c r="U843" s="15" t="str">
        <f t="shared" ca="1" si="165"/>
        <v/>
      </c>
      <c r="W843" s="15" t="str">
        <f>IF(OR(M843="",COUNTIF(M836:M842,M843)&gt;0),"",", "&amp;M843)</f>
        <v/>
      </c>
      <c r="Y843" s="15" t="str">
        <f>IF(OR(K843="",COUNTIF(K840:K842,K843)&gt;0),"",", "&amp;K843)</f>
        <v/>
      </c>
    </row>
    <row r="844" spans="1:25" x14ac:dyDescent="0.25">
      <c r="A844" s="24"/>
      <c r="B844" s="17" t="s">
        <v>87</v>
      </c>
      <c r="C844" s="18" t="str">
        <f>IF(ISERROR(S835),"",INDEX(XMLLINK[Auftrittzeit],MATCH(Q844,XMLLINK[EnsembleNr],0)))</f>
        <v/>
      </c>
      <c r="D844" s="17" t="s">
        <v>94</v>
      </c>
      <c r="E844" s="15" t="s">
        <v>29</v>
      </c>
      <c r="F844" s="15" t="s">
        <v>30</v>
      </c>
      <c r="G844" s="15" t="s">
        <v>95</v>
      </c>
      <c r="H844" s="15" t="s">
        <v>32</v>
      </c>
      <c r="I844" s="15" t="s">
        <v>20</v>
      </c>
      <c r="J844" s="15" t="s">
        <v>39</v>
      </c>
      <c r="Q844" s="21">
        <f t="shared" si="164"/>
        <v>42</v>
      </c>
      <c r="U844" s="15">
        <f ca="1">COUNT(U836:U843)</f>
        <v>0</v>
      </c>
      <c r="W844" s="29" t="str">
        <f>CONCATENATE(W845,V846,W846,V847,W847,V848,W848,V849,W849,V850,W850,V851,W851)</f>
        <v/>
      </c>
    </row>
    <row r="845" spans="1:25" x14ac:dyDescent="0.25">
      <c r="A845" s="24"/>
      <c r="B845" s="17" t="s">
        <v>88</v>
      </c>
      <c r="C845" s="18" t="str">
        <f>IF(ISERROR(S835),"",INDEX(XMLLINK[Bemerkung],MATCH(Q845,XMLLINK[EnsembleNr],0)))</f>
        <v/>
      </c>
      <c r="D845" s="21">
        <v>1</v>
      </c>
      <c r="E845" s="18" t="str">
        <f>IF(S845,"",INDEX(XMLLINK[Titel],MATCH(Q846&amp;"_"&amp;D845,XMLLINK[EID_WID],0)))</f>
        <v/>
      </c>
      <c r="F845" s="18" t="str">
        <f>IF(S845,"",INDEX(XMLLINK[Komponist],MATCH(Q846&amp;"_"&amp;D845,XMLLINK[EID_WID],0)))</f>
        <v/>
      </c>
      <c r="G845" s="18" t="str">
        <f>IF(S845,"",INDEX(XMLLINK[Satz],MATCH(Q846&amp;"_"&amp;D845,XMLLINK[EID_WID],0)))</f>
        <v/>
      </c>
      <c r="H845" s="18" t="str">
        <f>IF(S845,"",INDEX(XMLLINK[Dauer],MATCH(Q846&amp;"_"&amp;D845,XMLLINK[EID_WID],0)))</f>
        <v/>
      </c>
      <c r="I845" s="18" t="str">
        <f>IF(S845,"",INDEX(XMLLINK[BemerkungWerk],MATCH(Q846&amp;"_"&amp;D845,XMLLINK[EID_WID],0)))</f>
        <v/>
      </c>
      <c r="J845" s="18" t="str">
        <f>IF(S845,"",INDEX(XMLLINK[Pflicht],MATCH(Q846&amp;"_"&amp;D845,XMLLINK[EID_WID],0)))</f>
        <v/>
      </c>
      <c r="Q845" s="21">
        <f t="shared" si="164"/>
        <v>42</v>
      </c>
      <c r="R845" s="22" t="s">
        <v>102</v>
      </c>
      <c r="S845" s="18" t="b">
        <f>ISERROR(INDEX(XMLLINK[NamePerson],MATCH(Q847&amp;"_"&amp;D845,XMLLINK[EID_WID],0)))</f>
        <v>1</v>
      </c>
      <c r="W845" s="15" t="str">
        <f t="shared" ref="W845:W852" si="166">IF(AND(F845="",G845=""),E845,IF(AND(F845&lt;&gt;"",G845&lt;&gt;""),F845&amp;", "&amp;E845&amp;", "&amp;G845,IF(F845="",E845&amp;", "&amp;G845,F845&amp;", "&amp;E845)))</f>
        <v/>
      </c>
    </row>
    <row r="846" spans="1:25" x14ac:dyDescent="0.25">
      <c r="A846" s="24"/>
      <c r="B846" s="17" t="s">
        <v>108</v>
      </c>
      <c r="C846" s="28" t="str">
        <f ca="1">IF(U844=0,"",SUM(U836:U843)/U844/365.25)</f>
        <v/>
      </c>
      <c r="D846" s="21">
        <v>2</v>
      </c>
      <c r="E846" s="18" t="str">
        <f>IF(S846,"",INDEX(XMLLINK[Titel],MATCH(Q847&amp;"_"&amp;D846,XMLLINK[EID_WID],0)))</f>
        <v/>
      </c>
      <c r="F846" s="18" t="str">
        <f>IF(S846,"",INDEX(XMLLINK[Komponist],MATCH(Q847&amp;"_"&amp;D846,XMLLINK[EID_WID],0)))</f>
        <v/>
      </c>
      <c r="G846" s="18" t="str">
        <f>IF(S846,"",INDEX(XMLLINK[Satz],MATCH(Q847&amp;"_"&amp;D846,XMLLINK[EID_WID],0)))</f>
        <v/>
      </c>
      <c r="H846" s="18" t="str">
        <f>IF(S846,"",INDEX(XMLLINK[Dauer],MATCH(Q847&amp;"_"&amp;D846,XMLLINK[EID_WID],0)))</f>
        <v/>
      </c>
      <c r="I846" s="18" t="str">
        <f>IF(S846,"",INDEX(XMLLINK[BemerkungWerk],MATCH(Q847&amp;"_"&amp;D846,XMLLINK[EID_WID],0)))</f>
        <v/>
      </c>
      <c r="J846" s="18" t="str">
        <f>IF(S846,"",INDEX(XMLLINK[Pflicht],MATCH(Q847&amp;"_"&amp;D846,XMLLINK[EID_WID],0)))</f>
        <v/>
      </c>
      <c r="Q846" s="21">
        <f t="shared" si="164"/>
        <v>42</v>
      </c>
      <c r="R846" s="22">
        <v>2</v>
      </c>
      <c r="S846" s="18" t="b">
        <f>ISERROR(INDEX(XMLLINK[NamePerson],MATCH(Q848&amp;"_"&amp;D846,XMLLINK[EID_WID],0)))</f>
        <v>1</v>
      </c>
      <c r="V846" s="15" t="str">
        <f>IF(W846="","","; ")</f>
        <v/>
      </c>
      <c r="W846" s="15" t="str">
        <f t="shared" si="166"/>
        <v/>
      </c>
    </row>
    <row r="847" spans="1:25" x14ac:dyDescent="0.25">
      <c r="A847" s="24"/>
      <c r="D847" s="21">
        <v>3</v>
      </c>
      <c r="E847" s="18" t="str">
        <f>IF(S847,"",INDEX(XMLLINK[Titel],MATCH(Q848&amp;"_"&amp;D847,XMLLINK[EID_WID],0)))</f>
        <v/>
      </c>
      <c r="F847" s="18" t="str">
        <f>IF(S847,"",INDEX(XMLLINK[Komponist],MATCH(Q848&amp;"_"&amp;D847,XMLLINK[EID_WID],0)))</f>
        <v/>
      </c>
      <c r="G847" s="18" t="str">
        <f>IF(S847,"",INDEX(XMLLINK[Satz],MATCH(Q848&amp;"_"&amp;D847,XMLLINK[EID_WID],0)))</f>
        <v/>
      </c>
      <c r="H847" s="18" t="str">
        <f>IF(S847,"",INDEX(XMLLINK[Dauer],MATCH(Q848&amp;"_"&amp;D847,XMLLINK[EID_WID],0)))</f>
        <v/>
      </c>
      <c r="I847" s="18" t="str">
        <f>IF(S847,"",INDEX(XMLLINK[BemerkungWerk],MATCH(Q848&amp;"_"&amp;D847,XMLLINK[EID_WID],0)))</f>
        <v/>
      </c>
      <c r="J847" s="18" t="str">
        <f>IF(S847,"",INDEX(XMLLINK[Pflicht],MATCH(Q848&amp;"_"&amp;D847,XMLLINK[EID_WID],0)))</f>
        <v/>
      </c>
      <c r="Q847" s="21">
        <f t="shared" si="164"/>
        <v>42</v>
      </c>
      <c r="R847" s="22">
        <v>3</v>
      </c>
      <c r="S847" s="18" t="b">
        <f>ISERROR(INDEX(XMLLINK[NamePerson],MATCH(Q849&amp;"_"&amp;D847,XMLLINK[EID_WID],0)))</f>
        <v>1</v>
      </c>
      <c r="V847" s="15" t="str">
        <f t="shared" ref="V847:V852" si="167">IF(W847="","","; ")</f>
        <v/>
      </c>
      <c r="W847" s="15" t="str">
        <f t="shared" si="166"/>
        <v/>
      </c>
    </row>
    <row r="848" spans="1:25" x14ac:dyDescent="0.25">
      <c r="A848" s="24"/>
      <c r="D848" s="21">
        <v>4</v>
      </c>
      <c r="E848" s="18" t="str">
        <f>IF(S848,"",INDEX(XMLLINK[Titel],MATCH(Q849&amp;"_"&amp;D848,XMLLINK[EID_WID],0)))</f>
        <v/>
      </c>
      <c r="F848" s="18" t="str">
        <f>IF(S848,"",INDEX(XMLLINK[Komponist],MATCH(Q849&amp;"_"&amp;D848,XMLLINK[EID_WID],0)))</f>
        <v/>
      </c>
      <c r="G848" s="18" t="str">
        <f>IF(S848,"",INDEX(XMLLINK[Satz],MATCH(Q849&amp;"_"&amp;D848,XMLLINK[EID_WID],0)))</f>
        <v/>
      </c>
      <c r="H848" s="18" t="str">
        <f>IF(S848,"",INDEX(XMLLINK[Dauer],MATCH(Q849&amp;"_"&amp;D848,XMLLINK[EID_WID],0)))</f>
        <v/>
      </c>
      <c r="I848" s="18" t="str">
        <f>IF(S848,"",INDEX(XMLLINK[BemerkungWerk],MATCH(Q849&amp;"_"&amp;D848,XMLLINK[EID_WID],0)))</f>
        <v/>
      </c>
      <c r="J848" s="18" t="str">
        <f>IF(S848,"",INDEX(XMLLINK[Pflicht],MATCH(Q849&amp;"_"&amp;D848,XMLLINK[EID_WID],0)))</f>
        <v/>
      </c>
      <c r="Q848" s="21">
        <f t="shared" si="164"/>
        <v>42</v>
      </c>
      <c r="R848" s="22">
        <v>4</v>
      </c>
      <c r="S848" s="18" t="b">
        <f>ISERROR(INDEX(XMLLINK[NamePerson],MATCH(Q850&amp;"_"&amp;D848,XMLLINK[EID_WID],0)))</f>
        <v>1</v>
      </c>
      <c r="V848" s="15" t="str">
        <f t="shared" si="167"/>
        <v/>
      </c>
      <c r="W848" s="15" t="str">
        <f t="shared" si="166"/>
        <v/>
      </c>
    </row>
    <row r="849" spans="1:25" x14ac:dyDescent="0.25">
      <c r="A849" s="24"/>
      <c r="D849" s="21">
        <v>5</v>
      </c>
      <c r="E849" s="18" t="str">
        <f>IF(S849,"",INDEX(XMLLINK[Titel],MATCH(Q850&amp;"_"&amp;D849,XMLLINK[EID_WID],0)))</f>
        <v/>
      </c>
      <c r="F849" s="18" t="str">
        <f>IF(S849,"",INDEX(XMLLINK[Komponist],MATCH(Q850&amp;"_"&amp;D849,XMLLINK[EID_WID],0)))</f>
        <v/>
      </c>
      <c r="G849" s="18" t="str">
        <f>IF(S849,"",INDEX(XMLLINK[Satz],MATCH(Q850&amp;"_"&amp;D849,XMLLINK[EID_WID],0)))</f>
        <v/>
      </c>
      <c r="H849" s="18" t="str">
        <f>IF(S849,"",INDEX(XMLLINK[Dauer],MATCH(Q850&amp;"_"&amp;D849,XMLLINK[EID_WID],0)))</f>
        <v/>
      </c>
      <c r="I849" s="18" t="str">
        <f>IF(S849,"",INDEX(XMLLINK[BemerkungWerk],MATCH(Q850&amp;"_"&amp;D849,XMLLINK[EID_WID],0)))</f>
        <v/>
      </c>
      <c r="J849" s="18" t="str">
        <f>IF(S849,"",INDEX(XMLLINK[Pflicht],MATCH(Q850&amp;"_"&amp;D849,XMLLINK[EID_WID],0)))</f>
        <v/>
      </c>
      <c r="Q849" s="21">
        <f t="shared" si="164"/>
        <v>42</v>
      </c>
      <c r="R849" s="22">
        <v>5</v>
      </c>
      <c r="S849" s="18" t="b">
        <f>ISERROR(INDEX(XMLLINK[NamePerson],MATCH(Q851&amp;"_"&amp;D849,XMLLINK[EID_WID],0)))</f>
        <v>1</v>
      </c>
      <c r="V849" s="15" t="str">
        <f t="shared" si="167"/>
        <v/>
      </c>
      <c r="W849" s="15" t="str">
        <f t="shared" si="166"/>
        <v/>
      </c>
    </row>
    <row r="850" spans="1:25" x14ac:dyDescent="0.25">
      <c r="A850" s="24"/>
      <c r="D850" s="21">
        <v>6</v>
      </c>
      <c r="E850" s="18" t="str">
        <f>IF(S850,"",INDEX(XMLLINK[Titel],MATCH(Q851&amp;"_"&amp;D850,XMLLINK[EID_WID],0)))</f>
        <v/>
      </c>
      <c r="F850" s="18" t="str">
        <f>IF(S850,"",INDEX(XMLLINK[Komponist],MATCH(Q851&amp;"_"&amp;D850,XMLLINK[EID_WID],0)))</f>
        <v/>
      </c>
      <c r="G850" s="18" t="str">
        <f>IF(S850,"",INDEX(XMLLINK[Satz],MATCH(Q851&amp;"_"&amp;D850,XMLLINK[EID_WID],0)))</f>
        <v/>
      </c>
      <c r="H850" s="18" t="str">
        <f>IF(S850,"",INDEX(XMLLINK[Dauer],MATCH(Q851&amp;"_"&amp;D850,XMLLINK[EID_WID],0)))</f>
        <v/>
      </c>
      <c r="I850" s="18" t="str">
        <f>IF(S850,"",INDEX(XMLLINK[BemerkungWerk],MATCH(Q851&amp;"_"&amp;D850,XMLLINK[EID_WID],0)))</f>
        <v/>
      </c>
      <c r="J850" s="18" t="str">
        <f>IF(S850,"",INDEX(XMLLINK[Pflicht],MATCH(Q851&amp;"_"&amp;D850,XMLLINK[EID_WID],0)))</f>
        <v/>
      </c>
      <c r="Q850" s="21">
        <f t="shared" si="164"/>
        <v>42</v>
      </c>
      <c r="R850" s="22">
        <v>6</v>
      </c>
      <c r="S850" s="18" t="b">
        <f>ISERROR(INDEX(XMLLINK[NamePerson],MATCH(Q852&amp;"_"&amp;D850,XMLLINK[EID_WID],0)))</f>
        <v>1</v>
      </c>
      <c r="V850" s="15" t="str">
        <f t="shared" si="167"/>
        <v/>
      </c>
      <c r="W850" s="15" t="str">
        <f t="shared" si="166"/>
        <v/>
      </c>
    </row>
    <row r="851" spans="1:25" x14ac:dyDescent="0.25">
      <c r="A851" s="24"/>
      <c r="D851" s="21">
        <v>7</v>
      </c>
      <c r="E851" s="18" t="str">
        <f>IF(S851,"",INDEX(XMLLINK[Titel],MATCH(Q852&amp;"_"&amp;D851,XMLLINK[EID_WID],0)))</f>
        <v/>
      </c>
      <c r="F851" s="18" t="str">
        <f>IF(S851,"",INDEX(XMLLINK[Komponist],MATCH(Q852&amp;"_"&amp;D851,XMLLINK[EID_WID],0)))</f>
        <v/>
      </c>
      <c r="G851" s="18" t="str">
        <f>IF(S851,"",INDEX(XMLLINK[Satz],MATCH(Q852&amp;"_"&amp;D851,XMLLINK[EID_WID],0)))</f>
        <v/>
      </c>
      <c r="H851" s="18" t="str">
        <f>IF(S851,"",INDEX(XMLLINK[Dauer],MATCH(Q852&amp;"_"&amp;D851,XMLLINK[EID_WID],0)))</f>
        <v/>
      </c>
      <c r="I851" s="18" t="str">
        <f>IF(S851,"",INDEX(XMLLINK[BemerkungWerk],MATCH(Q852&amp;"_"&amp;D851,XMLLINK[EID_WID],0)))</f>
        <v/>
      </c>
      <c r="J851" s="18" t="str">
        <f>IF(S851,"",INDEX(XMLLINK[Pflicht],MATCH(Q852&amp;"_"&amp;D851,XMLLINK[EID_WID],0)))</f>
        <v/>
      </c>
      <c r="Q851" s="21">
        <f t="shared" si="164"/>
        <v>42</v>
      </c>
      <c r="R851" s="22">
        <v>7</v>
      </c>
      <c r="S851" s="18" t="b">
        <f>ISERROR(INDEX(XMLLINK[NamePerson],MATCH(Q853&amp;"_"&amp;D851,XMLLINK[EID_WID],0)))</f>
        <v>1</v>
      </c>
      <c r="V851" s="15" t="str">
        <f t="shared" si="167"/>
        <v/>
      </c>
      <c r="W851" s="15" t="str">
        <f t="shared" si="166"/>
        <v/>
      </c>
    </row>
    <row r="852" spans="1:25" x14ac:dyDescent="0.25">
      <c r="A852" s="24"/>
      <c r="D852" s="21">
        <v>8</v>
      </c>
      <c r="E852" s="18" t="str">
        <f>IF(S852,"",INDEX(XMLLINK[Titel],MATCH(Q853&amp;"_"&amp;D852,XMLLINK[EID_WID],0)))</f>
        <v/>
      </c>
      <c r="F852" s="18" t="str">
        <f>IF(S852,"",INDEX(XMLLINK[Komponist],MATCH(Q853&amp;"_"&amp;D852,XMLLINK[EID_WID],0)))</f>
        <v/>
      </c>
      <c r="G852" s="18" t="str">
        <f>IF(S852,"",INDEX(XMLLINK[Satz],MATCH(Q853&amp;"_"&amp;D852,XMLLINK[EID_WID],0)))</f>
        <v/>
      </c>
      <c r="H852" s="18" t="str">
        <f>IF(S852,"",INDEX(XMLLINK[Dauer],MATCH(Q853&amp;"_"&amp;D852,XMLLINK[EID_WID],0)))</f>
        <v/>
      </c>
      <c r="I852" s="18" t="str">
        <f>IF(S852,"",INDEX(XMLLINK[BemerkungWerk],MATCH(Q853&amp;"_"&amp;D852,XMLLINK[EID_WID],0)))</f>
        <v/>
      </c>
      <c r="J852" s="18" t="str">
        <f>IF(S852,"",INDEX(XMLLINK[Pflicht],MATCH(Q853&amp;"_"&amp;D852,XMLLINK[EID_WID],0)))</f>
        <v/>
      </c>
      <c r="Q852" s="21"/>
      <c r="R852" s="22">
        <v>8</v>
      </c>
      <c r="S852" s="18" t="b">
        <f>ISERROR(INDEX(XMLLINK[NamePerson],MATCH(A853&amp;"_"&amp;D852,XMLLINK[EID_WID],0)))</f>
        <v>1</v>
      </c>
      <c r="V852" s="15" t="str">
        <f t="shared" si="167"/>
        <v/>
      </c>
      <c r="W852" s="15" t="str">
        <f t="shared" si="166"/>
        <v/>
      </c>
    </row>
    <row r="854" spans="1:25" x14ac:dyDescent="0.25">
      <c r="A854" s="23" t="s">
        <v>96</v>
      </c>
      <c r="B854" s="23">
        <f>(ROW()+6)/20</f>
        <v>43</v>
      </c>
      <c r="C854" s="24"/>
      <c r="D854" s="24"/>
      <c r="E854" s="24"/>
      <c r="F854" s="24"/>
      <c r="G854" s="24"/>
      <c r="H854" s="24"/>
      <c r="I854" s="24"/>
      <c r="J854" s="24"/>
      <c r="K854" s="24"/>
      <c r="L854" s="24"/>
      <c r="M854" s="24"/>
      <c r="N854" s="24"/>
      <c r="O854" s="24"/>
    </row>
    <row r="855" spans="1:25" x14ac:dyDescent="0.25">
      <c r="A855" s="24"/>
      <c r="B855" s="17" t="s">
        <v>78</v>
      </c>
      <c r="C855" s="18" t="str">
        <f>IF(ISERROR(S855),"",INDEX(XMLLINK[Name],MATCH(Q856,XMLLINK[EnsembleNr],0)))</f>
        <v/>
      </c>
      <c r="D855" s="17" t="s">
        <v>89</v>
      </c>
      <c r="E855" s="19" t="s">
        <v>11</v>
      </c>
      <c r="F855" s="15" t="s">
        <v>90</v>
      </c>
      <c r="G855" s="15" t="s">
        <v>91</v>
      </c>
      <c r="H855" s="15" t="s">
        <v>24</v>
      </c>
      <c r="I855" s="15" t="s">
        <v>25</v>
      </c>
      <c r="J855" s="15" t="s">
        <v>26</v>
      </c>
      <c r="K855" s="15" t="s">
        <v>27</v>
      </c>
      <c r="L855" s="15" t="s">
        <v>18</v>
      </c>
      <c r="M855" s="15" t="s">
        <v>92</v>
      </c>
      <c r="N855" s="15" t="s">
        <v>93</v>
      </c>
      <c r="O855" s="15" t="s">
        <v>20</v>
      </c>
      <c r="Q855" s="21" t="s">
        <v>103</v>
      </c>
      <c r="R855" s="17" t="s">
        <v>97</v>
      </c>
      <c r="S855" s="20" t="e">
        <f>VLOOKUP(Q857,XMLLINK[EnsembleNr],1,0)</f>
        <v>#N/A</v>
      </c>
      <c r="T855" s="15" t="s">
        <v>100</v>
      </c>
      <c r="W855" s="29" t="str">
        <f>CONCATENATE(W856,W857,W858,W859,W860,W861,W862,W863)</f>
        <v/>
      </c>
      <c r="X855" s="31">
        <f>8-COUNTIF(W856:W863,"")</f>
        <v>0</v>
      </c>
      <c r="Y855" s="29" t="str">
        <f>CONCATENATE(Y856,Y857,Y858,Y859,Y860,Y861,Y862,Y863)</f>
        <v/>
      </c>
    </row>
    <row r="856" spans="1:25" x14ac:dyDescent="0.25">
      <c r="A856" s="24"/>
      <c r="B856" s="17" t="s">
        <v>79</v>
      </c>
      <c r="C856" s="18" t="str">
        <f>IF(ISERROR(S855),"",INDEX(XMLLINK[Leiter],MATCH(Q856,XMLLINK[EnsembleNr],0)))</f>
        <v/>
      </c>
      <c r="D856" s="21">
        <v>1</v>
      </c>
      <c r="E856" s="18" t="str">
        <f>IF(S856,"",INDEX(XMLLINK[NamePerson],MATCH(Q857&amp;"_"&amp;D856,XMLLINK[EID_MID],0)))</f>
        <v/>
      </c>
      <c r="F856" s="18" t="str">
        <f>IF(S856,"",INDEX(XMLLINK[GebDat],MATCH(Q857&amp;"_"&amp;D856,XMLLINK[EID_MID],0)))</f>
        <v/>
      </c>
      <c r="G856" s="18" t="str">
        <f>IF(S856,"",INDEX(XMLLINK[Geschlecht],MATCH(Q857&amp;"_"&amp;D856,XMLLINK[EID_MID],0)))</f>
        <v/>
      </c>
      <c r="H856" s="18" t="str">
        <f>IF(S856,"",INDEX(XMLLINK[Adresse],MATCH(Q857&amp;"_"&amp;D856,XMLLINK[EID_MID],0)))</f>
        <v/>
      </c>
      <c r="I856" s="18" t="str">
        <f>IF(S856,"",INDEX(XMLLINK[Email],MATCH(Q857&amp;"_"&amp;D856,XMLLINK[EID_MID],0)))</f>
        <v/>
      </c>
      <c r="J856" s="18" t="str">
        <f>IF(S856,"",INDEX(XMLLINK[Telefon],MATCH(Q857&amp;"_"&amp;D856,XMLLINK[EID_MID],0)))</f>
        <v/>
      </c>
      <c r="K856" s="18" t="str">
        <f>IF(S856,"",INDEX(XMLLINK[Instrument],MATCH(Q857&amp;"_"&amp;D856,XMLLINK[EID_MID],0)))</f>
        <v/>
      </c>
      <c r="L856" s="18" t="str">
        <f>IF(S856,"",INDEX(XMLLINK[BereichIDPerson],MATCH(Q857&amp;"_"&amp;D856,XMLLINK[EID_MID],0)))</f>
        <v/>
      </c>
      <c r="M856" s="18" t="str">
        <f>IF(S856,"",INDEX(XMLLINK[BereichNamePerson],MATCH(Q857&amp;"_"&amp;D856,XMLLINK[EID_MID],0)))</f>
        <v/>
      </c>
      <c r="N856" s="18" t="str">
        <f>IF(S856,"",INDEX(XMLLINK[AuswahlPerson],MATCH(Q857&amp;"_"&amp;D856,XMLLINK[EID_MID],0)))</f>
        <v/>
      </c>
      <c r="O856" s="18" t="str">
        <f>IF(S856,"",INDEX(XMLLINK[BemerkungPerson],MATCH(Q857&amp;"_"&amp;D856,XMLLINK[EID_MID],0)))</f>
        <v/>
      </c>
      <c r="Q856" s="21">
        <f>B854</f>
        <v>43</v>
      </c>
      <c r="R856" s="22" t="s">
        <v>101</v>
      </c>
      <c r="S856" s="18" t="b">
        <f>ISERROR(INDEX(XMLLINK[NamePerson],MATCH(Q857&amp;"_"&amp;D856,XMLLINK[EID_MID],0)))</f>
        <v>1</v>
      </c>
      <c r="U856" s="15" t="str">
        <f ca="1">IF(ISNUMBER(DATEVALUE(F856)),TODAY()-DATEVALUE(F856),"")</f>
        <v/>
      </c>
      <c r="W856" s="15" t="str">
        <f>M856</f>
        <v/>
      </c>
      <c r="X856" s="29" t="str">
        <f>IF(E856="","",IF(E857="",E856,IF(E858="",E856&amp;", "&amp;E857,IF(E859="",E856&amp;", "&amp;E857&amp;", "&amp;E858,IF(E860="",E856&amp;", "&amp;E857&amp;", "&amp;E858&amp;", "&amp;E859,IF(E861="",E856&amp;", "&amp;E857&amp;", "&amp;E858&amp;", "&amp;E859&amp;", "&amp;E860,IF(E862="",E856&amp;", "&amp;E857&amp;", "&amp;E858&amp;", "&amp;E859&amp;", "&amp;E860&amp;", "&amp;E861,IF(E863="",E856&amp;", "&amp;E857&amp;", "&amp;E858&amp;", "&amp;E859&amp;", "&amp;E860&amp;", "&amp;E861&amp;", "&amp;E862,E856&amp;", "&amp;E857&amp;", "&amp;E858&amp;", "&amp;E859&amp;", "&amp;E860&amp;", "&amp;E861&amp;", "&amp;E862&amp;", "&amp;E863))))))))</f>
        <v/>
      </c>
      <c r="Y856" s="15" t="str">
        <f>K856</f>
        <v/>
      </c>
    </row>
    <row r="857" spans="1:25" x14ac:dyDescent="0.25">
      <c r="A857" s="24"/>
      <c r="B857" s="17" t="s">
        <v>80</v>
      </c>
      <c r="C857" s="18" t="str">
        <f>IF(ISERROR(S855),"",INDEX(XMLLINK[LeiterEmail],MATCH(Q857,XMLLINK[EnsembleNr],0)))</f>
        <v/>
      </c>
      <c r="D857" s="21">
        <v>2</v>
      </c>
      <c r="E857" s="18" t="str">
        <f>IF(S857,"",INDEX(XMLLINK[NamePerson],MATCH(Q858&amp;"_"&amp;D857,XMLLINK[EID_MID],0)))</f>
        <v/>
      </c>
      <c r="F857" s="18" t="str">
        <f>IF(S857,"",INDEX(XMLLINK[GebDat],MATCH(Q858&amp;"_"&amp;D857,XMLLINK[EID_MID],0)))</f>
        <v/>
      </c>
      <c r="G857" s="18" t="str">
        <f>IF(S857,"",INDEX(XMLLINK[Geschlecht],MATCH(Q858&amp;"_"&amp;D857,XMLLINK[EID_MID],0)))</f>
        <v/>
      </c>
      <c r="H857" s="18" t="str">
        <f>IF(S857,"",INDEX(XMLLINK[Adresse],MATCH(Q858&amp;"_"&amp;D857,XMLLINK[EID_MID],0)))</f>
        <v/>
      </c>
      <c r="I857" s="18" t="str">
        <f>IF(S857,"",INDEX(XMLLINK[Email],MATCH(Q858&amp;"_"&amp;D857,XMLLINK[EID_MID],0)))</f>
        <v/>
      </c>
      <c r="J857" s="18" t="str">
        <f>IF(S857,"",INDEX(XMLLINK[Telefon],MATCH(Q858&amp;"_"&amp;D857,XMLLINK[EID_MID],0)))</f>
        <v/>
      </c>
      <c r="K857" s="18" t="str">
        <f>IF(S857,"",INDEX(XMLLINK[Instrument],MATCH(Q858&amp;"_"&amp;D857,XMLLINK[EID_MID],0)))</f>
        <v/>
      </c>
      <c r="L857" s="18" t="str">
        <f>IF(S857,"",INDEX(XMLLINK[BereichIDPerson],MATCH(Q858&amp;"_"&amp;D857,XMLLINK[EID_MID],0)))</f>
        <v/>
      </c>
      <c r="M857" s="18" t="str">
        <f>IF(S857,"",INDEX(XMLLINK[BereichNamePerson],MATCH(Q858&amp;"_"&amp;D857,XMLLINK[EID_MID],0)))</f>
        <v/>
      </c>
      <c r="N857" s="18" t="str">
        <f>IF(S857,"",INDEX(XMLLINK[AuswahlPerson],MATCH(Q858&amp;"_"&amp;D857,XMLLINK[EID_MID],0)))</f>
        <v/>
      </c>
      <c r="O857" s="18" t="str">
        <f>IF(S857,"",INDEX(XMLLINK[BemerkungPerson],MATCH(Q858&amp;"_"&amp;D857,XMLLINK[EID_MID],0)))</f>
        <v/>
      </c>
      <c r="Q857" s="21">
        <f t="shared" ref="Q857:Q871" si="168">Q856</f>
        <v>43</v>
      </c>
      <c r="R857" s="15">
        <v>2</v>
      </c>
      <c r="S857" s="18" t="b">
        <f>ISERROR(INDEX(XMLLINK[NamePerson],MATCH(Q857&amp;"_"&amp;D857,XMLLINK[EID_MID],0)))</f>
        <v>1</v>
      </c>
      <c r="U857" s="15" t="str">
        <f t="shared" ref="U857:U863" ca="1" si="169">IF(ISNUMBER(DATEVALUE(F857)),TODAY()-DATEVALUE(F857),"")</f>
        <v/>
      </c>
      <c r="W857" s="15" t="str">
        <f>IF(AND(M857&lt;&gt;"",M857&lt;&gt;M856),", "&amp;M857,"")</f>
        <v/>
      </c>
      <c r="Y857" s="15" t="str">
        <f>IF(AND(K857&lt;&gt;"",K857&lt;&gt;K856),", "&amp;K857,"")</f>
        <v/>
      </c>
    </row>
    <row r="858" spans="1:25" x14ac:dyDescent="0.25">
      <c r="A858" s="24"/>
      <c r="B858" s="17" t="s">
        <v>81</v>
      </c>
      <c r="C858" s="18" t="str">
        <f>IF(ISERROR(S855),"",INDEX(XMLLINK[LeiterTelefon],MATCH(Q858,XMLLINK[EnsembleNr],0)))</f>
        <v/>
      </c>
      <c r="D858" s="21">
        <v>3</v>
      </c>
      <c r="E858" s="18" t="str">
        <f>IF(S858,"",INDEX(XMLLINK[NamePerson],MATCH(Q859&amp;"_"&amp;D858,XMLLINK[EID_MID],0)))</f>
        <v/>
      </c>
      <c r="F858" s="18" t="str">
        <f>IF(S858,"",INDEX(XMLLINK[GebDat],MATCH(Q859&amp;"_"&amp;D858,XMLLINK[EID_MID],0)))</f>
        <v/>
      </c>
      <c r="G858" s="18" t="str">
        <f>IF(S858,"",INDEX(XMLLINK[Geschlecht],MATCH(Q859&amp;"_"&amp;D858,XMLLINK[EID_MID],0)))</f>
        <v/>
      </c>
      <c r="H858" s="18" t="str">
        <f>IF(S858,"",INDEX(XMLLINK[Adresse],MATCH(Q859&amp;"_"&amp;D858,XMLLINK[EID_MID],0)))</f>
        <v/>
      </c>
      <c r="I858" s="18" t="str">
        <f>IF(S858,"",INDEX(XMLLINK[Email],MATCH(Q859&amp;"_"&amp;D858,XMLLINK[EID_MID],0)))</f>
        <v/>
      </c>
      <c r="J858" s="18" t="str">
        <f>IF(S858,"",INDEX(XMLLINK[Telefon],MATCH(Q859&amp;"_"&amp;D858,XMLLINK[EID_MID],0)))</f>
        <v/>
      </c>
      <c r="K858" s="18" t="str">
        <f>IF(S858,"",INDEX(XMLLINK[Instrument],MATCH(Q859&amp;"_"&amp;D858,XMLLINK[EID_MID],0)))</f>
        <v/>
      </c>
      <c r="L858" s="18" t="str">
        <f>IF(S858,"",INDEX(XMLLINK[BereichIDPerson],MATCH(Q859&amp;"_"&amp;D858,XMLLINK[EID_MID],0)))</f>
        <v/>
      </c>
      <c r="M858" s="18" t="str">
        <f>IF(S858,"",INDEX(XMLLINK[BereichNamePerson],MATCH(Q859&amp;"_"&amp;D858,XMLLINK[EID_MID],0)))</f>
        <v/>
      </c>
      <c r="N858" s="18" t="str">
        <f>IF(S858,"",INDEX(XMLLINK[AuswahlPerson],MATCH(Q859&amp;"_"&amp;D858,XMLLINK[EID_MID],0)))</f>
        <v/>
      </c>
      <c r="O858" s="18" t="str">
        <f>IF(S858,"",INDEX(XMLLINK[BemerkungPerson],MATCH(Q859&amp;"_"&amp;D858,XMLLINK[EID_MID],0)))</f>
        <v/>
      </c>
      <c r="Q858" s="21">
        <f t="shared" si="168"/>
        <v>43</v>
      </c>
      <c r="R858" s="15">
        <v>3</v>
      </c>
      <c r="S858" s="18" t="b">
        <f>ISERROR(INDEX(XMLLINK[NamePerson],MATCH(Q857&amp;"_"&amp;D858,XMLLINK[EID_MID],0)))</f>
        <v>1</v>
      </c>
      <c r="U858" s="15" t="str">
        <f t="shared" ca="1" si="169"/>
        <v/>
      </c>
      <c r="W858" s="15" t="str">
        <f>IF(OR(M858="",COUNTIF(M856:M857,M858)&gt;0),"",", "&amp;M858)</f>
        <v/>
      </c>
      <c r="Y858" s="15" t="str">
        <f>IF(OR(K858="",COUNTIF(K856:K857,K858)&gt;0),"",", "&amp;K858)</f>
        <v/>
      </c>
    </row>
    <row r="859" spans="1:25" x14ac:dyDescent="0.25">
      <c r="A859" s="24"/>
      <c r="B859" s="17" t="s">
        <v>82</v>
      </c>
      <c r="C859" s="18" t="str">
        <f>IF(ISERROR(S855),"",INDEX(XMLLINK[Art],MATCH(Q859,XMLLINK[EnsembleNr],0)))</f>
        <v/>
      </c>
      <c r="D859" s="21">
        <v>4</v>
      </c>
      <c r="E859" s="18" t="str">
        <f>IF(S859,"",INDEX(XMLLINK[NamePerson],MATCH(Q860&amp;"_"&amp;D859,XMLLINK[EID_MID],0)))</f>
        <v/>
      </c>
      <c r="F859" s="18" t="str">
        <f>IF(S859,"",INDEX(XMLLINK[GebDat],MATCH(Q860&amp;"_"&amp;D859,XMLLINK[EID_MID],0)))</f>
        <v/>
      </c>
      <c r="G859" s="18" t="str">
        <f>IF(S859,"",INDEX(XMLLINK[Geschlecht],MATCH(Q860&amp;"_"&amp;D859,XMLLINK[EID_MID],0)))</f>
        <v/>
      </c>
      <c r="H859" s="18" t="str">
        <f>IF(S859,"",INDEX(XMLLINK[Adresse],MATCH(Q860&amp;"_"&amp;D859,XMLLINK[EID_MID],0)))</f>
        <v/>
      </c>
      <c r="I859" s="18" t="str">
        <f>IF(S859,"",INDEX(XMLLINK[Email],MATCH(Q860&amp;"_"&amp;D859,XMLLINK[EID_MID],0)))</f>
        <v/>
      </c>
      <c r="J859" s="18" t="str">
        <f>IF(S859,"",INDEX(XMLLINK[Telefon],MATCH(Q860&amp;"_"&amp;D859,XMLLINK[EID_MID],0)))</f>
        <v/>
      </c>
      <c r="K859" s="18" t="str">
        <f>IF(S859,"",INDEX(XMLLINK[Instrument],MATCH(Q860&amp;"_"&amp;D859,XMLLINK[EID_MID],0)))</f>
        <v/>
      </c>
      <c r="L859" s="18" t="str">
        <f>IF(S859,"",INDEX(XMLLINK[BereichIDPerson],MATCH(Q860&amp;"_"&amp;D859,XMLLINK[EID_MID],0)))</f>
        <v/>
      </c>
      <c r="M859" s="18" t="str">
        <f>IF(S859,"",INDEX(XMLLINK[BereichNamePerson],MATCH(Q860&amp;"_"&amp;D859,XMLLINK[EID_MID],0)))</f>
        <v/>
      </c>
      <c r="N859" s="18" t="str">
        <f>IF(S859,"",INDEX(XMLLINK[AuswahlPerson],MATCH(Q860&amp;"_"&amp;D859,XMLLINK[EID_MID],0)))</f>
        <v/>
      </c>
      <c r="O859" s="18" t="str">
        <f>IF(S859,"",INDEX(XMLLINK[BemerkungPerson],MATCH(Q860&amp;"_"&amp;D859,XMLLINK[EID_MID],0)))</f>
        <v/>
      </c>
      <c r="Q859" s="21">
        <f t="shared" si="168"/>
        <v>43</v>
      </c>
      <c r="R859" s="15">
        <v>4</v>
      </c>
      <c r="S859" s="18" t="b">
        <f>ISERROR(INDEX(XMLLINK[NamePerson],MATCH(Q857&amp;"_"&amp;D859,XMLLINK[EID_MID],0)))</f>
        <v>1</v>
      </c>
      <c r="U859" s="15" t="str">
        <f t="shared" ca="1" si="169"/>
        <v/>
      </c>
      <c r="W859" s="15" t="str">
        <f>IF(OR(M859="",COUNTIF(M856:M858,M859)&gt;0),"",", "&amp;M859)</f>
        <v/>
      </c>
      <c r="Y859" s="15" t="str">
        <f>IF(OR(K859="",COUNTIF(K856:K858,K859)&gt;0),"",", "&amp;K859)</f>
        <v/>
      </c>
    </row>
    <row r="860" spans="1:25" x14ac:dyDescent="0.25">
      <c r="A860" s="24"/>
      <c r="B860" s="17" t="s">
        <v>83</v>
      </c>
      <c r="C860" s="18" t="str">
        <f>IF(ISERROR(S855),"",INDEX(XMLLINK[Stufe],MATCH(Q860,XMLLINK[EnsembleNr],0)))</f>
        <v/>
      </c>
      <c r="D860" s="21">
        <v>5</v>
      </c>
      <c r="E860" s="18" t="str">
        <f>IF(S860,"",INDEX(XMLLINK[NamePerson],MATCH(Q861&amp;"_"&amp;D860,XMLLINK[EID_MID],0)))</f>
        <v/>
      </c>
      <c r="F860" s="18" t="str">
        <f>IF(S860,"",INDEX(XMLLINK[GebDat],MATCH(Q861&amp;"_"&amp;D860,XMLLINK[EID_MID],0)))</f>
        <v/>
      </c>
      <c r="G860" s="18" t="str">
        <f>IF(S860,"",INDEX(XMLLINK[Geschlecht],MATCH(Q861&amp;"_"&amp;D860,XMLLINK[EID_MID],0)))</f>
        <v/>
      </c>
      <c r="H860" s="18" t="str">
        <f>IF(S860,"",INDEX(XMLLINK[Adresse],MATCH(Q861&amp;"_"&amp;D860,XMLLINK[EID_MID],0)))</f>
        <v/>
      </c>
      <c r="I860" s="18" t="str">
        <f>IF(S860,"",INDEX(XMLLINK[Email],MATCH(Q861&amp;"_"&amp;D860,XMLLINK[EID_MID],0)))</f>
        <v/>
      </c>
      <c r="J860" s="18" t="str">
        <f>IF(S860,"",INDEX(XMLLINK[Telefon],MATCH(Q861&amp;"_"&amp;D860,XMLLINK[EID_MID],0)))</f>
        <v/>
      </c>
      <c r="K860" s="18" t="str">
        <f>IF(S860,"",INDEX(XMLLINK[Instrument],MATCH(Q861&amp;"_"&amp;D860,XMLLINK[EID_MID],0)))</f>
        <v/>
      </c>
      <c r="L860" s="18" t="str">
        <f>IF(S860,"",INDEX(XMLLINK[BereichIDPerson],MATCH(Q861&amp;"_"&amp;D860,XMLLINK[EID_MID],0)))</f>
        <v/>
      </c>
      <c r="M860" s="18" t="str">
        <f>IF(S860,"",INDEX(XMLLINK[BereichNamePerson],MATCH(Q861&amp;"_"&amp;D860,XMLLINK[EID_MID],0)))</f>
        <v/>
      </c>
      <c r="N860" s="18" t="str">
        <f>IF(S860,"",INDEX(XMLLINK[AuswahlPerson],MATCH(Q861&amp;"_"&amp;D860,XMLLINK[EID_MID],0)))</f>
        <v/>
      </c>
      <c r="O860" s="18" t="str">
        <f>IF(S860,"",INDEX(XMLLINK[BemerkungPerson],MATCH(Q861&amp;"_"&amp;D860,XMLLINK[EID_MID],0)))</f>
        <v/>
      </c>
      <c r="Q860" s="21">
        <f t="shared" si="168"/>
        <v>43</v>
      </c>
      <c r="R860" s="15">
        <v>5</v>
      </c>
      <c r="S860" s="18" t="b">
        <f>ISERROR(INDEX(XMLLINK[NamePerson],MATCH(Q857&amp;"_"&amp;D860,XMLLINK[EID_MID],0)))</f>
        <v>1</v>
      </c>
      <c r="U860" s="15" t="str">
        <f t="shared" ca="1" si="169"/>
        <v/>
      </c>
      <c r="W860" s="15" t="str">
        <f>IF(OR(M860="",COUNTIF(M856:M859,M860)&gt;0),"",", "&amp;M860)</f>
        <v/>
      </c>
      <c r="Y860" s="15" t="str">
        <f>IF(OR(K860="",COUNTIF(K857:K859,K860)&gt;0),"",", "&amp;K860)</f>
        <v/>
      </c>
    </row>
    <row r="861" spans="1:25" x14ac:dyDescent="0.25">
      <c r="A861" s="24"/>
      <c r="B861" s="17" t="s">
        <v>84</v>
      </c>
      <c r="C861" s="18" t="str">
        <f>IF(ISERROR(S855),"",INDEX(XMLLINK[Artikel],MATCH(Q861,XMLLINK[EnsembleNr],0)))</f>
        <v/>
      </c>
      <c r="D861" s="21">
        <v>6</v>
      </c>
      <c r="E861" s="18" t="str">
        <f>IF(S861,"",INDEX(XMLLINK[NamePerson],MATCH(Q862&amp;"_"&amp;D861,XMLLINK[EID_MID],0)))</f>
        <v/>
      </c>
      <c r="F861" s="18" t="str">
        <f>IF(S861,"",INDEX(XMLLINK[GebDat],MATCH(Q862&amp;"_"&amp;D861,XMLLINK[EID_MID],0)))</f>
        <v/>
      </c>
      <c r="G861" s="18" t="str">
        <f>IF(S861,"",INDEX(XMLLINK[Geschlecht],MATCH(Q862&amp;"_"&amp;D861,XMLLINK[EID_MID],0)))</f>
        <v/>
      </c>
      <c r="H861" s="18" t="str">
        <f>IF(S861,"",INDEX(XMLLINK[Adresse],MATCH(Q862&amp;"_"&amp;D861,XMLLINK[EID_MID],0)))</f>
        <v/>
      </c>
      <c r="I861" s="18" t="str">
        <f>IF(S861,"",INDEX(XMLLINK[Email],MATCH(Q862&amp;"_"&amp;D861,XMLLINK[EID_MID],0)))</f>
        <v/>
      </c>
      <c r="J861" s="18" t="str">
        <f>IF(S861,"",INDEX(XMLLINK[Telefon],MATCH(Q862&amp;"_"&amp;D861,XMLLINK[EID_MID],0)))</f>
        <v/>
      </c>
      <c r="K861" s="18" t="str">
        <f>IF(S861,"",INDEX(XMLLINK[Instrument],MATCH(Q862&amp;"_"&amp;D861,XMLLINK[EID_MID],0)))</f>
        <v/>
      </c>
      <c r="L861" s="18" t="str">
        <f>IF(S861,"",INDEX(XMLLINK[BereichIDPerson],MATCH(Q862&amp;"_"&amp;D861,XMLLINK[EID_MID],0)))</f>
        <v/>
      </c>
      <c r="M861" s="18" t="str">
        <f>IF(S861,"",INDEX(XMLLINK[BereichNamePerson],MATCH(Q862&amp;"_"&amp;D861,XMLLINK[EID_MID],0)))</f>
        <v/>
      </c>
      <c r="N861" s="18" t="str">
        <f>IF(S861,"",INDEX(XMLLINK[AuswahlPerson],MATCH(Q862&amp;"_"&amp;D861,XMLLINK[EID_MID],0)))</f>
        <v/>
      </c>
      <c r="O861" s="18" t="str">
        <f>IF(S861,"",INDEX(XMLLINK[BemerkungPerson],MATCH(Q862&amp;"_"&amp;D861,XMLLINK[EID_MID],0)))</f>
        <v/>
      </c>
      <c r="Q861" s="21">
        <f t="shared" si="168"/>
        <v>43</v>
      </c>
      <c r="R861" s="15">
        <v>6</v>
      </c>
      <c r="S861" s="18" t="b">
        <f>ISERROR(INDEX(XMLLINK[NamePerson],MATCH(Q857&amp;"_"&amp;D861,XMLLINK[EID_MID],0)))</f>
        <v>1</v>
      </c>
      <c r="U861" s="15" t="str">
        <f t="shared" ca="1" si="169"/>
        <v/>
      </c>
      <c r="W861" s="15" t="str">
        <f>IF(OR(M861="",COUNTIF(M856:M860,M861)&gt;0),"",", "&amp;M861)</f>
        <v/>
      </c>
      <c r="Y861" s="15" t="str">
        <f>IF(OR(K861="",COUNTIF(K858:K860,K861)&gt;0),"",", "&amp;K861)</f>
        <v/>
      </c>
    </row>
    <row r="862" spans="1:25" x14ac:dyDescent="0.25">
      <c r="A862" s="24"/>
      <c r="B862" s="17" t="s">
        <v>85</v>
      </c>
      <c r="C862" s="18" t="str">
        <f>IF(ISERROR(S855),"",INDEX(XMLLINK[BereichID],MATCH(Q862,XMLLINK[EnsembleNr],0)))</f>
        <v/>
      </c>
      <c r="D862" s="21">
        <v>7</v>
      </c>
      <c r="E862" s="18" t="str">
        <f>IF(S862,"",INDEX(XMLLINK[NamePerson],MATCH(Q863&amp;"_"&amp;D862,XMLLINK[EID_MID],0)))</f>
        <v/>
      </c>
      <c r="F862" s="18" t="str">
        <f>IF(S862,"",INDEX(XMLLINK[GebDat],MATCH(Q863&amp;"_"&amp;D862,XMLLINK[EID_MID],0)))</f>
        <v/>
      </c>
      <c r="G862" s="18" t="str">
        <f>IF(S862,"",INDEX(XMLLINK[Geschlecht],MATCH(Q863&amp;"_"&amp;D862,XMLLINK[EID_MID],0)))</f>
        <v/>
      </c>
      <c r="H862" s="18" t="str">
        <f>IF(S862,"",INDEX(XMLLINK[Adresse],MATCH(Q863&amp;"_"&amp;D862,XMLLINK[EID_MID],0)))</f>
        <v/>
      </c>
      <c r="I862" s="18" t="str">
        <f>IF(S862,"",INDEX(XMLLINK[Email],MATCH(Q863&amp;"_"&amp;D862,XMLLINK[EID_MID],0)))</f>
        <v/>
      </c>
      <c r="J862" s="18" t="str">
        <f>IF(S862,"",INDEX(XMLLINK[Telefon],MATCH(Q863&amp;"_"&amp;D862,XMLLINK[EID_MID],0)))</f>
        <v/>
      </c>
      <c r="K862" s="18" t="str">
        <f>IF(S862,"",INDEX(XMLLINK[Instrument],MATCH(Q863&amp;"_"&amp;D862,XMLLINK[EID_MID],0)))</f>
        <v/>
      </c>
      <c r="L862" s="18" t="str">
        <f>IF(S862,"",INDEX(XMLLINK[BereichIDPerson],MATCH(Q863&amp;"_"&amp;D862,XMLLINK[EID_MID],0)))</f>
        <v/>
      </c>
      <c r="M862" s="18" t="str">
        <f>IF(S862,"",INDEX(XMLLINK[BereichNamePerson],MATCH(Q863&amp;"_"&amp;D862,XMLLINK[EID_MID],0)))</f>
        <v/>
      </c>
      <c r="N862" s="18" t="str">
        <f>IF(S862,"",INDEX(XMLLINK[AuswahlPerson],MATCH(Q863&amp;"_"&amp;D862,XMLLINK[EID_MID],0)))</f>
        <v/>
      </c>
      <c r="O862" s="18" t="str">
        <f>IF(S862,"",INDEX(XMLLINK[BemerkungPerson],MATCH(Q863&amp;"_"&amp;D862,XMLLINK[EID_MID],0)))</f>
        <v/>
      </c>
      <c r="Q862" s="21">
        <f t="shared" si="168"/>
        <v>43</v>
      </c>
      <c r="R862" s="15">
        <v>7</v>
      </c>
      <c r="S862" s="18" t="b">
        <f>ISERROR(INDEX(XMLLINK[NamePerson],MATCH(Q857&amp;"_"&amp;D862,XMLLINK[EID_MID],0)))</f>
        <v>1</v>
      </c>
      <c r="U862" s="15" t="str">
        <f t="shared" ca="1" si="169"/>
        <v/>
      </c>
      <c r="W862" s="15" t="str">
        <f>IF(OR(M862="",COUNTIF(M856:M861,M862)&gt;0),"",", "&amp;M862)</f>
        <v/>
      </c>
      <c r="Y862" s="15" t="str">
        <f>IF(OR(K862="",COUNTIF(K859:K861,K862)&gt;0),"",", "&amp;K862)</f>
        <v/>
      </c>
    </row>
    <row r="863" spans="1:25" x14ac:dyDescent="0.25">
      <c r="A863" s="24"/>
      <c r="B863" s="17" t="s">
        <v>86</v>
      </c>
      <c r="C863" s="18" t="str">
        <f>IF(ISERROR(S855),"",INDEX(XMLLINK[BereichName],MATCH(Q863,XMLLINK[EnsembleNr],0)))</f>
        <v/>
      </c>
      <c r="D863" s="21">
        <v>8</v>
      </c>
      <c r="E863" s="18" t="str">
        <f>IF(S863,"",INDEX(XMLLINK[NamePerson],MATCH(Q864&amp;"_"&amp;D863,XMLLINK[EID_MID],0)))</f>
        <v/>
      </c>
      <c r="F863" s="18" t="str">
        <f>IF(S863,"",INDEX(XMLLINK[GebDat],MATCH(Q864&amp;"_"&amp;D863,XMLLINK[EID_MID],0)))</f>
        <v/>
      </c>
      <c r="G863" s="18" t="str">
        <f>IF(S863,"",INDEX(XMLLINK[Geschlecht],MATCH(Q864&amp;"_"&amp;D863,XMLLINK[EID_MID],0)))</f>
        <v/>
      </c>
      <c r="H863" s="18" t="str">
        <f>IF(S863,"",INDEX(XMLLINK[Adresse],MATCH(Q864&amp;"_"&amp;D863,XMLLINK[EID_MID],0)))</f>
        <v/>
      </c>
      <c r="I863" s="18" t="str">
        <f>IF(S863,"",INDEX(XMLLINK[Email],MATCH(Q864&amp;"_"&amp;D863,XMLLINK[EID_MID],0)))</f>
        <v/>
      </c>
      <c r="J863" s="18" t="str">
        <f>IF(S863,"",INDEX(XMLLINK[Telefon],MATCH(Q864&amp;"_"&amp;D863,XMLLINK[EID_MID],0)))</f>
        <v/>
      </c>
      <c r="K863" s="18" t="str">
        <f>IF(S863,"",INDEX(XMLLINK[Instrument],MATCH(Q864&amp;"_"&amp;D863,XMLLINK[EID_MID],0)))</f>
        <v/>
      </c>
      <c r="L863" s="18" t="str">
        <f>IF(S863,"",INDEX(XMLLINK[BereichIDPerson],MATCH(Q864&amp;"_"&amp;D863,XMLLINK[EID_MID],0)))</f>
        <v/>
      </c>
      <c r="M863" s="18" t="str">
        <f>IF(S863,"",INDEX(XMLLINK[BereichNamePerson],MATCH(Q864&amp;"_"&amp;D863,XMLLINK[EID_MID],0)))</f>
        <v/>
      </c>
      <c r="N863" s="18" t="str">
        <f>IF(S863,"",INDEX(XMLLINK[AuswahlPerson],MATCH(Q864&amp;"_"&amp;D863,XMLLINK[EID_MID],0)))</f>
        <v/>
      </c>
      <c r="O863" s="18" t="str">
        <f>IF(S863,"",INDEX(XMLLINK[BemerkungPerson],MATCH(Q864&amp;"_"&amp;D863,XMLLINK[EID_MID],0)))</f>
        <v/>
      </c>
      <c r="Q863" s="21">
        <f t="shared" si="168"/>
        <v>43</v>
      </c>
      <c r="R863" s="15">
        <v>8</v>
      </c>
      <c r="S863" s="18" t="b">
        <f>ISERROR(INDEX(XMLLINK[NamePerson],MATCH(Q857&amp;"_"&amp;D863,XMLLINK[EID_MID],0)))</f>
        <v>1</v>
      </c>
      <c r="U863" s="15" t="str">
        <f t="shared" ca="1" si="169"/>
        <v/>
      </c>
      <c r="W863" s="15" t="str">
        <f>IF(OR(M863="",COUNTIF(M856:M862,M863)&gt;0),"",", "&amp;M863)</f>
        <v/>
      </c>
      <c r="Y863" s="15" t="str">
        <f>IF(OR(K863="",COUNTIF(K860:K862,K863)&gt;0),"",", "&amp;K863)</f>
        <v/>
      </c>
    </row>
    <row r="864" spans="1:25" x14ac:dyDescent="0.25">
      <c r="A864" s="24"/>
      <c r="B864" s="17" t="s">
        <v>87</v>
      </c>
      <c r="C864" s="18" t="str">
        <f>IF(ISERROR(S855),"",INDEX(XMLLINK[Auftrittzeit],MATCH(Q864,XMLLINK[EnsembleNr],0)))</f>
        <v/>
      </c>
      <c r="D864" s="17" t="s">
        <v>94</v>
      </c>
      <c r="E864" s="15" t="s">
        <v>29</v>
      </c>
      <c r="F864" s="15" t="s">
        <v>30</v>
      </c>
      <c r="G864" s="15" t="s">
        <v>95</v>
      </c>
      <c r="H864" s="15" t="s">
        <v>32</v>
      </c>
      <c r="I864" s="15" t="s">
        <v>20</v>
      </c>
      <c r="J864" s="15" t="s">
        <v>39</v>
      </c>
      <c r="Q864" s="21">
        <f t="shared" si="168"/>
        <v>43</v>
      </c>
      <c r="U864" s="15">
        <f ca="1">COUNT(U856:U863)</f>
        <v>0</v>
      </c>
      <c r="W864" s="29" t="str">
        <f>CONCATENATE(W865,V866,W866,V867,W867,V868,W868,V869,W869,V870,W870,V871,W871)</f>
        <v/>
      </c>
    </row>
    <row r="865" spans="1:25" x14ac:dyDescent="0.25">
      <c r="A865" s="24"/>
      <c r="B865" s="17" t="s">
        <v>88</v>
      </c>
      <c r="C865" s="18" t="str">
        <f>IF(ISERROR(S855),"",INDEX(XMLLINK[Bemerkung],MATCH(Q865,XMLLINK[EnsembleNr],0)))</f>
        <v/>
      </c>
      <c r="D865" s="21">
        <v>1</v>
      </c>
      <c r="E865" s="18" t="str">
        <f>IF(S865,"",INDEX(XMLLINK[Titel],MATCH(Q866&amp;"_"&amp;D865,XMLLINK[EID_WID],0)))</f>
        <v/>
      </c>
      <c r="F865" s="18" t="str">
        <f>IF(S865,"",INDEX(XMLLINK[Komponist],MATCH(Q866&amp;"_"&amp;D865,XMLLINK[EID_WID],0)))</f>
        <v/>
      </c>
      <c r="G865" s="18" t="str">
        <f>IF(S865,"",INDEX(XMLLINK[Satz],MATCH(Q866&amp;"_"&amp;D865,XMLLINK[EID_WID],0)))</f>
        <v/>
      </c>
      <c r="H865" s="18" t="str">
        <f>IF(S865,"",INDEX(XMLLINK[Dauer],MATCH(Q866&amp;"_"&amp;D865,XMLLINK[EID_WID],0)))</f>
        <v/>
      </c>
      <c r="I865" s="18" t="str">
        <f>IF(S865,"",INDEX(XMLLINK[BemerkungWerk],MATCH(Q866&amp;"_"&amp;D865,XMLLINK[EID_WID],0)))</f>
        <v/>
      </c>
      <c r="J865" s="18" t="str">
        <f>IF(S865,"",INDEX(XMLLINK[Pflicht],MATCH(Q866&amp;"_"&amp;D865,XMLLINK[EID_WID],0)))</f>
        <v/>
      </c>
      <c r="Q865" s="21">
        <f t="shared" si="168"/>
        <v>43</v>
      </c>
      <c r="R865" s="22" t="s">
        <v>102</v>
      </c>
      <c r="S865" s="18" t="b">
        <f>ISERROR(INDEX(XMLLINK[NamePerson],MATCH(Q867&amp;"_"&amp;D865,XMLLINK[EID_WID],0)))</f>
        <v>1</v>
      </c>
      <c r="W865" s="15" t="str">
        <f t="shared" ref="W865:W872" si="170">IF(AND(F865="",G865=""),E865,IF(AND(F865&lt;&gt;"",G865&lt;&gt;""),F865&amp;", "&amp;E865&amp;", "&amp;G865,IF(F865="",E865&amp;", "&amp;G865,F865&amp;", "&amp;E865)))</f>
        <v/>
      </c>
    </row>
    <row r="866" spans="1:25" x14ac:dyDescent="0.25">
      <c r="A866" s="24"/>
      <c r="B866" s="17" t="s">
        <v>108</v>
      </c>
      <c r="C866" s="28" t="str">
        <f ca="1">IF(U864=0,"",SUM(U856:U863)/U864/365.25)</f>
        <v/>
      </c>
      <c r="D866" s="21">
        <v>2</v>
      </c>
      <c r="E866" s="18" t="str">
        <f>IF(S866,"",INDEX(XMLLINK[Titel],MATCH(Q867&amp;"_"&amp;D866,XMLLINK[EID_WID],0)))</f>
        <v/>
      </c>
      <c r="F866" s="18" t="str">
        <f>IF(S866,"",INDEX(XMLLINK[Komponist],MATCH(Q867&amp;"_"&amp;D866,XMLLINK[EID_WID],0)))</f>
        <v/>
      </c>
      <c r="G866" s="18" t="str">
        <f>IF(S866,"",INDEX(XMLLINK[Satz],MATCH(Q867&amp;"_"&amp;D866,XMLLINK[EID_WID],0)))</f>
        <v/>
      </c>
      <c r="H866" s="18" t="str">
        <f>IF(S866,"",INDEX(XMLLINK[Dauer],MATCH(Q867&amp;"_"&amp;D866,XMLLINK[EID_WID],0)))</f>
        <v/>
      </c>
      <c r="I866" s="18" t="str">
        <f>IF(S866,"",INDEX(XMLLINK[BemerkungWerk],MATCH(Q867&amp;"_"&amp;D866,XMLLINK[EID_WID],0)))</f>
        <v/>
      </c>
      <c r="J866" s="18" t="str">
        <f>IF(S866,"",INDEX(XMLLINK[Pflicht],MATCH(Q867&amp;"_"&amp;D866,XMLLINK[EID_WID],0)))</f>
        <v/>
      </c>
      <c r="Q866" s="21">
        <f t="shared" si="168"/>
        <v>43</v>
      </c>
      <c r="R866" s="22">
        <v>2</v>
      </c>
      <c r="S866" s="18" t="b">
        <f>ISERROR(INDEX(XMLLINK[NamePerson],MATCH(Q868&amp;"_"&amp;D866,XMLLINK[EID_WID],0)))</f>
        <v>1</v>
      </c>
      <c r="V866" s="15" t="str">
        <f>IF(W866="","","; ")</f>
        <v/>
      </c>
      <c r="W866" s="15" t="str">
        <f t="shared" si="170"/>
        <v/>
      </c>
    </row>
    <row r="867" spans="1:25" x14ac:dyDescent="0.25">
      <c r="A867" s="24"/>
      <c r="D867" s="21">
        <v>3</v>
      </c>
      <c r="E867" s="18" t="str">
        <f>IF(S867,"",INDEX(XMLLINK[Titel],MATCH(Q868&amp;"_"&amp;D867,XMLLINK[EID_WID],0)))</f>
        <v/>
      </c>
      <c r="F867" s="18" t="str">
        <f>IF(S867,"",INDEX(XMLLINK[Komponist],MATCH(Q868&amp;"_"&amp;D867,XMLLINK[EID_WID],0)))</f>
        <v/>
      </c>
      <c r="G867" s="18" t="str">
        <f>IF(S867,"",INDEX(XMLLINK[Satz],MATCH(Q868&amp;"_"&amp;D867,XMLLINK[EID_WID],0)))</f>
        <v/>
      </c>
      <c r="H867" s="18" t="str">
        <f>IF(S867,"",INDEX(XMLLINK[Dauer],MATCH(Q868&amp;"_"&amp;D867,XMLLINK[EID_WID],0)))</f>
        <v/>
      </c>
      <c r="I867" s="18" t="str">
        <f>IF(S867,"",INDEX(XMLLINK[BemerkungWerk],MATCH(Q868&amp;"_"&amp;D867,XMLLINK[EID_WID],0)))</f>
        <v/>
      </c>
      <c r="J867" s="18" t="str">
        <f>IF(S867,"",INDEX(XMLLINK[Pflicht],MATCH(Q868&amp;"_"&amp;D867,XMLLINK[EID_WID],0)))</f>
        <v/>
      </c>
      <c r="Q867" s="21">
        <f t="shared" si="168"/>
        <v>43</v>
      </c>
      <c r="R867" s="22">
        <v>3</v>
      </c>
      <c r="S867" s="18" t="b">
        <f>ISERROR(INDEX(XMLLINK[NamePerson],MATCH(Q869&amp;"_"&amp;D867,XMLLINK[EID_WID],0)))</f>
        <v>1</v>
      </c>
      <c r="V867" s="15" t="str">
        <f t="shared" ref="V867:V872" si="171">IF(W867="","","; ")</f>
        <v/>
      </c>
      <c r="W867" s="15" t="str">
        <f t="shared" si="170"/>
        <v/>
      </c>
    </row>
    <row r="868" spans="1:25" x14ac:dyDescent="0.25">
      <c r="A868" s="24"/>
      <c r="D868" s="21">
        <v>4</v>
      </c>
      <c r="E868" s="18" t="str">
        <f>IF(S868,"",INDEX(XMLLINK[Titel],MATCH(Q869&amp;"_"&amp;D868,XMLLINK[EID_WID],0)))</f>
        <v/>
      </c>
      <c r="F868" s="18" t="str">
        <f>IF(S868,"",INDEX(XMLLINK[Komponist],MATCH(Q869&amp;"_"&amp;D868,XMLLINK[EID_WID],0)))</f>
        <v/>
      </c>
      <c r="G868" s="18" t="str">
        <f>IF(S868,"",INDEX(XMLLINK[Satz],MATCH(Q869&amp;"_"&amp;D868,XMLLINK[EID_WID],0)))</f>
        <v/>
      </c>
      <c r="H868" s="18" t="str">
        <f>IF(S868,"",INDEX(XMLLINK[Dauer],MATCH(Q869&amp;"_"&amp;D868,XMLLINK[EID_WID],0)))</f>
        <v/>
      </c>
      <c r="I868" s="18" t="str">
        <f>IF(S868,"",INDEX(XMLLINK[BemerkungWerk],MATCH(Q869&amp;"_"&amp;D868,XMLLINK[EID_WID],0)))</f>
        <v/>
      </c>
      <c r="J868" s="18" t="str">
        <f>IF(S868,"",INDEX(XMLLINK[Pflicht],MATCH(Q869&amp;"_"&amp;D868,XMLLINK[EID_WID],0)))</f>
        <v/>
      </c>
      <c r="Q868" s="21">
        <f t="shared" si="168"/>
        <v>43</v>
      </c>
      <c r="R868" s="22">
        <v>4</v>
      </c>
      <c r="S868" s="18" t="b">
        <f>ISERROR(INDEX(XMLLINK[NamePerson],MATCH(Q870&amp;"_"&amp;D868,XMLLINK[EID_WID],0)))</f>
        <v>1</v>
      </c>
      <c r="V868" s="15" t="str">
        <f t="shared" si="171"/>
        <v/>
      </c>
      <c r="W868" s="15" t="str">
        <f t="shared" si="170"/>
        <v/>
      </c>
    </row>
    <row r="869" spans="1:25" x14ac:dyDescent="0.25">
      <c r="A869" s="24"/>
      <c r="D869" s="21">
        <v>5</v>
      </c>
      <c r="E869" s="18" t="str">
        <f>IF(S869,"",INDEX(XMLLINK[Titel],MATCH(Q870&amp;"_"&amp;D869,XMLLINK[EID_WID],0)))</f>
        <v/>
      </c>
      <c r="F869" s="18" t="str">
        <f>IF(S869,"",INDEX(XMLLINK[Komponist],MATCH(Q870&amp;"_"&amp;D869,XMLLINK[EID_WID],0)))</f>
        <v/>
      </c>
      <c r="G869" s="18" t="str">
        <f>IF(S869,"",INDEX(XMLLINK[Satz],MATCH(Q870&amp;"_"&amp;D869,XMLLINK[EID_WID],0)))</f>
        <v/>
      </c>
      <c r="H869" s="18" t="str">
        <f>IF(S869,"",INDEX(XMLLINK[Dauer],MATCH(Q870&amp;"_"&amp;D869,XMLLINK[EID_WID],0)))</f>
        <v/>
      </c>
      <c r="I869" s="18" t="str">
        <f>IF(S869,"",INDEX(XMLLINK[BemerkungWerk],MATCH(Q870&amp;"_"&amp;D869,XMLLINK[EID_WID],0)))</f>
        <v/>
      </c>
      <c r="J869" s="18" t="str">
        <f>IF(S869,"",INDEX(XMLLINK[Pflicht],MATCH(Q870&amp;"_"&amp;D869,XMLLINK[EID_WID],0)))</f>
        <v/>
      </c>
      <c r="Q869" s="21">
        <f t="shared" si="168"/>
        <v>43</v>
      </c>
      <c r="R869" s="22">
        <v>5</v>
      </c>
      <c r="S869" s="18" t="b">
        <f>ISERROR(INDEX(XMLLINK[NamePerson],MATCH(Q871&amp;"_"&amp;D869,XMLLINK[EID_WID],0)))</f>
        <v>1</v>
      </c>
      <c r="V869" s="15" t="str">
        <f t="shared" si="171"/>
        <v/>
      </c>
      <c r="W869" s="15" t="str">
        <f t="shared" si="170"/>
        <v/>
      </c>
    </row>
    <row r="870" spans="1:25" x14ac:dyDescent="0.25">
      <c r="A870" s="24"/>
      <c r="D870" s="21">
        <v>6</v>
      </c>
      <c r="E870" s="18" t="str">
        <f>IF(S870,"",INDEX(XMLLINK[Titel],MATCH(Q871&amp;"_"&amp;D870,XMLLINK[EID_WID],0)))</f>
        <v/>
      </c>
      <c r="F870" s="18" t="str">
        <f>IF(S870,"",INDEX(XMLLINK[Komponist],MATCH(Q871&amp;"_"&amp;D870,XMLLINK[EID_WID],0)))</f>
        <v/>
      </c>
      <c r="G870" s="18" t="str">
        <f>IF(S870,"",INDEX(XMLLINK[Satz],MATCH(Q871&amp;"_"&amp;D870,XMLLINK[EID_WID],0)))</f>
        <v/>
      </c>
      <c r="H870" s="18" t="str">
        <f>IF(S870,"",INDEX(XMLLINK[Dauer],MATCH(Q871&amp;"_"&amp;D870,XMLLINK[EID_WID],0)))</f>
        <v/>
      </c>
      <c r="I870" s="18" t="str">
        <f>IF(S870,"",INDEX(XMLLINK[BemerkungWerk],MATCH(Q871&amp;"_"&amp;D870,XMLLINK[EID_WID],0)))</f>
        <v/>
      </c>
      <c r="J870" s="18" t="str">
        <f>IF(S870,"",INDEX(XMLLINK[Pflicht],MATCH(Q871&amp;"_"&amp;D870,XMLLINK[EID_WID],0)))</f>
        <v/>
      </c>
      <c r="Q870" s="21">
        <f t="shared" si="168"/>
        <v>43</v>
      </c>
      <c r="R870" s="22">
        <v>6</v>
      </c>
      <c r="S870" s="18" t="b">
        <f>ISERROR(INDEX(XMLLINK[NamePerson],MATCH(Q872&amp;"_"&amp;D870,XMLLINK[EID_WID],0)))</f>
        <v>1</v>
      </c>
      <c r="V870" s="15" t="str">
        <f t="shared" si="171"/>
        <v/>
      </c>
      <c r="W870" s="15" t="str">
        <f t="shared" si="170"/>
        <v/>
      </c>
    </row>
    <row r="871" spans="1:25" x14ac:dyDescent="0.25">
      <c r="A871" s="24"/>
      <c r="D871" s="21">
        <v>7</v>
      </c>
      <c r="E871" s="18" t="str">
        <f>IF(S871,"",INDEX(XMLLINK[Titel],MATCH(Q872&amp;"_"&amp;D871,XMLLINK[EID_WID],0)))</f>
        <v/>
      </c>
      <c r="F871" s="18" t="str">
        <f>IF(S871,"",INDEX(XMLLINK[Komponist],MATCH(Q872&amp;"_"&amp;D871,XMLLINK[EID_WID],0)))</f>
        <v/>
      </c>
      <c r="G871" s="18" t="str">
        <f>IF(S871,"",INDEX(XMLLINK[Satz],MATCH(Q872&amp;"_"&amp;D871,XMLLINK[EID_WID],0)))</f>
        <v/>
      </c>
      <c r="H871" s="18" t="str">
        <f>IF(S871,"",INDEX(XMLLINK[Dauer],MATCH(Q872&amp;"_"&amp;D871,XMLLINK[EID_WID],0)))</f>
        <v/>
      </c>
      <c r="I871" s="18" t="str">
        <f>IF(S871,"",INDEX(XMLLINK[BemerkungWerk],MATCH(Q872&amp;"_"&amp;D871,XMLLINK[EID_WID],0)))</f>
        <v/>
      </c>
      <c r="J871" s="18" t="str">
        <f>IF(S871,"",INDEX(XMLLINK[Pflicht],MATCH(Q872&amp;"_"&amp;D871,XMLLINK[EID_WID],0)))</f>
        <v/>
      </c>
      <c r="Q871" s="21">
        <f t="shared" si="168"/>
        <v>43</v>
      </c>
      <c r="R871" s="22">
        <v>7</v>
      </c>
      <c r="S871" s="18" t="b">
        <f>ISERROR(INDEX(XMLLINK[NamePerson],MATCH(Q873&amp;"_"&amp;D871,XMLLINK[EID_WID],0)))</f>
        <v>1</v>
      </c>
      <c r="V871" s="15" t="str">
        <f t="shared" si="171"/>
        <v/>
      </c>
      <c r="W871" s="15" t="str">
        <f t="shared" si="170"/>
        <v/>
      </c>
    </row>
    <row r="872" spans="1:25" x14ac:dyDescent="0.25">
      <c r="A872" s="24"/>
      <c r="D872" s="21">
        <v>8</v>
      </c>
      <c r="E872" s="18" t="str">
        <f>IF(S872,"",INDEX(XMLLINK[Titel],MATCH(Q873&amp;"_"&amp;D872,XMLLINK[EID_WID],0)))</f>
        <v/>
      </c>
      <c r="F872" s="18" t="str">
        <f>IF(S872,"",INDEX(XMLLINK[Komponist],MATCH(Q873&amp;"_"&amp;D872,XMLLINK[EID_WID],0)))</f>
        <v/>
      </c>
      <c r="G872" s="18" t="str">
        <f>IF(S872,"",INDEX(XMLLINK[Satz],MATCH(Q873&amp;"_"&amp;D872,XMLLINK[EID_WID],0)))</f>
        <v/>
      </c>
      <c r="H872" s="18" t="str">
        <f>IF(S872,"",INDEX(XMLLINK[Dauer],MATCH(Q873&amp;"_"&amp;D872,XMLLINK[EID_WID],0)))</f>
        <v/>
      </c>
      <c r="I872" s="18" t="str">
        <f>IF(S872,"",INDEX(XMLLINK[BemerkungWerk],MATCH(Q873&amp;"_"&amp;D872,XMLLINK[EID_WID],0)))</f>
        <v/>
      </c>
      <c r="J872" s="18" t="str">
        <f>IF(S872,"",INDEX(XMLLINK[Pflicht],MATCH(Q873&amp;"_"&amp;D872,XMLLINK[EID_WID],0)))</f>
        <v/>
      </c>
      <c r="Q872" s="21"/>
      <c r="R872" s="22">
        <v>8</v>
      </c>
      <c r="S872" s="18" t="b">
        <f>ISERROR(INDEX(XMLLINK[NamePerson],MATCH(A873&amp;"_"&amp;D872,XMLLINK[EID_WID],0)))</f>
        <v>1</v>
      </c>
      <c r="V872" s="15" t="str">
        <f t="shared" si="171"/>
        <v/>
      </c>
      <c r="W872" s="15" t="str">
        <f t="shared" si="170"/>
        <v/>
      </c>
    </row>
    <row r="874" spans="1:25" x14ac:dyDescent="0.25">
      <c r="A874" s="23" t="s">
        <v>96</v>
      </c>
      <c r="B874" s="23">
        <f>(ROW()+6)/20</f>
        <v>44</v>
      </c>
      <c r="C874" s="24"/>
      <c r="D874" s="24"/>
      <c r="E874" s="24"/>
      <c r="F874" s="24"/>
      <c r="G874" s="24"/>
      <c r="H874" s="24"/>
      <c r="I874" s="24"/>
      <c r="J874" s="24"/>
      <c r="K874" s="24"/>
      <c r="L874" s="24"/>
      <c r="M874" s="24"/>
      <c r="N874" s="24"/>
      <c r="O874" s="24"/>
    </row>
    <row r="875" spans="1:25" x14ac:dyDescent="0.25">
      <c r="A875" s="24"/>
      <c r="B875" s="17" t="s">
        <v>78</v>
      </c>
      <c r="C875" s="18" t="str">
        <f>IF(ISERROR(S875),"",INDEX(XMLLINK[Name],MATCH(Q876,XMLLINK[EnsembleNr],0)))</f>
        <v/>
      </c>
      <c r="D875" s="17" t="s">
        <v>89</v>
      </c>
      <c r="E875" s="19" t="s">
        <v>11</v>
      </c>
      <c r="F875" s="15" t="s">
        <v>90</v>
      </c>
      <c r="G875" s="15" t="s">
        <v>91</v>
      </c>
      <c r="H875" s="15" t="s">
        <v>24</v>
      </c>
      <c r="I875" s="15" t="s">
        <v>25</v>
      </c>
      <c r="J875" s="15" t="s">
        <v>26</v>
      </c>
      <c r="K875" s="15" t="s">
        <v>27</v>
      </c>
      <c r="L875" s="15" t="s">
        <v>18</v>
      </c>
      <c r="M875" s="15" t="s">
        <v>92</v>
      </c>
      <c r="N875" s="15" t="s">
        <v>93</v>
      </c>
      <c r="O875" s="15" t="s">
        <v>20</v>
      </c>
      <c r="Q875" s="21" t="s">
        <v>103</v>
      </c>
      <c r="R875" s="17" t="s">
        <v>97</v>
      </c>
      <c r="S875" s="20" t="e">
        <f>VLOOKUP(Q877,XMLLINK[EnsembleNr],1,0)</f>
        <v>#N/A</v>
      </c>
      <c r="T875" s="15" t="s">
        <v>100</v>
      </c>
      <c r="W875" s="29" t="str">
        <f>CONCATENATE(W876,W877,W878,W879,W880,W881,W882,W883)</f>
        <v/>
      </c>
      <c r="X875" s="31">
        <f>8-COUNTIF(W876:W883,"")</f>
        <v>0</v>
      </c>
      <c r="Y875" s="29" t="str">
        <f>CONCATENATE(Y876,Y877,Y878,Y879,Y880,Y881,Y882,Y883)</f>
        <v/>
      </c>
    </row>
    <row r="876" spans="1:25" x14ac:dyDescent="0.25">
      <c r="A876" s="24"/>
      <c r="B876" s="17" t="s">
        <v>79</v>
      </c>
      <c r="C876" s="18" t="str">
        <f>IF(ISERROR(S875),"",INDEX(XMLLINK[Leiter],MATCH(Q876,XMLLINK[EnsembleNr],0)))</f>
        <v/>
      </c>
      <c r="D876" s="21">
        <v>1</v>
      </c>
      <c r="E876" s="18" t="str">
        <f>IF(S876,"",INDEX(XMLLINK[NamePerson],MATCH(Q877&amp;"_"&amp;D876,XMLLINK[EID_MID],0)))</f>
        <v/>
      </c>
      <c r="F876" s="18" t="str">
        <f>IF(S876,"",INDEX(XMLLINK[GebDat],MATCH(Q877&amp;"_"&amp;D876,XMLLINK[EID_MID],0)))</f>
        <v/>
      </c>
      <c r="G876" s="18" t="str">
        <f>IF(S876,"",INDEX(XMLLINK[Geschlecht],MATCH(Q877&amp;"_"&amp;D876,XMLLINK[EID_MID],0)))</f>
        <v/>
      </c>
      <c r="H876" s="18" t="str">
        <f>IF(S876,"",INDEX(XMLLINK[Adresse],MATCH(Q877&amp;"_"&amp;D876,XMLLINK[EID_MID],0)))</f>
        <v/>
      </c>
      <c r="I876" s="18" t="str">
        <f>IF(S876,"",INDEX(XMLLINK[Email],MATCH(Q877&amp;"_"&amp;D876,XMLLINK[EID_MID],0)))</f>
        <v/>
      </c>
      <c r="J876" s="18" t="str">
        <f>IF(S876,"",INDEX(XMLLINK[Telefon],MATCH(Q877&amp;"_"&amp;D876,XMLLINK[EID_MID],0)))</f>
        <v/>
      </c>
      <c r="K876" s="18" t="str">
        <f>IF(S876,"",INDEX(XMLLINK[Instrument],MATCH(Q877&amp;"_"&amp;D876,XMLLINK[EID_MID],0)))</f>
        <v/>
      </c>
      <c r="L876" s="18" t="str">
        <f>IF(S876,"",INDEX(XMLLINK[BereichIDPerson],MATCH(Q877&amp;"_"&amp;D876,XMLLINK[EID_MID],0)))</f>
        <v/>
      </c>
      <c r="M876" s="18" t="str">
        <f>IF(S876,"",INDEX(XMLLINK[BereichNamePerson],MATCH(Q877&amp;"_"&amp;D876,XMLLINK[EID_MID],0)))</f>
        <v/>
      </c>
      <c r="N876" s="18" t="str">
        <f>IF(S876,"",INDEX(XMLLINK[AuswahlPerson],MATCH(Q877&amp;"_"&amp;D876,XMLLINK[EID_MID],0)))</f>
        <v/>
      </c>
      <c r="O876" s="18" t="str">
        <f>IF(S876,"",INDEX(XMLLINK[BemerkungPerson],MATCH(Q877&amp;"_"&amp;D876,XMLLINK[EID_MID],0)))</f>
        <v/>
      </c>
      <c r="Q876" s="21">
        <f>B874</f>
        <v>44</v>
      </c>
      <c r="R876" s="22" t="s">
        <v>101</v>
      </c>
      <c r="S876" s="18" t="b">
        <f>ISERROR(INDEX(XMLLINK[NamePerson],MATCH(Q877&amp;"_"&amp;D876,XMLLINK[EID_MID],0)))</f>
        <v>1</v>
      </c>
      <c r="U876" s="15" t="str">
        <f ca="1">IF(ISNUMBER(DATEVALUE(F876)),TODAY()-DATEVALUE(F876),"")</f>
        <v/>
      </c>
      <c r="W876" s="15" t="str">
        <f>M876</f>
        <v/>
      </c>
      <c r="X876" s="29" t="str">
        <f>IF(E876="","",IF(E877="",E876,IF(E878="",E876&amp;", "&amp;E877,IF(E879="",E876&amp;", "&amp;E877&amp;", "&amp;E878,IF(E880="",E876&amp;", "&amp;E877&amp;", "&amp;E878&amp;", "&amp;E879,IF(E881="",E876&amp;", "&amp;E877&amp;", "&amp;E878&amp;", "&amp;E879&amp;", "&amp;E880,IF(E882="",E876&amp;", "&amp;E877&amp;", "&amp;E878&amp;", "&amp;E879&amp;", "&amp;E880&amp;", "&amp;E881,IF(E883="",E876&amp;", "&amp;E877&amp;", "&amp;E878&amp;", "&amp;E879&amp;", "&amp;E880&amp;", "&amp;E881&amp;", "&amp;E882,E876&amp;", "&amp;E877&amp;", "&amp;E878&amp;", "&amp;E879&amp;", "&amp;E880&amp;", "&amp;E881&amp;", "&amp;E882&amp;", "&amp;E883))))))))</f>
        <v/>
      </c>
      <c r="Y876" s="15" t="str">
        <f>K876</f>
        <v/>
      </c>
    </row>
    <row r="877" spans="1:25" x14ac:dyDescent="0.25">
      <c r="A877" s="24"/>
      <c r="B877" s="17" t="s">
        <v>80</v>
      </c>
      <c r="C877" s="18" t="str">
        <f>IF(ISERROR(S875),"",INDEX(XMLLINK[LeiterEmail],MATCH(Q877,XMLLINK[EnsembleNr],0)))</f>
        <v/>
      </c>
      <c r="D877" s="21">
        <v>2</v>
      </c>
      <c r="E877" s="18" t="str">
        <f>IF(S877,"",INDEX(XMLLINK[NamePerson],MATCH(Q878&amp;"_"&amp;D877,XMLLINK[EID_MID],0)))</f>
        <v/>
      </c>
      <c r="F877" s="18" t="str">
        <f>IF(S877,"",INDEX(XMLLINK[GebDat],MATCH(Q878&amp;"_"&amp;D877,XMLLINK[EID_MID],0)))</f>
        <v/>
      </c>
      <c r="G877" s="18" t="str">
        <f>IF(S877,"",INDEX(XMLLINK[Geschlecht],MATCH(Q878&amp;"_"&amp;D877,XMLLINK[EID_MID],0)))</f>
        <v/>
      </c>
      <c r="H877" s="18" t="str">
        <f>IF(S877,"",INDEX(XMLLINK[Adresse],MATCH(Q878&amp;"_"&amp;D877,XMLLINK[EID_MID],0)))</f>
        <v/>
      </c>
      <c r="I877" s="18" t="str">
        <f>IF(S877,"",INDEX(XMLLINK[Email],MATCH(Q878&amp;"_"&amp;D877,XMLLINK[EID_MID],0)))</f>
        <v/>
      </c>
      <c r="J877" s="18" t="str">
        <f>IF(S877,"",INDEX(XMLLINK[Telefon],MATCH(Q878&amp;"_"&amp;D877,XMLLINK[EID_MID],0)))</f>
        <v/>
      </c>
      <c r="K877" s="18" t="str">
        <f>IF(S877,"",INDEX(XMLLINK[Instrument],MATCH(Q878&amp;"_"&amp;D877,XMLLINK[EID_MID],0)))</f>
        <v/>
      </c>
      <c r="L877" s="18" t="str">
        <f>IF(S877,"",INDEX(XMLLINK[BereichIDPerson],MATCH(Q878&amp;"_"&amp;D877,XMLLINK[EID_MID],0)))</f>
        <v/>
      </c>
      <c r="M877" s="18" t="str">
        <f>IF(S877,"",INDEX(XMLLINK[BereichNamePerson],MATCH(Q878&amp;"_"&amp;D877,XMLLINK[EID_MID],0)))</f>
        <v/>
      </c>
      <c r="N877" s="18" t="str">
        <f>IF(S877,"",INDEX(XMLLINK[AuswahlPerson],MATCH(Q878&amp;"_"&amp;D877,XMLLINK[EID_MID],0)))</f>
        <v/>
      </c>
      <c r="O877" s="18" t="str">
        <f>IF(S877,"",INDEX(XMLLINK[BemerkungPerson],MATCH(Q878&amp;"_"&amp;D877,XMLLINK[EID_MID],0)))</f>
        <v/>
      </c>
      <c r="Q877" s="21">
        <f t="shared" ref="Q877:Q891" si="172">Q876</f>
        <v>44</v>
      </c>
      <c r="R877" s="15">
        <v>2</v>
      </c>
      <c r="S877" s="18" t="b">
        <f>ISERROR(INDEX(XMLLINK[NamePerson],MATCH(Q877&amp;"_"&amp;D877,XMLLINK[EID_MID],0)))</f>
        <v>1</v>
      </c>
      <c r="U877" s="15" t="str">
        <f t="shared" ref="U877:U883" ca="1" si="173">IF(ISNUMBER(DATEVALUE(F877)),TODAY()-DATEVALUE(F877),"")</f>
        <v/>
      </c>
      <c r="W877" s="15" t="str">
        <f>IF(AND(M877&lt;&gt;"",M877&lt;&gt;M876),", "&amp;M877,"")</f>
        <v/>
      </c>
      <c r="Y877" s="15" t="str">
        <f>IF(AND(K877&lt;&gt;"",K877&lt;&gt;K876),", "&amp;K877,"")</f>
        <v/>
      </c>
    </row>
    <row r="878" spans="1:25" x14ac:dyDescent="0.25">
      <c r="A878" s="24"/>
      <c r="B878" s="17" t="s">
        <v>81</v>
      </c>
      <c r="C878" s="18" t="str">
        <f>IF(ISERROR(S875),"",INDEX(XMLLINK[LeiterTelefon],MATCH(Q878,XMLLINK[EnsembleNr],0)))</f>
        <v/>
      </c>
      <c r="D878" s="21">
        <v>3</v>
      </c>
      <c r="E878" s="18" t="str">
        <f>IF(S878,"",INDEX(XMLLINK[NamePerson],MATCH(Q879&amp;"_"&amp;D878,XMLLINK[EID_MID],0)))</f>
        <v/>
      </c>
      <c r="F878" s="18" t="str">
        <f>IF(S878,"",INDEX(XMLLINK[GebDat],MATCH(Q879&amp;"_"&amp;D878,XMLLINK[EID_MID],0)))</f>
        <v/>
      </c>
      <c r="G878" s="18" t="str">
        <f>IF(S878,"",INDEX(XMLLINK[Geschlecht],MATCH(Q879&amp;"_"&amp;D878,XMLLINK[EID_MID],0)))</f>
        <v/>
      </c>
      <c r="H878" s="18" t="str">
        <f>IF(S878,"",INDEX(XMLLINK[Adresse],MATCH(Q879&amp;"_"&amp;D878,XMLLINK[EID_MID],0)))</f>
        <v/>
      </c>
      <c r="I878" s="18" t="str">
        <f>IF(S878,"",INDEX(XMLLINK[Email],MATCH(Q879&amp;"_"&amp;D878,XMLLINK[EID_MID],0)))</f>
        <v/>
      </c>
      <c r="J878" s="18" t="str">
        <f>IF(S878,"",INDEX(XMLLINK[Telefon],MATCH(Q879&amp;"_"&amp;D878,XMLLINK[EID_MID],0)))</f>
        <v/>
      </c>
      <c r="K878" s="18" t="str">
        <f>IF(S878,"",INDEX(XMLLINK[Instrument],MATCH(Q879&amp;"_"&amp;D878,XMLLINK[EID_MID],0)))</f>
        <v/>
      </c>
      <c r="L878" s="18" t="str">
        <f>IF(S878,"",INDEX(XMLLINK[BereichIDPerson],MATCH(Q879&amp;"_"&amp;D878,XMLLINK[EID_MID],0)))</f>
        <v/>
      </c>
      <c r="M878" s="18" t="str">
        <f>IF(S878,"",INDEX(XMLLINK[BereichNamePerson],MATCH(Q879&amp;"_"&amp;D878,XMLLINK[EID_MID],0)))</f>
        <v/>
      </c>
      <c r="N878" s="18" t="str">
        <f>IF(S878,"",INDEX(XMLLINK[AuswahlPerson],MATCH(Q879&amp;"_"&amp;D878,XMLLINK[EID_MID],0)))</f>
        <v/>
      </c>
      <c r="O878" s="18" t="str">
        <f>IF(S878,"",INDEX(XMLLINK[BemerkungPerson],MATCH(Q879&amp;"_"&amp;D878,XMLLINK[EID_MID],0)))</f>
        <v/>
      </c>
      <c r="Q878" s="21">
        <f t="shared" si="172"/>
        <v>44</v>
      </c>
      <c r="R878" s="15">
        <v>3</v>
      </c>
      <c r="S878" s="18" t="b">
        <f>ISERROR(INDEX(XMLLINK[NamePerson],MATCH(Q877&amp;"_"&amp;D878,XMLLINK[EID_MID],0)))</f>
        <v>1</v>
      </c>
      <c r="U878" s="15" t="str">
        <f t="shared" ca="1" si="173"/>
        <v/>
      </c>
      <c r="W878" s="15" t="str">
        <f>IF(OR(M878="",COUNTIF(M876:M877,M878)&gt;0),"",", "&amp;M878)</f>
        <v/>
      </c>
      <c r="Y878" s="15" t="str">
        <f>IF(OR(K878="",COUNTIF(K876:K877,K878)&gt;0),"",", "&amp;K878)</f>
        <v/>
      </c>
    </row>
    <row r="879" spans="1:25" x14ac:dyDescent="0.25">
      <c r="A879" s="24"/>
      <c r="B879" s="17" t="s">
        <v>82</v>
      </c>
      <c r="C879" s="18" t="str">
        <f>IF(ISERROR(S875),"",INDEX(XMLLINK[Art],MATCH(Q879,XMLLINK[EnsembleNr],0)))</f>
        <v/>
      </c>
      <c r="D879" s="21">
        <v>4</v>
      </c>
      <c r="E879" s="18" t="str">
        <f>IF(S879,"",INDEX(XMLLINK[NamePerson],MATCH(Q880&amp;"_"&amp;D879,XMLLINK[EID_MID],0)))</f>
        <v/>
      </c>
      <c r="F879" s="18" t="str">
        <f>IF(S879,"",INDEX(XMLLINK[GebDat],MATCH(Q880&amp;"_"&amp;D879,XMLLINK[EID_MID],0)))</f>
        <v/>
      </c>
      <c r="G879" s="18" t="str">
        <f>IF(S879,"",INDEX(XMLLINK[Geschlecht],MATCH(Q880&amp;"_"&amp;D879,XMLLINK[EID_MID],0)))</f>
        <v/>
      </c>
      <c r="H879" s="18" t="str">
        <f>IF(S879,"",INDEX(XMLLINK[Adresse],MATCH(Q880&amp;"_"&amp;D879,XMLLINK[EID_MID],0)))</f>
        <v/>
      </c>
      <c r="I879" s="18" t="str">
        <f>IF(S879,"",INDEX(XMLLINK[Email],MATCH(Q880&amp;"_"&amp;D879,XMLLINK[EID_MID],0)))</f>
        <v/>
      </c>
      <c r="J879" s="18" t="str">
        <f>IF(S879,"",INDEX(XMLLINK[Telefon],MATCH(Q880&amp;"_"&amp;D879,XMLLINK[EID_MID],0)))</f>
        <v/>
      </c>
      <c r="K879" s="18" t="str">
        <f>IF(S879,"",INDEX(XMLLINK[Instrument],MATCH(Q880&amp;"_"&amp;D879,XMLLINK[EID_MID],0)))</f>
        <v/>
      </c>
      <c r="L879" s="18" t="str">
        <f>IF(S879,"",INDEX(XMLLINK[BereichIDPerson],MATCH(Q880&amp;"_"&amp;D879,XMLLINK[EID_MID],0)))</f>
        <v/>
      </c>
      <c r="M879" s="18" t="str">
        <f>IF(S879,"",INDEX(XMLLINK[BereichNamePerson],MATCH(Q880&amp;"_"&amp;D879,XMLLINK[EID_MID],0)))</f>
        <v/>
      </c>
      <c r="N879" s="18" t="str">
        <f>IF(S879,"",INDEX(XMLLINK[AuswahlPerson],MATCH(Q880&amp;"_"&amp;D879,XMLLINK[EID_MID],0)))</f>
        <v/>
      </c>
      <c r="O879" s="18" t="str">
        <f>IF(S879,"",INDEX(XMLLINK[BemerkungPerson],MATCH(Q880&amp;"_"&amp;D879,XMLLINK[EID_MID],0)))</f>
        <v/>
      </c>
      <c r="Q879" s="21">
        <f t="shared" si="172"/>
        <v>44</v>
      </c>
      <c r="R879" s="15">
        <v>4</v>
      </c>
      <c r="S879" s="18" t="b">
        <f>ISERROR(INDEX(XMLLINK[NamePerson],MATCH(Q877&amp;"_"&amp;D879,XMLLINK[EID_MID],0)))</f>
        <v>1</v>
      </c>
      <c r="U879" s="15" t="str">
        <f t="shared" ca="1" si="173"/>
        <v/>
      </c>
      <c r="W879" s="15" t="str">
        <f>IF(OR(M879="",COUNTIF(M876:M878,M879)&gt;0),"",", "&amp;M879)</f>
        <v/>
      </c>
      <c r="Y879" s="15" t="str">
        <f>IF(OR(K879="",COUNTIF(K876:K878,K879)&gt;0),"",", "&amp;K879)</f>
        <v/>
      </c>
    </row>
    <row r="880" spans="1:25" x14ac:dyDescent="0.25">
      <c r="A880" s="24"/>
      <c r="B880" s="17" t="s">
        <v>83</v>
      </c>
      <c r="C880" s="18" t="str">
        <f>IF(ISERROR(S875),"",INDEX(XMLLINK[Stufe],MATCH(Q880,XMLLINK[EnsembleNr],0)))</f>
        <v/>
      </c>
      <c r="D880" s="21">
        <v>5</v>
      </c>
      <c r="E880" s="18" t="str">
        <f>IF(S880,"",INDEX(XMLLINK[NamePerson],MATCH(Q881&amp;"_"&amp;D880,XMLLINK[EID_MID],0)))</f>
        <v/>
      </c>
      <c r="F880" s="18" t="str">
        <f>IF(S880,"",INDEX(XMLLINK[GebDat],MATCH(Q881&amp;"_"&amp;D880,XMLLINK[EID_MID],0)))</f>
        <v/>
      </c>
      <c r="G880" s="18" t="str">
        <f>IF(S880,"",INDEX(XMLLINK[Geschlecht],MATCH(Q881&amp;"_"&amp;D880,XMLLINK[EID_MID],0)))</f>
        <v/>
      </c>
      <c r="H880" s="18" t="str">
        <f>IF(S880,"",INDEX(XMLLINK[Adresse],MATCH(Q881&amp;"_"&amp;D880,XMLLINK[EID_MID],0)))</f>
        <v/>
      </c>
      <c r="I880" s="18" t="str">
        <f>IF(S880,"",INDEX(XMLLINK[Email],MATCH(Q881&amp;"_"&amp;D880,XMLLINK[EID_MID],0)))</f>
        <v/>
      </c>
      <c r="J880" s="18" t="str">
        <f>IF(S880,"",INDEX(XMLLINK[Telefon],MATCH(Q881&amp;"_"&amp;D880,XMLLINK[EID_MID],0)))</f>
        <v/>
      </c>
      <c r="K880" s="18" t="str">
        <f>IF(S880,"",INDEX(XMLLINK[Instrument],MATCH(Q881&amp;"_"&amp;D880,XMLLINK[EID_MID],0)))</f>
        <v/>
      </c>
      <c r="L880" s="18" t="str">
        <f>IF(S880,"",INDEX(XMLLINK[BereichIDPerson],MATCH(Q881&amp;"_"&amp;D880,XMLLINK[EID_MID],0)))</f>
        <v/>
      </c>
      <c r="M880" s="18" t="str">
        <f>IF(S880,"",INDEX(XMLLINK[BereichNamePerson],MATCH(Q881&amp;"_"&amp;D880,XMLLINK[EID_MID],0)))</f>
        <v/>
      </c>
      <c r="N880" s="18" t="str">
        <f>IF(S880,"",INDEX(XMLLINK[AuswahlPerson],MATCH(Q881&amp;"_"&amp;D880,XMLLINK[EID_MID],0)))</f>
        <v/>
      </c>
      <c r="O880" s="18" t="str">
        <f>IF(S880,"",INDEX(XMLLINK[BemerkungPerson],MATCH(Q881&amp;"_"&amp;D880,XMLLINK[EID_MID],0)))</f>
        <v/>
      </c>
      <c r="Q880" s="21">
        <f t="shared" si="172"/>
        <v>44</v>
      </c>
      <c r="R880" s="15">
        <v>5</v>
      </c>
      <c r="S880" s="18" t="b">
        <f>ISERROR(INDEX(XMLLINK[NamePerson],MATCH(Q877&amp;"_"&amp;D880,XMLLINK[EID_MID],0)))</f>
        <v>1</v>
      </c>
      <c r="U880" s="15" t="str">
        <f t="shared" ca="1" si="173"/>
        <v/>
      </c>
      <c r="W880" s="15" t="str">
        <f>IF(OR(M880="",COUNTIF(M876:M879,M880)&gt;0),"",", "&amp;M880)</f>
        <v/>
      </c>
      <c r="Y880" s="15" t="str">
        <f>IF(OR(K880="",COUNTIF(K877:K879,K880)&gt;0),"",", "&amp;K880)</f>
        <v/>
      </c>
    </row>
    <row r="881" spans="1:25" x14ac:dyDescent="0.25">
      <c r="A881" s="24"/>
      <c r="B881" s="17" t="s">
        <v>84</v>
      </c>
      <c r="C881" s="18" t="str">
        <f>IF(ISERROR(S875),"",INDEX(XMLLINK[Artikel],MATCH(Q881,XMLLINK[EnsembleNr],0)))</f>
        <v/>
      </c>
      <c r="D881" s="21">
        <v>6</v>
      </c>
      <c r="E881" s="18" t="str">
        <f>IF(S881,"",INDEX(XMLLINK[NamePerson],MATCH(Q882&amp;"_"&amp;D881,XMLLINK[EID_MID],0)))</f>
        <v/>
      </c>
      <c r="F881" s="18" t="str">
        <f>IF(S881,"",INDEX(XMLLINK[GebDat],MATCH(Q882&amp;"_"&amp;D881,XMLLINK[EID_MID],0)))</f>
        <v/>
      </c>
      <c r="G881" s="18" t="str">
        <f>IF(S881,"",INDEX(XMLLINK[Geschlecht],MATCH(Q882&amp;"_"&amp;D881,XMLLINK[EID_MID],0)))</f>
        <v/>
      </c>
      <c r="H881" s="18" t="str">
        <f>IF(S881,"",INDEX(XMLLINK[Adresse],MATCH(Q882&amp;"_"&amp;D881,XMLLINK[EID_MID],0)))</f>
        <v/>
      </c>
      <c r="I881" s="18" t="str">
        <f>IF(S881,"",INDEX(XMLLINK[Email],MATCH(Q882&amp;"_"&amp;D881,XMLLINK[EID_MID],0)))</f>
        <v/>
      </c>
      <c r="J881" s="18" t="str">
        <f>IF(S881,"",INDEX(XMLLINK[Telefon],MATCH(Q882&amp;"_"&amp;D881,XMLLINK[EID_MID],0)))</f>
        <v/>
      </c>
      <c r="K881" s="18" t="str">
        <f>IF(S881,"",INDEX(XMLLINK[Instrument],MATCH(Q882&amp;"_"&amp;D881,XMLLINK[EID_MID],0)))</f>
        <v/>
      </c>
      <c r="L881" s="18" t="str">
        <f>IF(S881,"",INDEX(XMLLINK[BereichIDPerson],MATCH(Q882&amp;"_"&amp;D881,XMLLINK[EID_MID],0)))</f>
        <v/>
      </c>
      <c r="M881" s="18" t="str">
        <f>IF(S881,"",INDEX(XMLLINK[BereichNamePerson],MATCH(Q882&amp;"_"&amp;D881,XMLLINK[EID_MID],0)))</f>
        <v/>
      </c>
      <c r="N881" s="18" t="str">
        <f>IF(S881,"",INDEX(XMLLINK[AuswahlPerson],MATCH(Q882&amp;"_"&amp;D881,XMLLINK[EID_MID],0)))</f>
        <v/>
      </c>
      <c r="O881" s="18" t="str">
        <f>IF(S881,"",INDEX(XMLLINK[BemerkungPerson],MATCH(Q882&amp;"_"&amp;D881,XMLLINK[EID_MID],0)))</f>
        <v/>
      </c>
      <c r="Q881" s="21">
        <f t="shared" si="172"/>
        <v>44</v>
      </c>
      <c r="R881" s="15">
        <v>6</v>
      </c>
      <c r="S881" s="18" t="b">
        <f>ISERROR(INDEX(XMLLINK[NamePerson],MATCH(Q877&amp;"_"&amp;D881,XMLLINK[EID_MID],0)))</f>
        <v>1</v>
      </c>
      <c r="U881" s="15" t="str">
        <f t="shared" ca="1" si="173"/>
        <v/>
      </c>
      <c r="W881" s="15" t="str">
        <f>IF(OR(M881="",COUNTIF(M876:M880,M881)&gt;0),"",", "&amp;M881)</f>
        <v/>
      </c>
      <c r="Y881" s="15" t="str">
        <f>IF(OR(K881="",COUNTIF(K878:K880,K881)&gt;0),"",", "&amp;K881)</f>
        <v/>
      </c>
    </row>
    <row r="882" spans="1:25" x14ac:dyDescent="0.25">
      <c r="A882" s="24"/>
      <c r="B882" s="17" t="s">
        <v>85</v>
      </c>
      <c r="C882" s="18" t="str">
        <f>IF(ISERROR(S875),"",INDEX(XMLLINK[BereichID],MATCH(Q882,XMLLINK[EnsembleNr],0)))</f>
        <v/>
      </c>
      <c r="D882" s="21">
        <v>7</v>
      </c>
      <c r="E882" s="18" t="str">
        <f>IF(S882,"",INDEX(XMLLINK[NamePerson],MATCH(Q883&amp;"_"&amp;D882,XMLLINK[EID_MID],0)))</f>
        <v/>
      </c>
      <c r="F882" s="18" t="str">
        <f>IF(S882,"",INDEX(XMLLINK[GebDat],MATCH(Q883&amp;"_"&amp;D882,XMLLINK[EID_MID],0)))</f>
        <v/>
      </c>
      <c r="G882" s="18" t="str">
        <f>IF(S882,"",INDEX(XMLLINK[Geschlecht],MATCH(Q883&amp;"_"&amp;D882,XMLLINK[EID_MID],0)))</f>
        <v/>
      </c>
      <c r="H882" s="18" t="str">
        <f>IF(S882,"",INDEX(XMLLINK[Adresse],MATCH(Q883&amp;"_"&amp;D882,XMLLINK[EID_MID],0)))</f>
        <v/>
      </c>
      <c r="I882" s="18" t="str">
        <f>IF(S882,"",INDEX(XMLLINK[Email],MATCH(Q883&amp;"_"&amp;D882,XMLLINK[EID_MID],0)))</f>
        <v/>
      </c>
      <c r="J882" s="18" t="str">
        <f>IF(S882,"",INDEX(XMLLINK[Telefon],MATCH(Q883&amp;"_"&amp;D882,XMLLINK[EID_MID],0)))</f>
        <v/>
      </c>
      <c r="K882" s="18" t="str">
        <f>IF(S882,"",INDEX(XMLLINK[Instrument],MATCH(Q883&amp;"_"&amp;D882,XMLLINK[EID_MID],0)))</f>
        <v/>
      </c>
      <c r="L882" s="18" t="str">
        <f>IF(S882,"",INDEX(XMLLINK[BereichIDPerson],MATCH(Q883&amp;"_"&amp;D882,XMLLINK[EID_MID],0)))</f>
        <v/>
      </c>
      <c r="M882" s="18" t="str">
        <f>IF(S882,"",INDEX(XMLLINK[BereichNamePerson],MATCH(Q883&amp;"_"&amp;D882,XMLLINK[EID_MID],0)))</f>
        <v/>
      </c>
      <c r="N882" s="18" t="str">
        <f>IF(S882,"",INDEX(XMLLINK[AuswahlPerson],MATCH(Q883&amp;"_"&amp;D882,XMLLINK[EID_MID],0)))</f>
        <v/>
      </c>
      <c r="O882" s="18" t="str">
        <f>IF(S882,"",INDEX(XMLLINK[BemerkungPerson],MATCH(Q883&amp;"_"&amp;D882,XMLLINK[EID_MID],0)))</f>
        <v/>
      </c>
      <c r="Q882" s="21">
        <f t="shared" si="172"/>
        <v>44</v>
      </c>
      <c r="R882" s="15">
        <v>7</v>
      </c>
      <c r="S882" s="18" t="b">
        <f>ISERROR(INDEX(XMLLINK[NamePerson],MATCH(Q877&amp;"_"&amp;D882,XMLLINK[EID_MID],0)))</f>
        <v>1</v>
      </c>
      <c r="U882" s="15" t="str">
        <f t="shared" ca="1" si="173"/>
        <v/>
      </c>
      <c r="W882" s="15" t="str">
        <f>IF(OR(M882="",COUNTIF(M876:M881,M882)&gt;0),"",", "&amp;M882)</f>
        <v/>
      </c>
      <c r="Y882" s="15" t="str">
        <f>IF(OR(K882="",COUNTIF(K879:K881,K882)&gt;0),"",", "&amp;K882)</f>
        <v/>
      </c>
    </row>
    <row r="883" spans="1:25" x14ac:dyDescent="0.25">
      <c r="A883" s="24"/>
      <c r="B883" s="17" t="s">
        <v>86</v>
      </c>
      <c r="C883" s="18" t="str">
        <f>IF(ISERROR(S875),"",INDEX(XMLLINK[BereichName],MATCH(Q883,XMLLINK[EnsembleNr],0)))</f>
        <v/>
      </c>
      <c r="D883" s="21">
        <v>8</v>
      </c>
      <c r="E883" s="18" t="str">
        <f>IF(S883,"",INDEX(XMLLINK[NamePerson],MATCH(Q884&amp;"_"&amp;D883,XMLLINK[EID_MID],0)))</f>
        <v/>
      </c>
      <c r="F883" s="18" t="str">
        <f>IF(S883,"",INDEX(XMLLINK[GebDat],MATCH(Q884&amp;"_"&amp;D883,XMLLINK[EID_MID],0)))</f>
        <v/>
      </c>
      <c r="G883" s="18" t="str">
        <f>IF(S883,"",INDEX(XMLLINK[Geschlecht],MATCH(Q884&amp;"_"&amp;D883,XMLLINK[EID_MID],0)))</f>
        <v/>
      </c>
      <c r="H883" s="18" t="str">
        <f>IF(S883,"",INDEX(XMLLINK[Adresse],MATCH(Q884&amp;"_"&amp;D883,XMLLINK[EID_MID],0)))</f>
        <v/>
      </c>
      <c r="I883" s="18" t="str">
        <f>IF(S883,"",INDEX(XMLLINK[Email],MATCH(Q884&amp;"_"&amp;D883,XMLLINK[EID_MID],0)))</f>
        <v/>
      </c>
      <c r="J883" s="18" t="str">
        <f>IF(S883,"",INDEX(XMLLINK[Telefon],MATCH(Q884&amp;"_"&amp;D883,XMLLINK[EID_MID],0)))</f>
        <v/>
      </c>
      <c r="K883" s="18" t="str">
        <f>IF(S883,"",INDEX(XMLLINK[Instrument],MATCH(Q884&amp;"_"&amp;D883,XMLLINK[EID_MID],0)))</f>
        <v/>
      </c>
      <c r="L883" s="18" t="str">
        <f>IF(S883,"",INDEX(XMLLINK[BereichIDPerson],MATCH(Q884&amp;"_"&amp;D883,XMLLINK[EID_MID],0)))</f>
        <v/>
      </c>
      <c r="M883" s="18" t="str">
        <f>IF(S883,"",INDEX(XMLLINK[BereichNamePerson],MATCH(Q884&amp;"_"&amp;D883,XMLLINK[EID_MID],0)))</f>
        <v/>
      </c>
      <c r="N883" s="18" t="str">
        <f>IF(S883,"",INDEX(XMLLINK[AuswahlPerson],MATCH(Q884&amp;"_"&amp;D883,XMLLINK[EID_MID],0)))</f>
        <v/>
      </c>
      <c r="O883" s="18" t="str">
        <f>IF(S883,"",INDEX(XMLLINK[BemerkungPerson],MATCH(Q884&amp;"_"&amp;D883,XMLLINK[EID_MID],0)))</f>
        <v/>
      </c>
      <c r="Q883" s="21">
        <f t="shared" si="172"/>
        <v>44</v>
      </c>
      <c r="R883" s="15">
        <v>8</v>
      </c>
      <c r="S883" s="18" t="b">
        <f>ISERROR(INDEX(XMLLINK[NamePerson],MATCH(Q877&amp;"_"&amp;D883,XMLLINK[EID_MID],0)))</f>
        <v>1</v>
      </c>
      <c r="U883" s="15" t="str">
        <f t="shared" ca="1" si="173"/>
        <v/>
      </c>
      <c r="W883" s="15" t="str">
        <f>IF(OR(M883="",COUNTIF(M876:M882,M883)&gt;0),"",", "&amp;M883)</f>
        <v/>
      </c>
      <c r="Y883" s="15" t="str">
        <f>IF(OR(K883="",COUNTIF(K880:K882,K883)&gt;0),"",", "&amp;K883)</f>
        <v/>
      </c>
    </row>
    <row r="884" spans="1:25" x14ac:dyDescent="0.25">
      <c r="A884" s="24"/>
      <c r="B884" s="17" t="s">
        <v>87</v>
      </c>
      <c r="C884" s="18" t="str">
        <f>IF(ISERROR(S875),"",INDEX(XMLLINK[Auftrittzeit],MATCH(Q884,XMLLINK[EnsembleNr],0)))</f>
        <v/>
      </c>
      <c r="D884" s="17" t="s">
        <v>94</v>
      </c>
      <c r="E884" s="15" t="s">
        <v>29</v>
      </c>
      <c r="F884" s="15" t="s">
        <v>30</v>
      </c>
      <c r="G884" s="15" t="s">
        <v>95</v>
      </c>
      <c r="H884" s="15" t="s">
        <v>32</v>
      </c>
      <c r="I884" s="15" t="s">
        <v>20</v>
      </c>
      <c r="J884" s="15" t="s">
        <v>39</v>
      </c>
      <c r="Q884" s="21">
        <f t="shared" si="172"/>
        <v>44</v>
      </c>
      <c r="U884" s="15">
        <f ca="1">COUNT(U876:U883)</f>
        <v>0</v>
      </c>
      <c r="W884" s="29" t="str">
        <f>CONCATENATE(W885,V886,W886,V887,W887,V888,W888,V889,W889,V890,W890,V891,W891)</f>
        <v/>
      </c>
    </row>
    <row r="885" spans="1:25" x14ac:dyDescent="0.25">
      <c r="A885" s="24"/>
      <c r="B885" s="17" t="s">
        <v>88</v>
      </c>
      <c r="C885" s="18" t="str">
        <f>IF(ISERROR(S875),"",INDEX(XMLLINK[Bemerkung],MATCH(Q885,XMLLINK[EnsembleNr],0)))</f>
        <v/>
      </c>
      <c r="D885" s="21">
        <v>1</v>
      </c>
      <c r="E885" s="18" t="str">
        <f>IF(S885,"",INDEX(XMLLINK[Titel],MATCH(Q886&amp;"_"&amp;D885,XMLLINK[EID_WID],0)))</f>
        <v/>
      </c>
      <c r="F885" s="18" t="str">
        <f>IF(S885,"",INDEX(XMLLINK[Komponist],MATCH(Q886&amp;"_"&amp;D885,XMLLINK[EID_WID],0)))</f>
        <v/>
      </c>
      <c r="G885" s="18" t="str">
        <f>IF(S885,"",INDEX(XMLLINK[Satz],MATCH(Q886&amp;"_"&amp;D885,XMLLINK[EID_WID],0)))</f>
        <v/>
      </c>
      <c r="H885" s="18" t="str">
        <f>IF(S885,"",INDEX(XMLLINK[Dauer],MATCH(Q886&amp;"_"&amp;D885,XMLLINK[EID_WID],0)))</f>
        <v/>
      </c>
      <c r="I885" s="18" t="str">
        <f>IF(S885,"",INDEX(XMLLINK[BemerkungWerk],MATCH(Q886&amp;"_"&amp;D885,XMLLINK[EID_WID],0)))</f>
        <v/>
      </c>
      <c r="J885" s="18" t="str">
        <f>IF(S885,"",INDEX(XMLLINK[Pflicht],MATCH(Q886&amp;"_"&amp;D885,XMLLINK[EID_WID],0)))</f>
        <v/>
      </c>
      <c r="Q885" s="21">
        <f t="shared" si="172"/>
        <v>44</v>
      </c>
      <c r="R885" s="22" t="s">
        <v>102</v>
      </c>
      <c r="S885" s="18" t="b">
        <f>ISERROR(INDEX(XMLLINK[NamePerson],MATCH(Q887&amp;"_"&amp;D885,XMLLINK[EID_WID],0)))</f>
        <v>1</v>
      </c>
      <c r="W885" s="15" t="str">
        <f t="shared" ref="W885:W892" si="174">IF(AND(F885="",G885=""),E885,IF(AND(F885&lt;&gt;"",G885&lt;&gt;""),F885&amp;", "&amp;E885&amp;", "&amp;G885,IF(F885="",E885&amp;", "&amp;G885,F885&amp;", "&amp;E885)))</f>
        <v/>
      </c>
    </row>
    <row r="886" spans="1:25" x14ac:dyDescent="0.25">
      <c r="A886" s="24"/>
      <c r="B886" s="17" t="s">
        <v>108</v>
      </c>
      <c r="C886" s="28" t="str">
        <f ca="1">IF(U884=0,"",SUM(U876:U883)/U884/365.25)</f>
        <v/>
      </c>
      <c r="D886" s="21">
        <v>2</v>
      </c>
      <c r="E886" s="18" t="str">
        <f>IF(S886,"",INDEX(XMLLINK[Titel],MATCH(Q887&amp;"_"&amp;D886,XMLLINK[EID_WID],0)))</f>
        <v/>
      </c>
      <c r="F886" s="18" t="str">
        <f>IF(S886,"",INDEX(XMLLINK[Komponist],MATCH(Q887&amp;"_"&amp;D886,XMLLINK[EID_WID],0)))</f>
        <v/>
      </c>
      <c r="G886" s="18" t="str">
        <f>IF(S886,"",INDEX(XMLLINK[Satz],MATCH(Q887&amp;"_"&amp;D886,XMLLINK[EID_WID],0)))</f>
        <v/>
      </c>
      <c r="H886" s="18" t="str">
        <f>IF(S886,"",INDEX(XMLLINK[Dauer],MATCH(Q887&amp;"_"&amp;D886,XMLLINK[EID_WID],0)))</f>
        <v/>
      </c>
      <c r="I886" s="18" t="str">
        <f>IF(S886,"",INDEX(XMLLINK[BemerkungWerk],MATCH(Q887&amp;"_"&amp;D886,XMLLINK[EID_WID],0)))</f>
        <v/>
      </c>
      <c r="J886" s="18" t="str">
        <f>IF(S886,"",INDEX(XMLLINK[Pflicht],MATCH(Q887&amp;"_"&amp;D886,XMLLINK[EID_WID],0)))</f>
        <v/>
      </c>
      <c r="Q886" s="21">
        <f t="shared" si="172"/>
        <v>44</v>
      </c>
      <c r="R886" s="22">
        <v>2</v>
      </c>
      <c r="S886" s="18" t="b">
        <f>ISERROR(INDEX(XMLLINK[NamePerson],MATCH(Q888&amp;"_"&amp;D886,XMLLINK[EID_WID],0)))</f>
        <v>1</v>
      </c>
      <c r="V886" s="15" t="str">
        <f>IF(W886="","","; ")</f>
        <v/>
      </c>
      <c r="W886" s="15" t="str">
        <f t="shared" si="174"/>
        <v/>
      </c>
    </row>
    <row r="887" spans="1:25" x14ac:dyDescent="0.25">
      <c r="A887" s="24"/>
      <c r="D887" s="21">
        <v>3</v>
      </c>
      <c r="E887" s="18" t="str">
        <f>IF(S887,"",INDEX(XMLLINK[Titel],MATCH(Q888&amp;"_"&amp;D887,XMLLINK[EID_WID],0)))</f>
        <v/>
      </c>
      <c r="F887" s="18" t="str">
        <f>IF(S887,"",INDEX(XMLLINK[Komponist],MATCH(Q888&amp;"_"&amp;D887,XMLLINK[EID_WID],0)))</f>
        <v/>
      </c>
      <c r="G887" s="18" t="str">
        <f>IF(S887,"",INDEX(XMLLINK[Satz],MATCH(Q888&amp;"_"&amp;D887,XMLLINK[EID_WID],0)))</f>
        <v/>
      </c>
      <c r="H887" s="18" t="str">
        <f>IF(S887,"",INDEX(XMLLINK[Dauer],MATCH(Q888&amp;"_"&amp;D887,XMLLINK[EID_WID],0)))</f>
        <v/>
      </c>
      <c r="I887" s="18" t="str">
        <f>IF(S887,"",INDEX(XMLLINK[BemerkungWerk],MATCH(Q888&amp;"_"&amp;D887,XMLLINK[EID_WID],0)))</f>
        <v/>
      </c>
      <c r="J887" s="18" t="str">
        <f>IF(S887,"",INDEX(XMLLINK[Pflicht],MATCH(Q888&amp;"_"&amp;D887,XMLLINK[EID_WID],0)))</f>
        <v/>
      </c>
      <c r="Q887" s="21">
        <f t="shared" si="172"/>
        <v>44</v>
      </c>
      <c r="R887" s="22">
        <v>3</v>
      </c>
      <c r="S887" s="18" t="b">
        <f>ISERROR(INDEX(XMLLINK[NamePerson],MATCH(Q889&amp;"_"&amp;D887,XMLLINK[EID_WID],0)))</f>
        <v>1</v>
      </c>
      <c r="V887" s="15" t="str">
        <f t="shared" ref="V887:V892" si="175">IF(W887="","","; ")</f>
        <v/>
      </c>
      <c r="W887" s="15" t="str">
        <f t="shared" si="174"/>
        <v/>
      </c>
    </row>
    <row r="888" spans="1:25" x14ac:dyDescent="0.25">
      <c r="A888" s="24"/>
      <c r="D888" s="21">
        <v>4</v>
      </c>
      <c r="E888" s="18" t="str">
        <f>IF(S888,"",INDEX(XMLLINK[Titel],MATCH(Q889&amp;"_"&amp;D888,XMLLINK[EID_WID],0)))</f>
        <v/>
      </c>
      <c r="F888" s="18" t="str">
        <f>IF(S888,"",INDEX(XMLLINK[Komponist],MATCH(Q889&amp;"_"&amp;D888,XMLLINK[EID_WID],0)))</f>
        <v/>
      </c>
      <c r="G888" s="18" t="str">
        <f>IF(S888,"",INDEX(XMLLINK[Satz],MATCH(Q889&amp;"_"&amp;D888,XMLLINK[EID_WID],0)))</f>
        <v/>
      </c>
      <c r="H888" s="18" t="str">
        <f>IF(S888,"",INDEX(XMLLINK[Dauer],MATCH(Q889&amp;"_"&amp;D888,XMLLINK[EID_WID],0)))</f>
        <v/>
      </c>
      <c r="I888" s="18" t="str">
        <f>IF(S888,"",INDEX(XMLLINK[BemerkungWerk],MATCH(Q889&amp;"_"&amp;D888,XMLLINK[EID_WID],0)))</f>
        <v/>
      </c>
      <c r="J888" s="18" t="str">
        <f>IF(S888,"",INDEX(XMLLINK[Pflicht],MATCH(Q889&amp;"_"&amp;D888,XMLLINK[EID_WID],0)))</f>
        <v/>
      </c>
      <c r="Q888" s="21">
        <f t="shared" si="172"/>
        <v>44</v>
      </c>
      <c r="R888" s="22">
        <v>4</v>
      </c>
      <c r="S888" s="18" t="b">
        <f>ISERROR(INDEX(XMLLINK[NamePerson],MATCH(Q890&amp;"_"&amp;D888,XMLLINK[EID_WID],0)))</f>
        <v>1</v>
      </c>
      <c r="V888" s="15" t="str">
        <f t="shared" si="175"/>
        <v/>
      </c>
      <c r="W888" s="15" t="str">
        <f t="shared" si="174"/>
        <v/>
      </c>
    </row>
    <row r="889" spans="1:25" x14ac:dyDescent="0.25">
      <c r="A889" s="24"/>
      <c r="D889" s="21">
        <v>5</v>
      </c>
      <c r="E889" s="18" t="str">
        <f>IF(S889,"",INDEX(XMLLINK[Titel],MATCH(Q890&amp;"_"&amp;D889,XMLLINK[EID_WID],0)))</f>
        <v/>
      </c>
      <c r="F889" s="18" t="str">
        <f>IF(S889,"",INDEX(XMLLINK[Komponist],MATCH(Q890&amp;"_"&amp;D889,XMLLINK[EID_WID],0)))</f>
        <v/>
      </c>
      <c r="G889" s="18" t="str">
        <f>IF(S889,"",INDEX(XMLLINK[Satz],MATCH(Q890&amp;"_"&amp;D889,XMLLINK[EID_WID],0)))</f>
        <v/>
      </c>
      <c r="H889" s="18" t="str">
        <f>IF(S889,"",INDEX(XMLLINK[Dauer],MATCH(Q890&amp;"_"&amp;D889,XMLLINK[EID_WID],0)))</f>
        <v/>
      </c>
      <c r="I889" s="18" t="str">
        <f>IF(S889,"",INDEX(XMLLINK[BemerkungWerk],MATCH(Q890&amp;"_"&amp;D889,XMLLINK[EID_WID],0)))</f>
        <v/>
      </c>
      <c r="J889" s="18" t="str">
        <f>IF(S889,"",INDEX(XMLLINK[Pflicht],MATCH(Q890&amp;"_"&amp;D889,XMLLINK[EID_WID],0)))</f>
        <v/>
      </c>
      <c r="Q889" s="21">
        <f t="shared" si="172"/>
        <v>44</v>
      </c>
      <c r="R889" s="22">
        <v>5</v>
      </c>
      <c r="S889" s="18" t="b">
        <f>ISERROR(INDEX(XMLLINK[NamePerson],MATCH(Q891&amp;"_"&amp;D889,XMLLINK[EID_WID],0)))</f>
        <v>1</v>
      </c>
      <c r="V889" s="15" t="str">
        <f t="shared" si="175"/>
        <v/>
      </c>
      <c r="W889" s="15" t="str">
        <f t="shared" si="174"/>
        <v/>
      </c>
    </row>
    <row r="890" spans="1:25" x14ac:dyDescent="0.25">
      <c r="A890" s="24"/>
      <c r="D890" s="21">
        <v>6</v>
      </c>
      <c r="E890" s="18" t="str">
        <f>IF(S890,"",INDEX(XMLLINK[Titel],MATCH(Q891&amp;"_"&amp;D890,XMLLINK[EID_WID],0)))</f>
        <v/>
      </c>
      <c r="F890" s="18" t="str">
        <f>IF(S890,"",INDEX(XMLLINK[Komponist],MATCH(Q891&amp;"_"&amp;D890,XMLLINK[EID_WID],0)))</f>
        <v/>
      </c>
      <c r="G890" s="18" t="str">
        <f>IF(S890,"",INDEX(XMLLINK[Satz],MATCH(Q891&amp;"_"&amp;D890,XMLLINK[EID_WID],0)))</f>
        <v/>
      </c>
      <c r="H890" s="18" t="str">
        <f>IF(S890,"",INDEX(XMLLINK[Dauer],MATCH(Q891&amp;"_"&amp;D890,XMLLINK[EID_WID],0)))</f>
        <v/>
      </c>
      <c r="I890" s="18" t="str">
        <f>IF(S890,"",INDEX(XMLLINK[BemerkungWerk],MATCH(Q891&amp;"_"&amp;D890,XMLLINK[EID_WID],0)))</f>
        <v/>
      </c>
      <c r="J890" s="18" t="str">
        <f>IF(S890,"",INDEX(XMLLINK[Pflicht],MATCH(Q891&amp;"_"&amp;D890,XMLLINK[EID_WID],0)))</f>
        <v/>
      </c>
      <c r="Q890" s="21">
        <f t="shared" si="172"/>
        <v>44</v>
      </c>
      <c r="R890" s="22">
        <v>6</v>
      </c>
      <c r="S890" s="18" t="b">
        <f>ISERROR(INDEX(XMLLINK[NamePerson],MATCH(Q892&amp;"_"&amp;D890,XMLLINK[EID_WID],0)))</f>
        <v>1</v>
      </c>
      <c r="V890" s="15" t="str">
        <f t="shared" si="175"/>
        <v/>
      </c>
      <c r="W890" s="15" t="str">
        <f t="shared" si="174"/>
        <v/>
      </c>
    </row>
    <row r="891" spans="1:25" x14ac:dyDescent="0.25">
      <c r="A891" s="24"/>
      <c r="D891" s="21">
        <v>7</v>
      </c>
      <c r="E891" s="18" t="str">
        <f>IF(S891,"",INDEX(XMLLINK[Titel],MATCH(Q892&amp;"_"&amp;D891,XMLLINK[EID_WID],0)))</f>
        <v/>
      </c>
      <c r="F891" s="18" t="str">
        <f>IF(S891,"",INDEX(XMLLINK[Komponist],MATCH(Q892&amp;"_"&amp;D891,XMLLINK[EID_WID],0)))</f>
        <v/>
      </c>
      <c r="G891" s="18" t="str">
        <f>IF(S891,"",INDEX(XMLLINK[Satz],MATCH(Q892&amp;"_"&amp;D891,XMLLINK[EID_WID],0)))</f>
        <v/>
      </c>
      <c r="H891" s="18" t="str">
        <f>IF(S891,"",INDEX(XMLLINK[Dauer],MATCH(Q892&amp;"_"&amp;D891,XMLLINK[EID_WID],0)))</f>
        <v/>
      </c>
      <c r="I891" s="18" t="str">
        <f>IF(S891,"",INDEX(XMLLINK[BemerkungWerk],MATCH(Q892&amp;"_"&amp;D891,XMLLINK[EID_WID],0)))</f>
        <v/>
      </c>
      <c r="J891" s="18" t="str">
        <f>IF(S891,"",INDEX(XMLLINK[Pflicht],MATCH(Q892&amp;"_"&amp;D891,XMLLINK[EID_WID],0)))</f>
        <v/>
      </c>
      <c r="Q891" s="21">
        <f t="shared" si="172"/>
        <v>44</v>
      </c>
      <c r="R891" s="22">
        <v>7</v>
      </c>
      <c r="S891" s="18" t="b">
        <f>ISERROR(INDEX(XMLLINK[NamePerson],MATCH(Q893&amp;"_"&amp;D891,XMLLINK[EID_WID],0)))</f>
        <v>1</v>
      </c>
      <c r="V891" s="15" t="str">
        <f t="shared" si="175"/>
        <v/>
      </c>
      <c r="W891" s="15" t="str">
        <f t="shared" si="174"/>
        <v/>
      </c>
    </row>
    <row r="892" spans="1:25" x14ac:dyDescent="0.25">
      <c r="A892" s="24"/>
      <c r="D892" s="21">
        <v>8</v>
      </c>
      <c r="E892" s="18" t="str">
        <f>IF(S892,"",INDEX(XMLLINK[Titel],MATCH(Q893&amp;"_"&amp;D892,XMLLINK[EID_WID],0)))</f>
        <v/>
      </c>
      <c r="F892" s="18" t="str">
        <f>IF(S892,"",INDEX(XMLLINK[Komponist],MATCH(Q893&amp;"_"&amp;D892,XMLLINK[EID_WID],0)))</f>
        <v/>
      </c>
      <c r="G892" s="18" t="str">
        <f>IF(S892,"",INDEX(XMLLINK[Satz],MATCH(Q893&amp;"_"&amp;D892,XMLLINK[EID_WID],0)))</f>
        <v/>
      </c>
      <c r="H892" s="18" t="str">
        <f>IF(S892,"",INDEX(XMLLINK[Dauer],MATCH(Q893&amp;"_"&amp;D892,XMLLINK[EID_WID],0)))</f>
        <v/>
      </c>
      <c r="I892" s="18" t="str">
        <f>IF(S892,"",INDEX(XMLLINK[BemerkungWerk],MATCH(Q893&amp;"_"&amp;D892,XMLLINK[EID_WID],0)))</f>
        <v/>
      </c>
      <c r="J892" s="18" t="str">
        <f>IF(S892,"",INDEX(XMLLINK[Pflicht],MATCH(Q893&amp;"_"&amp;D892,XMLLINK[EID_WID],0)))</f>
        <v/>
      </c>
      <c r="Q892" s="21"/>
      <c r="R892" s="22">
        <v>8</v>
      </c>
      <c r="S892" s="18" t="b">
        <f>ISERROR(INDEX(XMLLINK[NamePerson],MATCH(A893&amp;"_"&amp;D892,XMLLINK[EID_WID],0)))</f>
        <v>1</v>
      </c>
      <c r="V892" s="15" t="str">
        <f t="shared" si="175"/>
        <v/>
      </c>
      <c r="W892" s="15" t="str">
        <f t="shared" si="174"/>
        <v/>
      </c>
    </row>
    <row r="894" spans="1:25" x14ac:dyDescent="0.25">
      <c r="A894" s="23" t="s">
        <v>96</v>
      </c>
      <c r="B894" s="23">
        <f>(ROW()+6)/20</f>
        <v>45</v>
      </c>
      <c r="C894" s="24"/>
      <c r="D894" s="24"/>
      <c r="E894" s="24"/>
      <c r="F894" s="24"/>
      <c r="G894" s="24"/>
      <c r="H894" s="24"/>
      <c r="I894" s="24"/>
      <c r="J894" s="24"/>
      <c r="K894" s="24"/>
      <c r="L894" s="24"/>
      <c r="M894" s="24"/>
      <c r="N894" s="24"/>
      <c r="O894" s="24"/>
    </row>
    <row r="895" spans="1:25" x14ac:dyDescent="0.25">
      <c r="A895" s="24"/>
      <c r="B895" s="17" t="s">
        <v>78</v>
      </c>
      <c r="C895" s="18" t="str">
        <f>IF(ISERROR(S895),"",INDEX(XMLLINK[Name],MATCH(Q896,XMLLINK[EnsembleNr],0)))</f>
        <v/>
      </c>
      <c r="D895" s="17" t="s">
        <v>89</v>
      </c>
      <c r="E895" s="19" t="s">
        <v>11</v>
      </c>
      <c r="F895" s="15" t="s">
        <v>90</v>
      </c>
      <c r="G895" s="15" t="s">
        <v>91</v>
      </c>
      <c r="H895" s="15" t="s">
        <v>24</v>
      </c>
      <c r="I895" s="15" t="s">
        <v>25</v>
      </c>
      <c r="J895" s="15" t="s">
        <v>26</v>
      </c>
      <c r="K895" s="15" t="s">
        <v>27</v>
      </c>
      <c r="L895" s="15" t="s">
        <v>18</v>
      </c>
      <c r="M895" s="15" t="s">
        <v>92</v>
      </c>
      <c r="N895" s="15" t="s">
        <v>93</v>
      </c>
      <c r="O895" s="15" t="s">
        <v>20</v>
      </c>
      <c r="Q895" s="21" t="s">
        <v>103</v>
      </c>
      <c r="R895" s="17" t="s">
        <v>97</v>
      </c>
      <c r="S895" s="20" t="e">
        <f>VLOOKUP(Q897,XMLLINK[EnsembleNr],1,0)</f>
        <v>#N/A</v>
      </c>
      <c r="T895" s="15" t="s">
        <v>100</v>
      </c>
      <c r="W895" s="29" t="str">
        <f>CONCATENATE(W896,W897,W898,W899,W900,W901,W902,W903)</f>
        <v/>
      </c>
      <c r="X895" s="31">
        <f>8-COUNTIF(W896:W903,"")</f>
        <v>0</v>
      </c>
      <c r="Y895" s="29" t="str">
        <f>CONCATENATE(Y896,Y897,Y898,Y899,Y900,Y901,Y902,Y903)</f>
        <v/>
      </c>
    </row>
    <row r="896" spans="1:25" x14ac:dyDescent="0.25">
      <c r="A896" s="24"/>
      <c r="B896" s="17" t="s">
        <v>79</v>
      </c>
      <c r="C896" s="18" t="str">
        <f>IF(ISERROR(S895),"",INDEX(XMLLINK[Leiter],MATCH(Q896,XMLLINK[EnsembleNr],0)))</f>
        <v/>
      </c>
      <c r="D896" s="21">
        <v>1</v>
      </c>
      <c r="E896" s="18" t="str">
        <f>IF(S896,"",INDEX(XMLLINK[NamePerson],MATCH(Q897&amp;"_"&amp;D896,XMLLINK[EID_MID],0)))</f>
        <v/>
      </c>
      <c r="F896" s="18" t="str">
        <f>IF(S896,"",INDEX(XMLLINK[GebDat],MATCH(Q897&amp;"_"&amp;D896,XMLLINK[EID_MID],0)))</f>
        <v/>
      </c>
      <c r="G896" s="18" t="str">
        <f>IF(S896,"",INDEX(XMLLINK[Geschlecht],MATCH(Q897&amp;"_"&amp;D896,XMLLINK[EID_MID],0)))</f>
        <v/>
      </c>
      <c r="H896" s="18" t="str">
        <f>IF(S896,"",INDEX(XMLLINK[Adresse],MATCH(Q897&amp;"_"&amp;D896,XMLLINK[EID_MID],0)))</f>
        <v/>
      </c>
      <c r="I896" s="18" t="str">
        <f>IF(S896,"",INDEX(XMLLINK[Email],MATCH(Q897&amp;"_"&amp;D896,XMLLINK[EID_MID],0)))</f>
        <v/>
      </c>
      <c r="J896" s="18" t="str">
        <f>IF(S896,"",INDEX(XMLLINK[Telefon],MATCH(Q897&amp;"_"&amp;D896,XMLLINK[EID_MID],0)))</f>
        <v/>
      </c>
      <c r="K896" s="18" t="str">
        <f>IF(S896,"",INDEX(XMLLINK[Instrument],MATCH(Q897&amp;"_"&amp;D896,XMLLINK[EID_MID],0)))</f>
        <v/>
      </c>
      <c r="L896" s="18" t="str">
        <f>IF(S896,"",INDEX(XMLLINK[BereichIDPerson],MATCH(Q897&amp;"_"&amp;D896,XMLLINK[EID_MID],0)))</f>
        <v/>
      </c>
      <c r="M896" s="18" t="str">
        <f>IF(S896,"",INDEX(XMLLINK[BereichNamePerson],MATCH(Q897&amp;"_"&amp;D896,XMLLINK[EID_MID],0)))</f>
        <v/>
      </c>
      <c r="N896" s="18" t="str">
        <f>IF(S896,"",INDEX(XMLLINK[AuswahlPerson],MATCH(Q897&amp;"_"&amp;D896,XMLLINK[EID_MID],0)))</f>
        <v/>
      </c>
      <c r="O896" s="18" t="str">
        <f>IF(S896,"",INDEX(XMLLINK[BemerkungPerson],MATCH(Q897&amp;"_"&amp;D896,XMLLINK[EID_MID],0)))</f>
        <v/>
      </c>
      <c r="Q896" s="21">
        <f>B894</f>
        <v>45</v>
      </c>
      <c r="R896" s="22" t="s">
        <v>101</v>
      </c>
      <c r="S896" s="18" t="b">
        <f>ISERROR(INDEX(XMLLINK[NamePerson],MATCH(Q897&amp;"_"&amp;D896,XMLLINK[EID_MID],0)))</f>
        <v>1</v>
      </c>
      <c r="U896" s="15" t="str">
        <f ca="1">IF(ISNUMBER(DATEVALUE(F896)),TODAY()-DATEVALUE(F896),"")</f>
        <v/>
      </c>
      <c r="W896" s="15" t="str">
        <f>M896</f>
        <v/>
      </c>
      <c r="X896" s="29" t="str">
        <f>IF(E896="","",IF(E897="",E896,IF(E898="",E896&amp;", "&amp;E897,IF(E899="",E896&amp;", "&amp;E897&amp;", "&amp;E898,IF(E900="",E896&amp;", "&amp;E897&amp;", "&amp;E898&amp;", "&amp;E899,IF(E901="",E896&amp;", "&amp;E897&amp;", "&amp;E898&amp;", "&amp;E899&amp;", "&amp;E900,IF(E902="",E896&amp;", "&amp;E897&amp;", "&amp;E898&amp;", "&amp;E899&amp;", "&amp;E900&amp;", "&amp;E901,IF(E903="",E896&amp;", "&amp;E897&amp;", "&amp;E898&amp;", "&amp;E899&amp;", "&amp;E900&amp;", "&amp;E901&amp;", "&amp;E902,E896&amp;", "&amp;E897&amp;", "&amp;E898&amp;", "&amp;E899&amp;", "&amp;E900&amp;", "&amp;E901&amp;", "&amp;E902&amp;", "&amp;E903))))))))</f>
        <v/>
      </c>
      <c r="Y896" s="15" t="str">
        <f>K896</f>
        <v/>
      </c>
    </row>
    <row r="897" spans="1:25" x14ac:dyDescent="0.25">
      <c r="A897" s="24"/>
      <c r="B897" s="17" t="s">
        <v>80</v>
      </c>
      <c r="C897" s="18" t="str">
        <f>IF(ISERROR(S895),"",INDEX(XMLLINK[LeiterEmail],MATCH(Q897,XMLLINK[EnsembleNr],0)))</f>
        <v/>
      </c>
      <c r="D897" s="21">
        <v>2</v>
      </c>
      <c r="E897" s="18" t="str">
        <f>IF(S897,"",INDEX(XMLLINK[NamePerson],MATCH(Q898&amp;"_"&amp;D897,XMLLINK[EID_MID],0)))</f>
        <v/>
      </c>
      <c r="F897" s="18" t="str">
        <f>IF(S897,"",INDEX(XMLLINK[GebDat],MATCH(Q898&amp;"_"&amp;D897,XMLLINK[EID_MID],0)))</f>
        <v/>
      </c>
      <c r="G897" s="18" t="str">
        <f>IF(S897,"",INDEX(XMLLINK[Geschlecht],MATCH(Q898&amp;"_"&amp;D897,XMLLINK[EID_MID],0)))</f>
        <v/>
      </c>
      <c r="H897" s="18" t="str">
        <f>IF(S897,"",INDEX(XMLLINK[Adresse],MATCH(Q898&amp;"_"&amp;D897,XMLLINK[EID_MID],0)))</f>
        <v/>
      </c>
      <c r="I897" s="18" t="str">
        <f>IF(S897,"",INDEX(XMLLINK[Email],MATCH(Q898&amp;"_"&amp;D897,XMLLINK[EID_MID],0)))</f>
        <v/>
      </c>
      <c r="J897" s="18" t="str">
        <f>IF(S897,"",INDEX(XMLLINK[Telefon],MATCH(Q898&amp;"_"&amp;D897,XMLLINK[EID_MID],0)))</f>
        <v/>
      </c>
      <c r="K897" s="18" t="str">
        <f>IF(S897,"",INDEX(XMLLINK[Instrument],MATCH(Q898&amp;"_"&amp;D897,XMLLINK[EID_MID],0)))</f>
        <v/>
      </c>
      <c r="L897" s="18" t="str">
        <f>IF(S897,"",INDEX(XMLLINK[BereichIDPerson],MATCH(Q898&amp;"_"&amp;D897,XMLLINK[EID_MID],0)))</f>
        <v/>
      </c>
      <c r="M897" s="18" t="str">
        <f>IF(S897,"",INDEX(XMLLINK[BereichNamePerson],MATCH(Q898&amp;"_"&amp;D897,XMLLINK[EID_MID],0)))</f>
        <v/>
      </c>
      <c r="N897" s="18" t="str">
        <f>IF(S897,"",INDEX(XMLLINK[AuswahlPerson],MATCH(Q898&amp;"_"&amp;D897,XMLLINK[EID_MID],0)))</f>
        <v/>
      </c>
      <c r="O897" s="18" t="str">
        <f>IF(S897,"",INDEX(XMLLINK[BemerkungPerson],MATCH(Q898&amp;"_"&amp;D897,XMLLINK[EID_MID],0)))</f>
        <v/>
      </c>
      <c r="Q897" s="21">
        <f t="shared" ref="Q897:Q911" si="176">Q896</f>
        <v>45</v>
      </c>
      <c r="R897" s="15">
        <v>2</v>
      </c>
      <c r="S897" s="18" t="b">
        <f>ISERROR(INDEX(XMLLINK[NamePerson],MATCH(Q897&amp;"_"&amp;D897,XMLLINK[EID_MID],0)))</f>
        <v>1</v>
      </c>
      <c r="U897" s="15" t="str">
        <f t="shared" ref="U897:U903" ca="1" si="177">IF(ISNUMBER(DATEVALUE(F897)),TODAY()-DATEVALUE(F897),"")</f>
        <v/>
      </c>
      <c r="W897" s="15" t="str">
        <f>IF(AND(M897&lt;&gt;"",M897&lt;&gt;M896),", "&amp;M897,"")</f>
        <v/>
      </c>
      <c r="Y897" s="15" t="str">
        <f>IF(AND(K897&lt;&gt;"",K897&lt;&gt;K896),", "&amp;K897,"")</f>
        <v/>
      </c>
    </row>
    <row r="898" spans="1:25" x14ac:dyDescent="0.25">
      <c r="A898" s="24"/>
      <c r="B898" s="17" t="s">
        <v>81</v>
      </c>
      <c r="C898" s="18" t="str">
        <f>IF(ISERROR(S895),"",INDEX(XMLLINK[LeiterTelefon],MATCH(Q898,XMLLINK[EnsembleNr],0)))</f>
        <v/>
      </c>
      <c r="D898" s="21">
        <v>3</v>
      </c>
      <c r="E898" s="18" t="str">
        <f>IF(S898,"",INDEX(XMLLINK[NamePerson],MATCH(Q899&amp;"_"&amp;D898,XMLLINK[EID_MID],0)))</f>
        <v/>
      </c>
      <c r="F898" s="18" t="str">
        <f>IF(S898,"",INDEX(XMLLINK[GebDat],MATCH(Q899&amp;"_"&amp;D898,XMLLINK[EID_MID],0)))</f>
        <v/>
      </c>
      <c r="G898" s="18" t="str">
        <f>IF(S898,"",INDEX(XMLLINK[Geschlecht],MATCH(Q899&amp;"_"&amp;D898,XMLLINK[EID_MID],0)))</f>
        <v/>
      </c>
      <c r="H898" s="18" t="str">
        <f>IF(S898,"",INDEX(XMLLINK[Adresse],MATCH(Q899&amp;"_"&amp;D898,XMLLINK[EID_MID],0)))</f>
        <v/>
      </c>
      <c r="I898" s="18" t="str">
        <f>IF(S898,"",INDEX(XMLLINK[Email],MATCH(Q899&amp;"_"&amp;D898,XMLLINK[EID_MID],0)))</f>
        <v/>
      </c>
      <c r="J898" s="18" t="str">
        <f>IF(S898,"",INDEX(XMLLINK[Telefon],MATCH(Q899&amp;"_"&amp;D898,XMLLINK[EID_MID],0)))</f>
        <v/>
      </c>
      <c r="K898" s="18" t="str">
        <f>IF(S898,"",INDEX(XMLLINK[Instrument],MATCH(Q899&amp;"_"&amp;D898,XMLLINK[EID_MID],0)))</f>
        <v/>
      </c>
      <c r="L898" s="18" t="str">
        <f>IF(S898,"",INDEX(XMLLINK[BereichIDPerson],MATCH(Q899&amp;"_"&amp;D898,XMLLINK[EID_MID],0)))</f>
        <v/>
      </c>
      <c r="M898" s="18" t="str">
        <f>IF(S898,"",INDEX(XMLLINK[BereichNamePerson],MATCH(Q899&amp;"_"&amp;D898,XMLLINK[EID_MID],0)))</f>
        <v/>
      </c>
      <c r="N898" s="18" t="str">
        <f>IF(S898,"",INDEX(XMLLINK[AuswahlPerson],MATCH(Q899&amp;"_"&amp;D898,XMLLINK[EID_MID],0)))</f>
        <v/>
      </c>
      <c r="O898" s="18" t="str">
        <f>IF(S898,"",INDEX(XMLLINK[BemerkungPerson],MATCH(Q899&amp;"_"&amp;D898,XMLLINK[EID_MID],0)))</f>
        <v/>
      </c>
      <c r="Q898" s="21">
        <f t="shared" si="176"/>
        <v>45</v>
      </c>
      <c r="R898" s="15">
        <v>3</v>
      </c>
      <c r="S898" s="18" t="b">
        <f>ISERROR(INDEX(XMLLINK[NamePerson],MATCH(Q897&amp;"_"&amp;D898,XMLLINK[EID_MID],0)))</f>
        <v>1</v>
      </c>
      <c r="U898" s="15" t="str">
        <f t="shared" ca="1" si="177"/>
        <v/>
      </c>
      <c r="W898" s="15" t="str">
        <f>IF(OR(M898="",COUNTIF(M896:M897,M898)&gt;0),"",", "&amp;M898)</f>
        <v/>
      </c>
      <c r="Y898" s="15" t="str">
        <f>IF(OR(K898="",COUNTIF(K896:K897,K898)&gt;0),"",", "&amp;K898)</f>
        <v/>
      </c>
    </row>
    <row r="899" spans="1:25" x14ac:dyDescent="0.25">
      <c r="A899" s="24"/>
      <c r="B899" s="17" t="s">
        <v>82</v>
      </c>
      <c r="C899" s="18" t="str">
        <f>IF(ISERROR(S895),"",INDEX(XMLLINK[Art],MATCH(Q899,XMLLINK[EnsembleNr],0)))</f>
        <v/>
      </c>
      <c r="D899" s="21">
        <v>4</v>
      </c>
      <c r="E899" s="18" t="str">
        <f>IF(S899,"",INDEX(XMLLINK[NamePerson],MATCH(Q900&amp;"_"&amp;D899,XMLLINK[EID_MID],0)))</f>
        <v/>
      </c>
      <c r="F899" s="18" t="str">
        <f>IF(S899,"",INDEX(XMLLINK[GebDat],MATCH(Q900&amp;"_"&amp;D899,XMLLINK[EID_MID],0)))</f>
        <v/>
      </c>
      <c r="G899" s="18" t="str">
        <f>IF(S899,"",INDEX(XMLLINK[Geschlecht],MATCH(Q900&amp;"_"&amp;D899,XMLLINK[EID_MID],0)))</f>
        <v/>
      </c>
      <c r="H899" s="18" t="str">
        <f>IF(S899,"",INDEX(XMLLINK[Adresse],MATCH(Q900&amp;"_"&amp;D899,XMLLINK[EID_MID],0)))</f>
        <v/>
      </c>
      <c r="I899" s="18" t="str">
        <f>IF(S899,"",INDEX(XMLLINK[Email],MATCH(Q900&amp;"_"&amp;D899,XMLLINK[EID_MID],0)))</f>
        <v/>
      </c>
      <c r="J899" s="18" t="str">
        <f>IF(S899,"",INDEX(XMLLINK[Telefon],MATCH(Q900&amp;"_"&amp;D899,XMLLINK[EID_MID],0)))</f>
        <v/>
      </c>
      <c r="K899" s="18" t="str">
        <f>IF(S899,"",INDEX(XMLLINK[Instrument],MATCH(Q900&amp;"_"&amp;D899,XMLLINK[EID_MID],0)))</f>
        <v/>
      </c>
      <c r="L899" s="18" t="str">
        <f>IF(S899,"",INDEX(XMLLINK[BereichIDPerson],MATCH(Q900&amp;"_"&amp;D899,XMLLINK[EID_MID],0)))</f>
        <v/>
      </c>
      <c r="M899" s="18" t="str">
        <f>IF(S899,"",INDEX(XMLLINK[BereichNamePerson],MATCH(Q900&amp;"_"&amp;D899,XMLLINK[EID_MID],0)))</f>
        <v/>
      </c>
      <c r="N899" s="18" t="str">
        <f>IF(S899,"",INDEX(XMLLINK[AuswahlPerson],MATCH(Q900&amp;"_"&amp;D899,XMLLINK[EID_MID],0)))</f>
        <v/>
      </c>
      <c r="O899" s="18" t="str">
        <f>IF(S899,"",INDEX(XMLLINK[BemerkungPerson],MATCH(Q900&amp;"_"&amp;D899,XMLLINK[EID_MID],0)))</f>
        <v/>
      </c>
      <c r="Q899" s="21">
        <f t="shared" si="176"/>
        <v>45</v>
      </c>
      <c r="R899" s="15">
        <v>4</v>
      </c>
      <c r="S899" s="18" t="b">
        <f>ISERROR(INDEX(XMLLINK[NamePerson],MATCH(Q897&amp;"_"&amp;D899,XMLLINK[EID_MID],0)))</f>
        <v>1</v>
      </c>
      <c r="U899" s="15" t="str">
        <f t="shared" ca="1" si="177"/>
        <v/>
      </c>
      <c r="W899" s="15" t="str">
        <f>IF(OR(M899="",COUNTIF(M896:M898,M899)&gt;0),"",", "&amp;M899)</f>
        <v/>
      </c>
      <c r="Y899" s="15" t="str">
        <f>IF(OR(K899="",COUNTIF(K896:K898,K899)&gt;0),"",", "&amp;K899)</f>
        <v/>
      </c>
    </row>
    <row r="900" spans="1:25" x14ac:dyDescent="0.25">
      <c r="A900" s="24"/>
      <c r="B900" s="17" t="s">
        <v>83</v>
      </c>
      <c r="C900" s="18" t="str">
        <f>IF(ISERROR(S895),"",INDEX(XMLLINK[Stufe],MATCH(Q900,XMLLINK[EnsembleNr],0)))</f>
        <v/>
      </c>
      <c r="D900" s="21">
        <v>5</v>
      </c>
      <c r="E900" s="18" t="str">
        <f>IF(S900,"",INDEX(XMLLINK[NamePerson],MATCH(Q901&amp;"_"&amp;D900,XMLLINK[EID_MID],0)))</f>
        <v/>
      </c>
      <c r="F900" s="18" t="str">
        <f>IF(S900,"",INDEX(XMLLINK[GebDat],MATCH(Q901&amp;"_"&amp;D900,XMLLINK[EID_MID],0)))</f>
        <v/>
      </c>
      <c r="G900" s="18" t="str">
        <f>IF(S900,"",INDEX(XMLLINK[Geschlecht],MATCH(Q901&amp;"_"&amp;D900,XMLLINK[EID_MID],0)))</f>
        <v/>
      </c>
      <c r="H900" s="18" t="str">
        <f>IF(S900,"",INDEX(XMLLINK[Adresse],MATCH(Q901&amp;"_"&amp;D900,XMLLINK[EID_MID],0)))</f>
        <v/>
      </c>
      <c r="I900" s="18" t="str">
        <f>IF(S900,"",INDEX(XMLLINK[Email],MATCH(Q901&amp;"_"&amp;D900,XMLLINK[EID_MID],0)))</f>
        <v/>
      </c>
      <c r="J900" s="18" t="str">
        <f>IF(S900,"",INDEX(XMLLINK[Telefon],MATCH(Q901&amp;"_"&amp;D900,XMLLINK[EID_MID],0)))</f>
        <v/>
      </c>
      <c r="K900" s="18" t="str">
        <f>IF(S900,"",INDEX(XMLLINK[Instrument],MATCH(Q901&amp;"_"&amp;D900,XMLLINK[EID_MID],0)))</f>
        <v/>
      </c>
      <c r="L900" s="18" t="str">
        <f>IF(S900,"",INDEX(XMLLINK[BereichIDPerson],MATCH(Q901&amp;"_"&amp;D900,XMLLINK[EID_MID],0)))</f>
        <v/>
      </c>
      <c r="M900" s="18" t="str">
        <f>IF(S900,"",INDEX(XMLLINK[BereichNamePerson],MATCH(Q901&amp;"_"&amp;D900,XMLLINK[EID_MID],0)))</f>
        <v/>
      </c>
      <c r="N900" s="18" t="str">
        <f>IF(S900,"",INDEX(XMLLINK[AuswahlPerson],MATCH(Q901&amp;"_"&amp;D900,XMLLINK[EID_MID],0)))</f>
        <v/>
      </c>
      <c r="O900" s="18" t="str">
        <f>IF(S900,"",INDEX(XMLLINK[BemerkungPerson],MATCH(Q901&amp;"_"&amp;D900,XMLLINK[EID_MID],0)))</f>
        <v/>
      </c>
      <c r="Q900" s="21">
        <f t="shared" si="176"/>
        <v>45</v>
      </c>
      <c r="R900" s="15">
        <v>5</v>
      </c>
      <c r="S900" s="18" t="b">
        <f>ISERROR(INDEX(XMLLINK[NamePerson],MATCH(Q897&amp;"_"&amp;D900,XMLLINK[EID_MID],0)))</f>
        <v>1</v>
      </c>
      <c r="U900" s="15" t="str">
        <f t="shared" ca="1" si="177"/>
        <v/>
      </c>
      <c r="W900" s="15" t="str">
        <f>IF(OR(M900="",COUNTIF(M896:M899,M900)&gt;0),"",", "&amp;M900)</f>
        <v/>
      </c>
      <c r="Y900" s="15" t="str">
        <f>IF(OR(K900="",COUNTIF(K897:K899,K900)&gt;0),"",", "&amp;K900)</f>
        <v/>
      </c>
    </row>
    <row r="901" spans="1:25" x14ac:dyDescent="0.25">
      <c r="A901" s="24"/>
      <c r="B901" s="17" t="s">
        <v>84</v>
      </c>
      <c r="C901" s="18" t="str">
        <f>IF(ISERROR(S895),"",INDEX(XMLLINK[Artikel],MATCH(Q901,XMLLINK[EnsembleNr],0)))</f>
        <v/>
      </c>
      <c r="D901" s="21">
        <v>6</v>
      </c>
      <c r="E901" s="18" t="str">
        <f>IF(S901,"",INDEX(XMLLINK[NamePerson],MATCH(Q902&amp;"_"&amp;D901,XMLLINK[EID_MID],0)))</f>
        <v/>
      </c>
      <c r="F901" s="18" t="str">
        <f>IF(S901,"",INDEX(XMLLINK[GebDat],MATCH(Q902&amp;"_"&amp;D901,XMLLINK[EID_MID],0)))</f>
        <v/>
      </c>
      <c r="G901" s="18" t="str">
        <f>IF(S901,"",INDEX(XMLLINK[Geschlecht],MATCH(Q902&amp;"_"&amp;D901,XMLLINK[EID_MID],0)))</f>
        <v/>
      </c>
      <c r="H901" s="18" t="str">
        <f>IF(S901,"",INDEX(XMLLINK[Adresse],MATCH(Q902&amp;"_"&amp;D901,XMLLINK[EID_MID],0)))</f>
        <v/>
      </c>
      <c r="I901" s="18" t="str">
        <f>IF(S901,"",INDEX(XMLLINK[Email],MATCH(Q902&amp;"_"&amp;D901,XMLLINK[EID_MID],0)))</f>
        <v/>
      </c>
      <c r="J901" s="18" t="str">
        <f>IF(S901,"",INDEX(XMLLINK[Telefon],MATCH(Q902&amp;"_"&amp;D901,XMLLINK[EID_MID],0)))</f>
        <v/>
      </c>
      <c r="K901" s="18" t="str">
        <f>IF(S901,"",INDEX(XMLLINK[Instrument],MATCH(Q902&amp;"_"&amp;D901,XMLLINK[EID_MID],0)))</f>
        <v/>
      </c>
      <c r="L901" s="18" t="str">
        <f>IF(S901,"",INDEX(XMLLINK[BereichIDPerson],MATCH(Q902&amp;"_"&amp;D901,XMLLINK[EID_MID],0)))</f>
        <v/>
      </c>
      <c r="M901" s="18" t="str">
        <f>IF(S901,"",INDEX(XMLLINK[BereichNamePerson],MATCH(Q902&amp;"_"&amp;D901,XMLLINK[EID_MID],0)))</f>
        <v/>
      </c>
      <c r="N901" s="18" t="str">
        <f>IF(S901,"",INDEX(XMLLINK[AuswahlPerson],MATCH(Q902&amp;"_"&amp;D901,XMLLINK[EID_MID],0)))</f>
        <v/>
      </c>
      <c r="O901" s="18" t="str">
        <f>IF(S901,"",INDEX(XMLLINK[BemerkungPerson],MATCH(Q902&amp;"_"&amp;D901,XMLLINK[EID_MID],0)))</f>
        <v/>
      </c>
      <c r="Q901" s="21">
        <f t="shared" si="176"/>
        <v>45</v>
      </c>
      <c r="R901" s="15">
        <v>6</v>
      </c>
      <c r="S901" s="18" t="b">
        <f>ISERROR(INDEX(XMLLINK[NamePerson],MATCH(Q897&amp;"_"&amp;D901,XMLLINK[EID_MID],0)))</f>
        <v>1</v>
      </c>
      <c r="U901" s="15" t="str">
        <f t="shared" ca="1" si="177"/>
        <v/>
      </c>
      <c r="W901" s="15" t="str">
        <f>IF(OR(M901="",COUNTIF(M896:M900,M901)&gt;0),"",", "&amp;M901)</f>
        <v/>
      </c>
      <c r="Y901" s="15" t="str">
        <f>IF(OR(K901="",COUNTIF(K898:K900,K901)&gt;0),"",", "&amp;K901)</f>
        <v/>
      </c>
    </row>
    <row r="902" spans="1:25" x14ac:dyDescent="0.25">
      <c r="A902" s="24"/>
      <c r="B902" s="17" t="s">
        <v>85</v>
      </c>
      <c r="C902" s="18" t="str">
        <f>IF(ISERROR(S895),"",INDEX(XMLLINK[BereichID],MATCH(Q902,XMLLINK[EnsembleNr],0)))</f>
        <v/>
      </c>
      <c r="D902" s="21">
        <v>7</v>
      </c>
      <c r="E902" s="18" t="str">
        <f>IF(S902,"",INDEX(XMLLINK[NamePerson],MATCH(Q903&amp;"_"&amp;D902,XMLLINK[EID_MID],0)))</f>
        <v/>
      </c>
      <c r="F902" s="18" t="str">
        <f>IF(S902,"",INDEX(XMLLINK[GebDat],MATCH(Q903&amp;"_"&amp;D902,XMLLINK[EID_MID],0)))</f>
        <v/>
      </c>
      <c r="G902" s="18" t="str">
        <f>IF(S902,"",INDEX(XMLLINK[Geschlecht],MATCH(Q903&amp;"_"&amp;D902,XMLLINK[EID_MID],0)))</f>
        <v/>
      </c>
      <c r="H902" s="18" t="str">
        <f>IF(S902,"",INDEX(XMLLINK[Adresse],MATCH(Q903&amp;"_"&amp;D902,XMLLINK[EID_MID],0)))</f>
        <v/>
      </c>
      <c r="I902" s="18" t="str">
        <f>IF(S902,"",INDEX(XMLLINK[Email],MATCH(Q903&amp;"_"&amp;D902,XMLLINK[EID_MID],0)))</f>
        <v/>
      </c>
      <c r="J902" s="18" t="str">
        <f>IF(S902,"",INDEX(XMLLINK[Telefon],MATCH(Q903&amp;"_"&amp;D902,XMLLINK[EID_MID],0)))</f>
        <v/>
      </c>
      <c r="K902" s="18" t="str">
        <f>IF(S902,"",INDEX(XMLLINK[Instrument],MATCH(Q903&amp;"_"&amp;D902,XMLLINK[EID_MID],0)))</f>
        <v/>
      </c>
      <c r="L902" s="18" t="str">
        <f>IF(S902,"",INDEX(XMLLINK[BereichIDPerson],MATCH(Q903&amp;"_"&amp;D902,XMLLINK[EID_MID],0)))</f>
        <v/>
      </c>
      <c r="M902" s="18" t="str">
        <f>IF(S902,"",INDEX(XMLLINK[BereichNamePerson],MATCH(Q903&amp;"_"&amp;D902,XMLLINK[EID_MID],0)))</f>
        <v/>
      </c>
      <c r="N902" s="18" t="str">
        <f>IF(S902,"",INDEX(XMLLINK[AuswahlPerson],MATCH(Q903&amp;"_"&amp;D902,XMLLINK[EID_MID],0)))</f>
        <v/>
      </c>
      <c r="O902" s="18" t="str">
        <f>IF(S902,"",INDEX(XMLLINK[BemerkungPerson],MATCH(Q903&amp;"_"&amp;D902,XMLLINK[EID_MID],0)))</f>
        <v/>
      </c>
      <c r="Q902" s="21">
        <f t="shared" si="176"/>
        <v>45</v>
      </c>
      <c r="R902" s="15">
        <v>7</v>
      </c>
      <c r="S902" s="18" t="b">
        <f>ISERROR(INDEX(XMLLINK[NamePerson],MATCH(Q897&amp;"_"&amp;D902,XMLLINK[EID_MID],0)))</f>
        <v>1</v>
      </c>
      <c r="U902" s="15" t="str">
        <f t="shared" ca="1" si="177"/>
        <v/>
      </c>
      <c r="W902" s="15" t="str">
        <f>IF(OR(M902="",COUNTIF(M896:M901,M902)&gt;0),"",", "&amp;M902)</f>
        <v/>
      </c>
      <c r="Y902" s="15" t="str">
        <f>IF(OR(K902="",COUNTIF(K899:K901,K902)&gt;0),"",", "&amp;K902)</f>
        <v/>
      </c>
    </row>
    <row r="903" spans="1:25" x14ac:dyDescent="0.25">
      <c r="A903" s="24"/>
      <c r="B903" s="17" t="s">
        <v>86</v>
      </c>
      <c r="C903" s="18" t="str">
        <f>IF(ISERROR(S895),"",INDEX(XMLLINK[BereichName],MATCH(Q903,XMLLINK[EnsembleNr],0)))</f>
        <v/>
      </c>
      <c r="D903" s="21">
        <v>8</v>
      </c>
      <c r="E903" s="18" t="str">
        <f>IF(S903,"",INDEX(XMLLINK[NamePerson],MATCH(Q904&amp;"_"&amp;D903,XMLLINK[EID_MID],0)))</f>
        <v/>
      </c>
      <c r="F903" s="18" t="str">
        <f>IF(S903,"",INDEX(XMLLINK[GebDat],MATCH(Q904&amp;"_"&amp;D903,XMLLINK[EID_MID],0)))</f>
        <v/>
      </c>
      <c r="G903" s="18" t="str">
        <f>IF(S903,"",INDEX(XMLLINK[Geschlecht],MATCH(Q904&amp;"_"&amp;D903,XMLLINK[EID_MID],0)))</f>
        <v/>
      </c>
      <c r="H903" s="18" t="str">
        <f>IF(S903,"",INDEX(XMLLINK[Adresse],MATCH(Q904&amp;"_"&amp;D903,XMLLINK[EID_MID],0)))</f>
        <v/>
      </c>
      <c r="I903" s="18" t="str">
        <f>IF(S903,"",INDEX(XMLLINK[Email],MATCH(Q904&amp;"_"&amp;D903,XMLLINK[EID_MID],0)))</f>
        <v/>
      </c>
      <c r="J903" s="18" t="str">
        <f>IF(S903,"",INDEX(XMLLINK[Telefon],MATCH(Q904&amp;"_"&amp;D903,XMLLINK[EID_MID],0)))</f>
        <v/>
      </c>
      <c r="K903" s="18" t="str">
        <f>IF(S903,"",INDEX(XMLLINK[Instrument],MATCH(Q904&amp;"_"&amp;D903,XMLLINK[EID_MID],0)))</f>
        <v/>
      </c>
      <c r="L903" s="18" t="str">
        <f>IF(S903,"",INDEX(XMLLINK[BereichIDPerson],MATCH(Q904&amp;"_"&amp;D903,XMLLINK[EID_MID],0)))</f>
        <v/>
      </c>
      <c r="M903" s="18" t="str">
        <f>IF(S903,"",INDEX(XMLLINK[BereichNamePerson],MATCH(Q904&amp;"_"&amp;D903,XMLLINK[EID_MID],0)))</f>
        <v/>
      </c>
      <c r="N903" s="18" t="str">
        <f>IF(S903,"",INDEX(XMLLINK[AuswahlPerson],MATCH(Q904&amp;"_"&amp;D903,XMLLINK[EID_MID],0)))</f>
        <v/>
      </c>
      <c r="O903" s="18" t="str">
        <f>IF(S903,"",INDEX(XMLLINK[BemerkungPerson],MATCH(Q904&amp;"_"&amp;D903,XMLLINK[EID_MID],0)))</f>
        <v/>
      </c>
      <c r="Q903" s="21">
        <f t="shared" si="176"/>
        <v>45</v>
      </c>
      <c r="R903" s="15">
        <v>8</v>
      </c>
      <c r="S903" s="18" t="b">
        <f>ISERROR(INDEX(XMLLINK[NamePerson],MATCH(Q897&amp;"_"&amp;D903,XMLLINK[EID_MID],0)))</f>
        <v>1</v>
      </c>
      <c r="U903" s="15" t="str">
        <f t="shared" ca="1" si="177"/>
        <v/>
      </c>
      <c r="W903" s="15" t="str">
        <f>IF(OR(M903="",COUNTIF(M896:M902,M903)&gt;0),"",", "&amp;M903)</f>
        <v/>
      </c>
      <c r="Y903" s="15" t="str">
        <f>IF(OR(K903="",COUNTIF(K900:K902,K903)&gt;0),"",", "&amp;K903)</f>
        <v/>
      </c>
    </row>
    <row r="904" spans="1:25" x14ac:dyDescent="0.25">
      <c r="A904" s="24"/>
      <c r="B904" s="17" t="s">
        <v>87</v>
      </c>
      <c r="C904" s="18" t="str">
        <f>IF(ISERROR(S895),"",INDEX(XMLLINK[Auftrittzeit],MATCH(Q904,XMLLINK[EnsembleNr],0)))</f>
        <v/>
      </c>
      <c r="D904" s="17" t="s">
        <v>94</v>
      </c>
      <c r="E904" s="15" t="s">
        <v>29</v>
      </c>
      <c r="F904" s="15" t="s">
        <v>30</v>
      </c>
      <c r="G904" s="15" t="s">
        <v>95</v>
      </c>
      <c r="H904" s="15" t="s">
        <v>32</v>
      </c>
      <c r="I904" s="15" t="s">
        <v>20</v>
      </c>
      <c r="J904" s="15" t="s">
        <v>39</v>
      </c>
      <c r="Q904" s="21">
        <f t="shared" si="176"/>
        <v>45</v>
      </c>
      <c r="U904" s="15">
        <f ca="1">COUNT(U896:U903)</f>
        <v>0</v>
      </c>
      <c r="W904" s="29" t="str">
        <f>CONCATENATE(W905,V906,W906,V907,W907,V908,W908,V909,W909,V910,W910,V911,W911)</f>
        <v/>
      </c>
    </row>
    <row r="905" spans="1:25" x14ac:dyDescent="0.25">
      <c r="A905" s="24"/>
      <c r="B905" s="17" t="s">
        <v>88</v>
      </c>
      <c r="C905" s="18" t="str">
        <f>IF(ISERROR(S895),"",INDEX(XMLLINK[Bemerkung],MATCH(Q905,XMLLINK[EnsembleNr],0)))</f>
        <v/>
      </c>
      <c r="D905" s="21">
        <v>1</v>
      </c>
      <c r="E905" s="18" t="str">
        <f>IF(S905,"",INDEX(XMLLINK[Titel],MATCH(Q906&amp;"_"&amp;D905,XMLLINK[EID_WID],0)))</f>
        <v/>
      </c>
      <c r="F905" s="18" t="str">
        <f>IF(S905,"",INDEX(XMLLINK[Komponist],MATCH(Q906&amp;"_"&amp;D905,XMLLINK[EID_WID],0)))</f>
        <v/>
      </c>
      <c r="G905" s="18" t="str">
        <f>IF(S905,"",INDEX(XMLLINK[Satz],MATCH(Q906&amp;"_"&amp;D905,XMLLINK[EID_WID],0)))</f>
        <v/>
      </c>
      <c r="H905" s="18" t="str">
        <f>IF(S905,"",INDEX(XMLLINK[Dauer],MATCH(Q906&amp;"_"&amp;D905,XMLLINK[EID_WID],0)))</f>
        <v/>
      </c>
      <c r="I905" s="18" t="str">
        <f>IF(S905,"",INDEX(XMLLINK[BemerkungWerk],MATCH(Q906&amp;"_"&amp;D905,XMLLINK[EID_WID],0)))</f>
        <v/>
      </c>
      <c r="J905" s="18" t="str">
        <f>IF(S905,"",INDEX(XMLLINK[Pflicht],MATCH(Q906&amp;"_"&amp;D905,XMLLINK[EID_WID],0)))</f>
        <v/>
      </c>
      <c r="Q905" s="21">
        <f t="shared" si="176"/>
        <v>45</v>
      </c>
      <c r="R905" s="22" t="s">
        <v>102</v>
      </c>
      <c r="S905" s="18" t="b">
        <f>ISERROR(INDEX(XMLLINK[NamePerson],MATCH(Q907&amp;"_"&amp;D905,XMLLINK[EID_WID],0)))</f>
        <v>1</v>
      </c>
      <c r="W905" s="15" t="str">
        <f t="shared" ref="W905:W912" si="178">IF(AND(F905="",G905=""),E905,IF(AND(F905&lt;&gt;"",G905&lt;&gt;""),F905&amp;", "&amp;E905&amp;", "&amp;G905,IF(F905="",E905&amp;", "&amp;G905,F905&amp;", "&amp;E905)))</f>
        <v/>
      </c>
    </row>
    <row r="906" spans="1:25" x14ac:dyDescent="0.25">
      <c r="A906" s="24"/>
      <c r="B906" s="17" t="s">
        <v>108</v>
      </c>
      <c r="C906" s="28" t="str">
        <f ca="1">IF(U904=0,"",SUM(U896:U903)/U904/365.25)</f>
        <v/>
      </c>
      <c r="D906" s="21">
        <v>2</v>
      </c>
      <c r="E906" s="18" t="str">
        <f>IF(S906,"",INDEX(XMLLINK[Titel],MATCH(Q907&amp;"_"&amp;D906,XMLLINK[EID_WID],0)))</f>
        <v/>
      </c>
      <c r="F906" s="18" t="str">
        <f>IF(S906,"",INDEX(XMLLINK[Komponist],MATCH(Q907&amp;"_"&amp;D906,XMLLINK[EID_WID],0)))</f>
        <v/>
      </c>
      <c r="G906" s="18" t="str">
        <f>IF(S906,"",INDEX(XMLLINK[Satz],MATCH(Q907&amp;"_"&amp;D906,XMLLINK[EID_WID],0)))</f>
        <v/>
      </c>
      <c r="H906" s="18" t="str">
        <f>IF(S906,"",INDEX(XMLLINK[Dauer],MATCH(Q907&amp;"_"&amp;D906,XMLLINK[EID_WID],0)))</f>
        <v/>
      </c>
      <c r="I906" s="18" t="str">
        <f>IF(S906,"",INDEX(XMLLINK[BemerkungWerk],MATCH(Q907&amp;"_"&amp;D906,XMLLINK[EID_WID],0)))</f>
        <v/>
      </c>
      <c r="J906" s="18" t="str">
        <f>IF(S906,"",INDEX(XMLLINK[Pflicht],MATCH(Q907&amp;"_"&amp;D906,XMLLINK[EID_WID],0)))</f>
        <v/>
      </c>
      <c r="Q906" s="21">
        <f t="shared" si="176"/>
        <v>45</v>
      </c>
      <c r="R906" s="22">
        <v>2</v>
      </c>
      <c r="S906" s="18" t="b">
        <f>ISERROR(INDEX(XMLLINK[NamePerson],MATCH(Q908&amp;"_"&amp;D906,XMLLINK[EID_WID],0)))</f>
        <v>1</v>
      </c>
      <c r="V906" s="15" t="str">
        <f>IF(W906="","","; ")</f>
        <v/>
      </c>
      <c r="W906" s="15" t="str">
        <f t="shared" si="178"/>
        <v/>
      </c>
    </row>
    <row r="907" spans="1:25" x14ac:dyDescent="0.25">
      <c r="A907" s="24"/>
      <c r="D907" s="21">
        <v>3</v>
      </c>
      <c r="E907" s="18" t="str">
        <f>IF(S907,"",INDEX(XMLLINK[Titel],MATCH(Q908&amp;"_"&amp;D907,XMLLINK[EID_WID],0)))</f>
        <v/>
      </c>
      <c r="F907" s="18" t="str">
        <f>IF(S907,"",INDEX(XMLLINK[Komponist],MATCH(Q908&amp;"_"&amp;D907,XMLLINK[EID_WID],0)))</f>
        <v/>
      </c>
      <c r="G907" s="18" t="str">
        <f>IF(S907,"",INDEX(XMLLINK[Satz],MATCH(Q908&amp;"_"&amp;D907,XMLLINK[EID_WID],0)))</f>
        <v/>
      </c>
      <c r="H907" s="18" t="str">
        <f>IF(S907,"",INDEX(XMLLINK[Dauer],MATCH(Q908&amp;"_"&amp;D907,XMLLINK[EID_WID],0)))</f>
        <v/>
      </c>
      <c r="I907" s="18" t="str">
        <f>IF(S907,"",INDEX(XMLLINK[BemerkungWerk],MATCH(Q908&amp;"_"&amp;D907,XMLLINK[EID_WID],0)))</f>
        <v/>
      </c>
      <c r="J907" s="18" t="str">
        <f>IF(S907,"",INDEX(XMLLINK[Pflicht],MATCH(Q908&amp;"_"&amp;D907,XMLLINK[EID_WID],0)))</f>
        <v/>
      </c>
      <c r="Q907" s="21">
        <f t="shared" si="176"/>
        <v>45</v>
      </c>
      <c r="R907" s="22">
        <v>3</v>
      </c>
      <c r="S907" s="18" t="b">
        <f>ISERROR(INDEX(XMLLINK[NamePerson],MATCH(Q909&amp;"_"&amp;D907,XMLLINK[EID_WID],0)))</f>
        <v>1</v>
      </c>
      <c r="V907" s="15" t="str">
        <f t="shared" ref="V907:V912" si="179">IF(W907="","","; ")</f>
        <v/>
      </c>
      <c r="W907" s="15" t="str">
        <f t="shared" si="178"/>
        <v/>
      </c>
    </row>
    <row r="908" spans="1:25" x14ac:dyDescent="0.25">
      <c r="A908" s="24"/>
      <c r="D908" s="21">
        <v>4</v>
      </c>
      <c r="E908" s="18" t="str">
        <f>IF(S908,"",INDEX(XMLLINK[Titel],MATCH(Q909&amp;"_"&amp;D908,XMLLINK[EID_WID],0)))</f>
        <v/>
      </c>
      <c r="F908" s="18" t="str">
        <f>IF(S908,"",INDEX(XMLLINK[Komponist],MATCH(Q909&amp;"_"&amp;D908,XMLLINK[EID_WID],0)))</f>
        <v/>
      </c>
      <c r="G908" s="18" t="str">
        <f>IF(S908,"",INDEX(XMLLINK[Satz],MATCH(Q909&amp;"_"&amp;D908,XMLLINK[EID_WID],0)))</f>
        <v/>
      </c>
      <c r="H908" s="18" t="str">
        <f>IF(S908,"",INDEX(XMLLINK[Dauer],MATCH(Q909&amp;"_"&amp;D908,XMLLINK[EID_WID],0)))</f>
        <v/>
      </c>
      <c r="I908" s="18" t="str">
        <f>IF(S908,"",INDEX(XMLLINK[BemerkungWerk],MATCH(Q909&amp;"_"&amp;D908,XMLLINK[EID_WID],0)))</f>
        <v/>
      </c>
      <c r="J908" s="18" t="str">
        <f>IF(S908,"",INDEX(XMLLINK[Pflicht],MATCH(Q909&amp;"_"&amp;D908,XMLLINK[EID_WID],0)))</f>
        <v/>
      </c>
      <c r="Q908" s="21">
        <f t="shared" si="176"/>
        <v>45</v>
      </c>
      <c r="R908" s="22">
        <v>4</v>
      </c>
      <c r="S908" s="18" t="b">
        <f>ISERROR(INDEX(XMLLINK[NamePerson],MATCH(Q910&amp;"_"&amp;D908,XMLLINK[EID_WID],0)))</f>
        <v>1</v>
      </c>
      <c r="V908" s="15" t="str">
        <f t="shared" si="179"/>
        <v/>
      </c>
      <c r="W908" s="15" t="str">
        <f t="shared" si="178"/>
        <v/>
      </c>
    </row>
    <row r="909" spans="1:25" x14ac:dyDescent="0.25">
      <c r="A909" s="24"/>
      <c r="D909" s="21">
        <v>5</v>
      </c>
      <c r="E909" s="18" t="str">
        <f>IF(S909,"",INDEX(XMLLINK[Titel],MATCH(Q910&amp;"_"&amp;D909,XMLLINK[EID_WID],0)))</f>
        <v/>
      </c>
      <c r="F909" s="18" t="str">
        <f>IF(S909,"",INDEX(XMLLINK[Komponist],MATCH(Q910&amp;"_"&amp;D909,XMLLINK[EID_WID],0)))</f>
        <v/>
      </c>
      <c r="G909" s="18" t="str">
        <f>IF(S909,"",INDEX(XMLLINK[Satz],MATCH(Q910&amp;"_"&amp;D909,XMLLINK[EID_WID],0)))</f>
        <v/>
      </c>
      <c r="H909" s="18" t="str">
        <f>IF(S909,"",INDEX(XMLLINK[Dauer],MATCH(Q910&amp;"_"&amp;D909,XMLLINK[EID_WID],0)))</f>
        <v/>
      </c>
      <c r="I909" s="18" t="str">
        <f>IF(S909,"",INDEX(XMLLINK[BemerkungWerk],MATCH(Q910&amp;"_"&amp;D909,XMLLINK[EID_WID],0)))</f>
        <v/>
      </c>
      <c r="J909" s="18" t="str">
        <f>IF(S909,"",INDEX(XMLLINK[Pflicht],MATCH(Q910&amp;"_"&amp;D909,XMLLINK[EID_WID],0)))</f>
        <v/>
      </c>
      <c r="Q909" s="21">
        <f t="shared" si="176"/>
        <v>45</v>
      </c>
      <c r="R909" s="22">
        <v>5</v>
      </c>
      <c r="S909" s="18" t="b">
        <f>ISERROR(INDEX(XMLLINK[NamePerson],MATCH(Q911&amp;"_"&amp;D909,XMLLINK[EID_WID],0)))</f>
        <v>1</v>
      </c>
      <c r="V909" s="15" t="str">
        <f t="shared" si="179"/>
        <v/>
      </c>
      <c r="W909" s="15" t="str">
        <f t="shared" si="178"/>
        <v/>
      </c>
    </row>
    <row r="910" spans="1:25" x14ac:dyDescent="0.25">
      <c r="A910" s="24"/>
      <c r="D910" s="21">
        <v>6</v>
      </c>
      <c r="E910" s="18" t="str">
        <f>IF(S910,"",INDEX(XMLLINK[Titel],MATCH(Q911&amp;"_"&amp;D910,XMLLINK[EID_WID],0)))</f>
        <v/>
      </c>
      <c r="F910" s="18" t="str">
        <f>IF(S910,"",INDEX(XMLLINK[Komponist],MATCH(Q911&amp;"_"&amp;D910,XMLLINK[EID_WID],0)))</f>
        <v/>
      </c>
      <c r="G910" s="18" t="str">
        <f>IF(S910,"",INDEX(XMLLINK[Satz],MATCH(Q911&amp;"_"&amp;D910,XMLLINK[EID_WID],0)))</f>
        <v/>
      </c>
      <c r="H910" s="18" t="str">
        <f>IF(S910,"",INDEX(XMLLINK[Dauer],MATCH(Q911&amp;"_"&amp;D910,XMLLINK[EID_WID],0)))</f>
        <v/>
      </c>
      <c r="I910" s="18" t="str">
        <f>IF(S910,"",INDEX(XMLLINK[BemerkungWerk],MATCH(Q911&amp;"_"&amp;D910,XMLLINK[EID_WID],0)))</f>
        <v/>
      </c>
      <c r="J910" s="18" t="str">
        <f>IF(S910,"",INDEX(XMLLINK[Pflicht],MATCH(Q911&amp;"_"&amp;D910,XMLLINK[EID_WID],0)))</f>
        <v/>
      </c>
      <c r="Q910" s="21">
        <f t="shared" si="176"/>
        <v>45</v>
      </c>
      <c r="R910" s="22">
        <v>6</v>
      </c>
      <c r="S910" s="18" t="b">
        <f>ISERROR(INDEX(XMLLINK[NamePerson],MATCH(Q912&amp;"_"&amp;D910,XMLLINK[EID_WID],0)))</f>
        <v>1</v>
      </c>
      <c r="V910" s="15" t="str">
        <f t="shared" si="179"/>
        <v/>
      </c>
      <c r="W910" s="15" t="str">
        <f t="shared" si="178"/>
        <v/>
      </c>
    </row>
    <row r="911" spans="1:25" x14ac:dyDescent="0.25">
      <c r="A911" s="24"/>
      <c r="D911" s="21">
        <v>7</v>
      </c>
      <c r="E911" s="18" t="str">
        <f>IF(S911,"",INDEX(XMLLINK[Titel],MATCH(Q912&amp;"_"&amp;D911,XMLLINK[EID_WID],0)))</f>
        <v/>
      </c>
      <c r="F911" s="18" t="str">
        <f>IF(S911,"",INDEX(XMLLINK[Komponist],MATCH(Q912&amp;"_"&amp;D911,XMLLINK[EID_WID],0)))</f>
        <v/>
      </c>
      <c r="G911" s="18" t="str">
        <f>IF(S911,"",INDEX(XMLLINK[Satz],MATCH(Q912&amp;"_"&amp;D911,XMLLINK[EID_WID],0)))</f>
        <v/>
      </c>
      <c r="H911" s="18" t="str">
        <f>IF(S911,"",INDEX(XMLLINK[Dauer],MATCH(Q912&amp;"_"&amp;D911,XMLLINK[EID_WID],0)))</f>
        <v/>
      </c>
      <c r="I911" s="18" t="str">
        <f>IF(S911,"",INDEX(XMLLINK[BemerkungWerk],MATCH(Q912&amp;"_"&amp;D911,XMLLINK[EID_WID],0)))</f>
        <v/>
      </c>
      <c r="J911" s="18" t="str">
        <f>IF(S911,"",INDEX(XMLLINK[Pflicht],MATCH(Q912&amp;"_"&amp;D911,XMLLINK[EID_WID],0)))</f>
        <v/>
      </c>
      <c r="Q911" s="21">
        <f t="shared" si="176"/>
        <v>45</v>
      </c>
      <c r="R911" s="22">
        <v>7</v>
      </c>
      <c r="S911" s="18" t="b">
        <f>ISERROR(INDEX(XMLLINK[NamePerson],MATCH(Q913&amp;"_"&amp;D911,XMLLINK[EID_WID],0)))</f>
        <v>1</v>
      </c>
      <c r="V911" s="15" t="str">
        <f t="shared" si="179"/>
        <v/>
      </c>
      <c r="W911" s="15" t="str">
        <f t="shared" si="178"/>
        <v/>
      </c>
    </row>
    <row r="912" spans="1:25" x14ac:dyDescent="0.25">
      <c r="A912" s="24"/>
      <c r="D912" s="21">
        <v>8</v>
      </c>
      <c r="E912" s="18" t="str">
        <f>IF(S912,"",INDEX(XMLLINK[Titel],MATCH(Q913&amp;"_"&amp;D912,XMLLINK[EID_WID],0)))</f>
        <v/>
      </c>
      <c r="F912" s="18" t="str">
        <f>IF(S912,"",INDEX(XMLLINK[Komponist],MATCH(Q913&amp;"_"&amp;D912,XMLLINK[EID_WID],0)))</f>
        <v/>
      </c>
      <c r="G912" s="18" t="str">
        <f>IF(S912,"",INDEX(XMLLINK[Satz],MATCH(Q913&amp;"_"&amp;D912,XMLLINK[EID_WID],0)))</f>
        <v/>
      </c>
      <c r="H912" s="18" t="str">
        <f>IF(S912,"",INDEX(XMLLINK[Dauer],MATCH(Q913&amp;"_"&amp;D912,XMLLINK[EID_WID],0)))</f>
        <v/>
      </c>
      <c r="I912" s="18" t="str">
        <f>IF(S912,"",INDEX(XMLLINK[BemerkungWerk],MATCH(Q913&amp;"_"&amp;D912,XMLLINK[EID_WID],0)))</f>
        <v/>
      </c>
      <c r="J912" s="18" t="str">
        <f>IF(S912,"",INDEX(XMLLINK[Pflicht],MATCH(Q913&amp;"_"&amp;D912,XMLLINK[EID_WID],0)))</f>
        <v/>
      </c>
      <c r="Q912" s="21"/>
      <c r="R912" s="22">
        <v>8</v>
      </c>
      <c r="S912" s="18" t="b">
        <f>ISERROR(INDEX(XMLLINK[NamePerson],MATCH(A913&amp;"_"&amp;D912,XMLLINK[EID_WID],0)))</f>
        <v>1</v>
      </c>
      <c r="V912" s="15" t="str">
        <f t="shared" si="179"/>
        <v/>
      </c>
      <c r="W912" s="15" t="str">
        <f t="shared" si="178"/>
        <v/>
      </c>
    </row>
    <row r="914" spans="1:25" x14ac:dyDescent="0.25">
      <c r="A914" s="23" t="s">
        <v>96</v>
      </c>
      <c r="B914" s="23">
        <f>(ROW()+6)/20</f>
        <v>46</v>
      </c>
      <c r="C914" s="24"/>
      <c r="D914" s="24"/>
      <c r="E914" s="24"/>
      <c r="F914" s="24"/>
      <c r="G914" s="24"/>
      <c r="H914" s="24"/>
      <c r="I914" s="24"/>
      <c r="J914" s="24"/>
      <c r="K914" s="24"/>
      <c r="L914" s="24"/>
      <c r="M914" s="24"/>
      <c r="N914" s="24"/>
      <c r="O914" s="24"/>
    </row>
    <row r="915" spans="1:25" x14ac:dyDescent="0.25">
      <c r="A915" s="24"/>
      <c r="B915" s="17" t="s">
        <v>78</v>
      </c>
      <c r="C915" s="18" t="str">
        <f>IF(ISERROR(S915),"",INDEX(XMLLINK[Name],MATCH(Q916,XMLLINK[EnsembleNr],0)))</f>
        <v/>
      </c>
      <c r="D915" s="17" t="s">
        <v>89</v>
      </c>
      <c r="E915" s="19" t="s">
        <v>11</v>
      </c>
      <c r="F915" s="15" t="s">
        <v>90</v>
      </c>
      <c r="G915" s="15" t="s">
        <v>91</v>
      </c>
      <c r="H915" s="15" t="s">
        <v>24</v>
      </c>
      <c r="I915" s="15" t="s">
        <v>25</v>
      </c>
      <c r="J915" s="15" t="s">
        <v>26</v>
      </c>
      <c r="K915" s="15" t="s">
        <v>27</v>
      </c>
      <c r="L915" s="15" t="s">
        <v>18</v>
      </c>
      <c r="M915" s="15" t="s">
        <v>92</v>
      </c>
      <c r="N915" s="15" t="s">
        <v>93</v>
      </c>
      <c r="O915" s="15" t="s">
        <v>20</v>
      </c>
      <c r="Q915" s="21" t="s">
        <v>103</v>
      </c>
      <c r="R915" s="17" t="s">
        <v>97</v>
      </c>
      <c r="S915" s="20" t="e">
        <f>VLOOKUP(Q917,XMLLINK[EnsembleNr],1,0)</f>
        <v>#N/A</v>
      </c>
      <c r="T915" s="15" t="s">
        <v>100</v>
      </c>
      <c r="W915" s="29" t="str">
        <f>CONCATENATE(W916,W917,W918,W919,W920,W921,W922,W923)</f>
        <v/>
      </c>
      <c r="X915" s="31">
        <f>8-COUNTIF(W916:W923,"")</f>
        <v>0</v>
      </c>
      <c r="Y915" s="29" t="str">
        <f>CONCATENATE(Y916,Y917,Y918,Y919,Y920,Y921,Y922,Y923)</f>
        <v/>
      </c>
    </row>
    <row r="916" spans="1:25" x14ac:dyDescent="0.25">
      <c r="A916" s="24"/>
      <c r="B916" s="17" t="s">
        <v>79</v>
      </c>
      <c r="C916" s="18" t="str">
        <f>IF(ISERROR(S915),"",INDEX(XMLLINK[Leiter],MATCH(Q916,XMLLINK[EnsembleNr],0)))</f>
        <v/>
      </c>
      <c r="D916" s="21">
        <v>1</v>
      </c>
      <c r="E916" s="18" t="str">
        <f>IF(S916,"",INDEX(XMLLINK[NamePerson],MATCH(Q917&amp;"_"&amp;D916,XMLLINK[EID_MID],0)))</f>
        <v/>
      </c>
      <c r="F916" s="18" t="str">
        <f>IF(S916,"",INDEX(XMLLINK[GebDat],MATCH(Q917&amp;"_"&amp;D916,XMLLINK[EID_MID],0)))</f>
        <v/>
      </c>
      <c r="G916" s="18" t="str">
        <f>IF(S916,"",INDEX(XMLLINK[Geschlecht],MATCH(Q917&amp;"_"&amp;D916,XMLLINK[EID_MID],0)))</f>
        <v/>
      </c>
      <c r="H916" s="18" t="str">
        <f>IF(S916,"",INDEX(XMLLINK[Adresse],MATCH(Q917&amp;"_"&amp;D916,XMLLINK[EID_MID],0)))</f>
        <v/>
      </c>
      <c r="I916" s="18" t="str">
        <f>IF(S916,"",INDEX(XMLLINK[Email],MATCH(Q917&amp;"_"&amp;D916,XMLLINK[EID_MID],0)))</f>
        <v/>
      </c>
      <c r="J916" s="18" t="str">
        <f>IF(S916,"",INDEX(XMLLINK[Telefon],MATCH(Q917&amp;"_"&amp;D916,XMLLINK[EID_MID],0)))</f>
        <v/>
      </c>
      <c r="K916" s="18" t="str">
        <f>IF(S916,"",INDEX(XMLLINK[Instrument],MATCH(Q917&amp;"_"&amp;D916,XMLLINK[EID_MID],0)))</f>
        <v/>
      </c>
      <c r="L916" s="18" t="str">
        <f>IF(S916,"",INDEX(XMLLINK[BereichIDPerson],MATCH(Q917&amp;"_"&amp;D916,XMLLINK[EID_MID],0)))</f>
        <v/>
      </c>
      <c r="M916" s="18" t="str">
        <f>IF(S916,"",INDEX(XMLLINK[BereichNamePerson],MATCH(Q917&amp;"_"&amp;D916,XMLLINK[EID_MID],0)))</f>
        <v/>
      </c>
      <c r="N916" s="18" t="str">
        <f>IF(S916,"",INDEX(XMLLINK[AuswahlPerson],MATCH(Q917&amp;"_"&amp;D916,XMLLINK[EID_MID],0)))</f>
        <v/>
      </c>
      <c r="O916" s="18" t="str">
        <f>IF(S916,"",INDEX(XMLLINK[BemerkungPerson],MATCH(Q917&amp;"_"&amp;D916,XMLLINK[EID_MID],0)))</f>
        <v/>
      </c>
      <c r="Q916" s="21">
        <f>B914</f>
        <v>46</v>
      </c>
      <c r="R916" s="22" t="s">
        <v>101</v>
      </c>
      <c r="S916" s="18" t="b">
        <f>ISERROR(INDEX(XMLLINK[NamePerson],MATCH(Q917&amp;"_"&amp;D916,XMLLINK[EID_MID],0)))</f>
        <v>1</v>
      </c>
      <c r="U916" s="15" t="str">
        <f ca="1">IF(ISNUMBER(DATEVALUE(F916)),TODAY()-DATEVALUE(F916),"")</f>
        <v/>
      </c>
      <c r="W916" s="15" t="str">
        <f>M916</f>
        <v/>
      </c>
      <c r="X916" s="29" t="str">
        <f>IF(E916="","",IF(E917="",E916,IF(E918="",E916&amp;", "&amp;E917,IF(E919="",E916&amp;", "&amp;E917&amp;", "&amp;E918,IF(E920="",E916&amp;", "&amp;E917&amp;", "&amp;E918&amp;", "&amp;E919,IF(E921="",E916&amp;", "&amp;E917&amp;", "&amp;E918&amp;", "&amp;E919&amp;", "&amp;E920,IF(E922="",E916&amp;", "&amp;E917&amp;", "&amp;E918&amp;", "&amp;E919&amp;", "&amp;E920&amp;", "&amp;E921,IF(E923="",E916&amp;", "&amp;E917&amp;", "&amp;E918&amp;", "&amp;E919&amp;", "&amp;E920&amp;", "&amp;E921&amp;", "&amp;E922,E916&amp;", "&amp;E917&amp;", "&amp;E918&amp;", "&amp;E919&amp;", "&amp;E920&amp;", "&amp;E921&amp;", "&amp;E922&amp;", "&amp;E923))))))))</f>
        <v/>
      </c>
      <c r="Y916" s="15" t="str">
        <f>K916</f>
        <v/>
      </c>
    </row>
    <row r="917" spans="1:25" x14ac:dyDescent="0.25">
      <c r="A917" s="24"/>
      <c r="B917" s="17" t="s">
        <v>80</v>
      </c>
      <c r="C917" s="18" t="str">
        <f>IF(ISERROR(S915),"",INDEX(XMLLINK[LeiterEmail],MATCH(Q917,XMLLINK[EnsembleNr],0)))</f>
        <v/>
      </c>
      <c r="D917" s="21">
        <v>2</v>
      </c>
      <c r="E917" s="18" t="str">
        <f>IF(S917,"",INDEX(XMLLINK[NamePerson],MATCH(Q918&amp;"_"&amp;D917,XMLLINK[EID_MID],0)))</f>
        <v/>
      </c>
      <c r="F917" s="18" t="str">
        <f>IF(S917,"",INDEX(XMLLINK[GebDat],MATCH(Q918&amp;"_"&amp;D917,XMLLINK[EID_MID],0)))</f>
        <v/>
      </c>
      <c r="G917" s="18" t="str">
        <f>IF(S917,"",INDEX(XMLLINK[Geschlecht],MATCH(Q918&amp;"_"&amp;D917,XMLLINK[EID_MID],0)))</f>
        <v/>
      </c>
      <c r="H917" s="18" t="str">
        <f>IF(S917,"",INDEX(XMLLINK[Adresse],MATCH(Q918&amp;"_"&amp;D917,XMLLINK[EID_MID],0)))</f>
        <v/>
      </c>
      <c r="I917" s="18" t="str">
        <f>IF(S917,"",INDEX(XMLLINK[Email],MATCH(Q918&amp;"_"&amp;D917,XMLLINK[EID_MID],0)))</f>
        <v/>
      </c>
      <c r="J917" s="18" t="str">
        <f>IF(S917,"",INDEX(XMLLINK[Telefon],MATCH(Q918&amp;"_"&amp;D917,XMLLINK[EID_MID],0)))</f>
        <v/>
      </c>
      <c r="K917" s="18" t="str">
        <f>IF(S917,"",INDEX(XMLLINK[Instrument],MATCH(Q918&amp;"_"&amp;D917,XMLLINK[EID_MID],0)))</f>
        <v/>
      </c>
      <c r="L917" s="18" t="str">
        <f>IF(S917,"",INDEX(XMLLINK[BereichIDPerson],MATCH(Q918&amp;"_"&amp;D917,XMLLINK[EID_MID],0)))</f>
        <v/>
      </c>
      <c r="M917" s="18" t="str">
        <f>IF(S917,"",INDEX(XMLLINK[BereichNamePerson],MATCH(Q918&amp;"_"&amp;D917,XMLLINK[EID_MID],0)))</f>
        <v/>
      </c>
      <c r="N917" s="18" t="str">
        <f>IF(S917,"",INDEX(XMLLINK[AuswahlPerson],MATCH(Q918&amp;"_"&amp;D917,XMLLINK[EID_MID],0)))</f>
        <v/>
      </c>
      <c r="O917" s="18" t="str">
        <f>IF(S917,"",INDEX(XMLLINK[BemerkungPerson],MATCH(Q918&amp;"_"&amp;D917,XMLLINK[EID_MID],0)))</f>
        <v/>
      </c>
      <c r="Q917" s="21">
        <f t="shared" ref="Q917:Q931" si="180">Q916</f>
        <v>46</v>
      </c>
      <c r="R917" s="15">
        <v>2</v>
      </c>
      <c r="S917" s="18" t="b">
        <f>ISERROR(INDEX(XMLLINK[NamePerson],MATCH(Q917&amp;"_"&amp;D917,XMLLINK[EID_MID],0)))</f>
        <v>1</v>
      </c>
      <c r="U917" s="15" t="str">
        <f t="shared" ref="U917:U923" ca="1" si="181">IF(ISNUMBER(DATEVALUE(F917)),TODAY()-DATEVALUE(F917),"")</f>
        <v/>
      </c>
      <c r="W917" s="15" t="str">
        <f>IF(AND(M917&lt;&gt;"",M917&lt;&gt;M916),", "&amp;M917,"")</f>
        <v/>
      </c>
      <c r="Y917" s="15" t="str">
        <f>IF(AND(K917&lt;&gt;"",K917&lt;&gt;K916),", "&amp;K917,"")</f>
        <v/>
      </c>
    </row>
    <row r="918" spans="1:25" x14ac:dyDescent="0.25">
      <c r="A918" s="24"/>
      <c r="B918" s="17" t="s">
        <v>81</v>
      </c>
      <c r="C918" s="18" t="str">
        <f>IF(ISERROR(S915),"",INDEX(XMLLINK[LeiterTelefon],MATCH(Q918,XMLLINK[EnsembleNr],0)))</f>
        <v/>
      </c>
      <c r="D918" s="21">
        <v>3</v>
      </c>
      <c r="E918" s="18" t="str">
        <f>IF(S918,"",INDEX(XMLLINK[NamePerson],MATCH(Q919&amp;"_"&amp;D918,XMLLINK[EID_MID],0)))</f>
        <v/>
      </c>
      <c r="F918" s="18" t="str">
        <f>IF(S918,"",INDEX(XMLLINK[GebDat],MATCH(Q919&amp;"_"&amp;D918,XMLLINK[EID_MID],0)))</f>
        <v/>
      </c>
      <c r="G918" s="18" t="str">
        <f>IF(S918,"",INDEX(XMLLINK[Geschlecht],MATCH(Q919&amp;"_"&amp;D918,XMLLINK[EID_MID],0)))</f>
        <v/>
      </c>
      <c r="H918" s="18" t="str">
        <f>IF(S918,"",INDEX(XMLLINK[Adresse],MATCH(Q919&amp;"_"&amp;D918,XMLLINK[EID_MID],0)))</f>
        <v/>
      </c>
      <c r="I918" s="18" t="str">
        <f>IF(S918,"",INDEX(XMLLINK[Email],MATCH(Q919&amp;"_"&amp;D918,XMLLINK[EID_MID],0)))</f>
        <v/>
      </c>
      <c r="J918" s="18" t="str">
        <f>IF(S918,"",INDEX(XMLLINK[Telefon],MATCH(Q919&amp;"_"&amp;D918,XMLLINK[EID_MID],0)))</f>
        <v/>
      </c>
      <c r="K918" s="18" t="str">
        <f>IF(S918,"",INDEX(XMLLINK[Instrument],MATCH(Q919&amp;"_"&amp;D918,XMLLINK[EID_MID],0)))</f>
        <v/>
      </c>
      <c r="L918" s="18" t="str">
        <f>IF(S918,"",INDEX(XMLLINK[BereichIDPerson],MATCH(Q919&amp;"_"&amp;D918,XMLLINK[EID_MID],0)))</f>
        <v/>
      </c>
      <c r="M918" s="18" t="str">
        <f>IF(S918,"",INDEX(XMLLINK[BereichNamePerson],MATCH(Q919&amp;"_"&amp;D918,XMLLINK[EID_MID],0)))</f>
        <v/>
      </c>
      <c r="N918" s="18" t="str">
        <f>IF(S918,"",INDEX(XMLLINK[AuswahlPerson],MATCH(Q919&amp;"_"&amp;D918,XMLLINK[EID_MID],0)))</f>
        <v/>
      </c>
      <c r="O918" s="18" t="str">
        <f>IF(S918,"",INDEX(XMLLINK[BemerkungPerson],MATCH(Q919&amp;"_"&amp;D918,XMLLINK[EID_MID],0)))</f>
        <v/>
      </c>
      <c r="Q918" s="21">
        <f t="shared" si="180"/>
        <v>46</v>
      </c>
      <c r="R918" s="15">
        <v>3</v>
      </c>
      <c r="S918" s="18" t="b">
        <f>ISERROR(INDEX(XMLLINK[NamePerson],MATCH(Q917&amp;"_"&amp;D918,XMLLINK[EID_MID],0)))</f>
        <v>1</v>
      </c>
      <c r="U918" s="15" t="str">
        <f t="shared" ca="1" si="181"/>
        <v/>
      </c>
      <c r="W918" s="15" t="str">
        <f>IF(OR(M918="",COUNTIF(M916:M917,M918)&gt;0),"",", "&amp;M918)</f>
        <v/>
      </c>
      <c r="Y918" s="15" t="str">
        <f>IF(OR(K918="",COUNTIF(K916:K917,K918)&gt;0),"",", "&amp;K918)</f>
        <v/>
      </c>
    </row>
    <row r="919" spans="1:25" x14ac:dyDescent="0.25">
      <c r="A919" s="24"/>
      <c r="B919" s="17" t="s">
        <v>82</v>
      </c>
      <c r="C919" s="18" t="str">
        <f>IF(ISERROR(S915),"",INDEX(XMLLINK[Art],MATCH(Q919,XMLLINK[EnsembleNr],0)))</f>
        <v/>
      </c>
      <c r="D919" s="21">
        <v>4</v>
      </c>
      <c r="E919" s="18" t="str">
        <f>IF(S919,"",INDEX(XMLLINK[NamePerson],MATCH(Q920&amp;"_"&amp;D919,XMLLINK[EID_MID],0)))</f>
        <v/>
      </c>
      <c r="F919" s="18" t="str">
        <f>IF(S919,"",INDEX(XMLLINK[GebDat],MATCH(Q920&amp;"_"&amp;D919,XMLLINK[EID_MID],0)))</f>
        <v/>
      </c>
      <c r="G919" s="18" t="str">
        <f>IF(S919,"",INDEX(XMLLINK[Geschlecht],MATCH(Q920&amp;"_"&amp;D919,XMLLINK[EID_MID],0)))</f>
        <v/>
      </c>
      <c r="H919" s="18" t="str">
        <f>IF(S919,"",INDEX(XMLLINK[Adresse],MATCH(Q920&amp;"_"&amp;D919,XMLLINK[EID_MID],0)))</f>
        <v/>
      </c>
      <c r="I919" s="18" t="str">
        <f>IF(S919,"",INDEX(XMLLINK[Email],MATCH(Q920&amp;"_"&amp;D919,XMLLINK[EID_MID],0)))</f>
        <v/>
      </c>
      <c r="J919" s="18" t="str">
        <f>IF(S919,"",INDEX(XMLLINK[Telefon],MATCH(Q920&amp;"_"&amp;D919,XMLLINK[EID_MID],0)))</f>
        <v/>
      </c>
      <c r="K919" s="18" t="str">
        <f>IF(S919,"",INDEX(XMLLINK[Instrument],MATCH(Q920&amp;"_"&amp;D919,XMLLINK[EID_MID],0)))</f>
        <v/>
      </c>
      <c r="L919" s="18" t="str">
        <f>IF(S919,"",INDEX(XMLLINK[BereichIDPerson],MATCH(Q920&amp;"_"&amp;D919,XMLLINK[EID_MID],0)))</f>
        <v/>
      </c>
      <c r="M919" s="18" t="str">
        <f>IF(S919,"",INDEX(XMLLINK[BereichNamePerson],MATCH(Q920&amp;"_"&amp;D919,XMLLINK[EID_MID],0)))</f>
        <v/>
      </c>
      <c r="N919" s="18" t="str">
        <f>IF(S919,"",INDEX(XMLLINK[AuswahlPerson],MATCH(Q920&amp;"_"&amp;D919,XMLLINK[EID_MID],0)))</f>
        <v/>
      </c>
      <c r="O919" s="18" t="str">
        <f>IF(S919,"",INDEX(XMLLINK[BemerkungPerson],MATCH(Q920&amp;"_"&amp;D919,XMLLINK[EID_MID],0)))</f>
        <v/>
      </c>
      <c r="Q919" s="21">
        <f t="shared" si="180"/>
        <v>46</v>
      </c>
      <c r="R919" s="15">
        <v>4</v>
      </c>
      <c r="S919" s="18" t="b">
        <f>ISERROR(INDEX(XMLLINK[NamePerson],MATCH(Q917&amp;"_"&amp;D919,XMLLINK[EID_MID],0)))</f>
        <v>1</v>
      </c>
      <c r="U919" s="15" t="str">
        <f t="shared" ca="1" si="181"/>
        <v/>
      </c>
      <c r="W919" s="15" t="str">
        <f>IF(OR(M919="",COUNTIF(M916:M918,M919)&gt;0),"",", "&amp;M919)</f>
        <v/>
      </c>
      <c r="Y919" s="15" t="str">
        <f>IF(OR(K919="",COUNTIF(K916:K918,K919)&gt;0),"",", "&amp;K919)</f>
        <v/>
      </c>
    </row>
    <row r="920" spans="1:25" x14ac:dyDescent="0.25">
      <c r="A920" s="24"/>
      <c r="B920" s="17" t="s">
        <v>83</v>
      </c>
      <c r="C920" s="18" t="str">
        <f>IF(ISERROR(S915),"",INDEX(XMLLINK[Stufe],MATCH(Q920,XMLLINK[EnsembleNr],0)))</f>
        <v/>
      </c>
      <c r="D920" s="21">
        <v>5</v>
      </c>
      <c r="E920" s="18" t="str">
        <f>IF(S920,"",INDEX(XMLLINK[NamePerson],MATCH(Q921&amp;"_"&amp;D920,XMLLINK[EID_MID],0)))</f>
        <v/>
      </c>
      <c r="F920" s="18" t="str">
        <f>IF(S920,"",INDEX(XMLLINK[GebDat],MATCH(Q921&amp;"_"&amp;D920,XMLLINK[EID_MID],0)))</f>
        <v/>
      </c>
      <c r="G920" s="18" t="str">
        <f>IF(S920,"",INDEX(XMLLINK[Geschlecht],MATCH(Q921&amp;"_"&amp;D920,XMLLINK[EID_MID],0)))</f>
        <v/>
      </c>
      <c r="H920" s="18" t="str">
        <f>IF(S920,"",INDEX(XMLLINK[Adresse],MATCH(Q921&amp;"_"&amp;D920,XMLLINK[EID_MID],0)))</f>
        <v/>
      </c>
      <c r="I920" s="18" t="str">
        <f>IF(S920,"",INDEX(XMLLINK[Email],MATCH(Q921&amp;"_"&amp;D920,XMLLINK[EID_MID],0)))</f>
        <v/>
      </c>
      <c r="J920" s="18" t="str">
        <f>IF(S920,"",INDEX(XMLLINK[Telefon],MATCH(Q921&amp;"_"&amp;D920,XMLLINK[EID_MID],0)))</f>
        <v/>
      </c>
      <c r="K920" s="18" t="str">
        <f>IF(S920,"",INDEX(XMLLINK[Instrument],MATCH(Q921&amp;"_"&amp;D920,XMLLINK[EID_MID],0)))</f>
        <v/>
      </c>
      <c r="L920" s="18" t="str">
        <f>IF(S920,"",INDEX(XMLLINK[BereichIDPerson],MATCH(Q921&amp;"_"&amp;D920,XMLLINK[EID_MID],0)))</f>
        <v/>
      </c>
      <c r="M920" s="18" t="str">
        <f>IF(S920,"",INDEX(XMLLINK[BereichNamePerson],MATCH(Q921&amp;"_"&amp;D920,XMLLINK[EID_MID],0)))</f>
        <v/>
      </c>
      <c r="N920" s="18" t="str">
        <f>IF(S920,"",INDEX(XMLLINK[AuswahlPerson],MATCH(Q921&amp;"_"&amp;D920,XMLLINK[EID_MID],0)))</f>
        <v/>
      </c>
      <c r="O920" s="18" t="str">
        <f>IF(S920,"",INDEX(XMLLINK[BemerkungPerson],MATCH(Q921&amp;"_"&amp;D920,XMLLINK[EID_MID],0)))</f>
        <v/>
      </c>
      <c r="Q920" s="21">
        <f t="shared" si="180"/>
        <v>46</v>
      </c>
      <c r="R920" s="15">
        <v>5</v>
      </c>
      <c r="S920" s="18" t="b">
        <f>ISERROR(INDEX(XMLLINK[NamePerson],MATCH(Q917&amp;"_"&amp;D920,XMLLINK[EID_MID],0)))</f>
        <v>1</v>
      </c>
      <c r="U920" s="15" t="str">
        <f t="shared" ca="1" si="181"/>
        <v/>
      </c>
      <c r="W920" s="15" t="str">
        <f>IF(OR(M920="",COUNTIF(M916:M919,M920)&gt;0),"",", "&amp;M920)</f>
        <v/>
      </c>
      <c r="Y920" s="15" t="str">
        <f>IF(OR(K920="",COUNTIF(K917:K919,K920)&gt;0),"",", "&amp;K920)</f>
        <v/>
      </c>
    </row>
    <row r="921" spans="1:25" x14ac:dyDescent="0.25">
      <c r="A921" s="24"/>
      <c r="B921" s="17" t="s">
        <v>84</v>
      </c>
      <c r="C921" s="18" t="str">
        <f>IF(ISERROR(S915),"",INDEX(XMLLINK[Artikel],MATCH(Q921,XMLLINK[EnsembleNr],0)))</f>
        <v/>
      </c>
      <c r="D921" s="21">
        <v>6</v>
      </c>
      <c r="E921" s="18" t="str">
        <f>IF(S921,"",INDEX(XMLLINK[NamePerson],MATCH(Q922&amp;"_"&amp;D921,XMLLINK[EID_MID],0)))</f>
        <v/>
      </c>
      <c r="F921" s="18" t="str">
        <f>IF(S921,"",INDEX(XMLLINK[GebDat],MATCH(Q922&amp;"_"&amp;D921,XMLLINK[EID_MID],0)))</f>
        <v/>
      </c>
      <c r="G921" s="18" t="str">
        <f>IF(S921,"",INDEX(XMLLINK[Geschlecht],MATCH(Q922&amp;"_"&amp;D921,XMLLINK[EID_MID],0)))</f>
        <v/>
      </c>
      <c r="H921" s="18" t="str">
        <f>IF(S921,"",INDEX(XMLLINK[Adresse],MATCH(Q922&amp;"_"&amp;D921,XMLLINK[EID_MID],0)))</f>
        <v/>
      </c>
      <c r="I921" s="18" t="str">
        <f>IF(S921,"",INDEX(XMLLINK[Email],MATCH(Q922&amp;"_"&amp;D921,XMLLINK[EID_MID],0)))</f>
        <v/>
      </c>
      <c r="J921" s="18" t="str">
        <f>IF(S921,"",INDEX(XMLLINK[Telefon],MATCH(Q922&amp;"_"&amp;D921,XMLLINK[EID_MID],0)))</f>
        <v/>
      </c>
      <c r="K921" s="18" t="str">
        <f>IF(S921,"",INDEX(XMLLINK[Instrument],MATCH(Q922&amp;"_"&amp;D921,XMLLINK[EID_MID],0)))</f>
        <v/>
      </c>
      <c r="L921" s="18" t="str">
        <f>IF(S921,"",INDEX(XMLLINK[BereichIDPerson],MATCH(Q922&amp;"_"&amp;D921,XMLLINK[EID_MID],0)))</f>
        <v/>
      </c>
      <c r="M921" s="18" t="str">
        <f>IF(S921,"",INDEX(XMLLINK[BereichNamePerson],MATCH(Q922&amp;"_"&amp;D921,XMLLINK[EID_MID],0)))</f>
        <v/>
      </c>
      <c r="N921" s="18" t="str">
        <f>IF(S921,"",INDEX(XMLLINK[AuswahlPerson],MATCH(Q922&amp;"_"&amp;D921,XMLLINK[EID_MID],0)))</f>
        <v/>
      </c>
      <c r="O921" s="18" t="str">
        <f>IF(S921,"",INDEX(XMLLINK[BemerkungPerson],MATCH(Q922&amp;"_"&amp;D921,XMLLINK[EID_MID],0)))</f>
        <v/>
      </c>
      <c r="Q921" s="21">
        <f t="shared" si="180"/>
        <v>46</v>
      </c>
      <c r="R921" s="15">
        <v>6</v>
      </c>
      <c r="S921" s="18" t="b">
        <f>ISERROR(INDEX(XMLLINK[NamePerson],MATCH(Q917&amp;"_"&amp;D921,XMLLINK[EID_MID],0)))</f>
        <v>1</v>
      </c>
      <c r="U921" s="15" t="str">
        <f t="shared" ca="1" si="181"/>
        <v/>
      </c>
      <c r="W921" s="15" t="str">
        <f>IF(OR(M921="",COUNTIF(M916:M920,M921)&gt;0),"",", "&amp;M921)</f>
        <v/>
      </c>
      <c r="Y921" s="15" t="str">
        <f>IF(OR(K921="",COUNTIF(K918:K920,K921)&gt;0),"",", "&amp;K921)</f>
        <v/>
      </c>
    </row>
    <row r="922" spans="1:25" x14ac:dyDescent="0.25">
      <c r="A922" s="24"/>
      <c r="B922" s="17" t="s">
        <v>85</v>
      </c>
      <c r="C922" s="18" t="str">
        <f>IF(ISERROR(S915),"",INDEX(XMLLINK[BereichID],MATCH(Q922,XMLLINK[EnsembleNr],0)))</f>
        <v/>
      </c>
      <c r="D922" s="21">
        <v>7</v>
      </c>
      <c r="E922" s="18" t="str">
        <f>IF(S922,"",INDEX(XMLLINK[NamePerson],MATCH(Q923&amp;"_"&amp;D922,XMLLINK[EID_MID],0)))</f>
        <v/>
      </c>
      <c r="F922" s="18" t="str">
        <f>IF(S922,"",INDEX(XMLLINK[GebDat],MATCH(Q923&amp;"_"&amp;D922,XMLLINK[EID_MID],0)))</f>
        <v/>
      </c>
      <c r="G922" s="18" t="str">
        <f>IF(S922,"",INDEX(XMLLINK[Geschlecht],MATCH(Q923&amp;"_"&amp;D922,XMLLINK[EID_MID],0)))</f>
        <v/>
      </c>
      <c r="H922" s="18" t="str">
        <f>IF(S922,"",INDEX(XMLLINK[Adresse],MATCH(Q923&amp;"_"&amp;D922,XMLLINK[EID_MID],0)))</f>
        <v/>
      </c>
      <c r="I922" s="18" t="str">
        <f>IF(S922,"",INDEX(XMLLINK[Email],MATCH(Q923&amp;"_"&amp;D922,XMLLINK[EID_MID],0)))</f>
        <v/>
      </c>
      <c r="J922" s="18" t="str">
        <f>IF(S922,"",INDEX(XMLLINK[Telefon],MATCH(Q923&amp;"_"&amp;D922,XMLLINK[EID_MID],0)))</f>
        <v/>
      </c>
      <c r="K922" s="18" t="str">
        <f>IF(S922,"",INDEX(XMLLINK[Instrument],MATCH(Q923&amp;"_"&amp;D922,XMLLINK[EID_MID],0)))</f>
        <v/>
      </c>
      <c r="L922" s="18" t="str">
        <f>IF(S922,"",INDEX(XMLLINK[BereichIDPerson],MATCH(Q923&amp;"_"&amp;D922,XMLLINK[EID_MID],0)))</f>
        <v/>
      </c>
      <c r="M922" s="18" t="str">
        <f>IF(S922,"",INDEX(XMLLINK[BereichNamePerson],MATCH(Q923&amp;"_"&amp;D922,XMLLINK[EID_MID],0)))</f>
        <v/>
      </c>
      <c r="N922" s="18" t="str">
        <f>IF(S922,"",INDEX(XMLLINK[AuswahlPerson],MATCH(Q923&amp;"_"&amp;D922,XMLLINK[EID_MID],0)))</f>
        <v/>
      </c>
      <c r="O922" s="18" t="str">
        <f>IF(S922,"",INDEX(XMLLINK[BemerkungPerson],MATCH(Q923&amp;"_"&amp;D922,XMLLINK[EID_MID],0)))</f>
        <v/>
      </c>
      <c r="Q922" s="21">
        <f t="shared" si="180"/>
        <v>46</v>
      </c>
      <c r="R922" s="15">
        <v>7</v>
      </c>
      <c r="S922" s="18" t="b">
        <f>ISERROR(INDEX(XMLLINK[NamePerson],MATCH(Q917&amp;"_"&amp;D922,XMLLINK[EID_MID],0)))</f>
        <v>1</v>
      </c>
      <c r="U922" s="15" t="str">
        <f t="shared" ca="1" si="181"/>
        <v/>
      </c>
      <c r="W922" s="15" t="str">
        <f>IF(OR(M922="",COUNTIF(M916:M921,M922)&gt;0),"",", "&amp;M922)</f>
        <v/>
      </c>
      <c r="Y922" s="15" t="str">
        <f>IF(OR(K922="",COUNTIF(K919:K921,K922)&gt;0),"",", "&amp;K922)</f>
        <v/>
      </c>
    </row>
    <row r="923" spans="1:25" x14ac:dyDescent="0.25">
      <c r="A923" s="24"/>
      <c r="B923" s="17" t="s">
        <v>86</v>
      </c>
      <c r="C923" s="18" t="str">
        <f>IF(ISERROR(S915),"",INDEX(XMLLINK[BereichName],MATCH(Q923,XMLLINK[EnsembleNr],0)))</f>
        <v/>
      </c>
      <c r="D923" s="21">
        <v>8</v>
      </c>
      <c r="E923" s="18" t="str">
        <f>IF(S923,"",INDEX(XMLLINK[NamePerson],MATCH(Q924&amp;"_"&amp;D923,XMLLINK[EID_MID],0)))</f>
        <v/>
      </c>
      <c r="F923" s="18" t="str">
        <f>IF(S923,"",INDEX(XMLLINK[GebDat],MATCH(Q924&amp;"_"&amp;D923,XMLLINK[EID_MID],0)))</f>
        <v/>
      </c>
      <c r="G923" s="18" t="str">
        <f>IF(S923,"",INDEX(XMLLINK[Geschlecht],MATCH(Q924&amp;"_"&amp;D923,XMLLINK[EID_MID],0)))</f>
        <v/>
      </c>
      <c r="H923" s="18" t="str">
        <f>IF(S923,"",INDEX(XMLLINK[Adresse],MATCH(Q924&amp;"_"&amp;D923,XMLLINK[EID_MID],0)))</f>
        <v/>
      </c>
      <c r="I923" s="18" t="str">
        <f>IF(S923,"",INDEX(XMLLINK[Email],MATCH(Q924&amp;"_"&amp;D923,XMLLINK[EID_MID],0)))</f>
        <v/>
      </c>
      <c r="J923" s="18" t="str">
        <f>IF(S923,"",INDEX(XMLLINK[Telefon],MATCH(Q924&amp;"_"&amp;D923,XMLLINK[EID_MID],0)))</f>
        <v/>
      </c>
      <c r="K923" s="18" t="str">
        <f>IF(S923,"",INDEX(XMLLINK[Instrument],MATCH(Q924&amp;"_"&amp;D923,XMLLINK[EID_MID],0)))</f>
        <v/>
      </c>
      <c r="L923" s="18" t="str">
        <f>IF(S923,"",INDEX(XMLLINK[BereichIDPerson],MATCH(Q924&amp;"_"&amp;D923,XMLLINK[EID_MID],0)))</f>
        <v/>
      </c>
      <c r="M923" s="18" t="str">
        <f>IF(S923,"",INDEX(XMLLINK[BereichNamePerson],MATCH(Q924&amp;"_"&amp;D923,XMLLINK[EID_MID],0)))</f>
        <v/>
      </c>
      <c r="N923" s="18" t="str">
        <f>IF(S923,"",INDEX(XMLLINK[AuswahlPerson],MATCH(Q924&amp;"_"&amp;D923,XMLLINK[EID_MID],0)))</f>
        <v/>
      </c>
      <c r="O923" s="18" t="str">
        <f>IF(S923,"",INDEX(XMLLINK[BemerkungPerson],MATCH(Q924&amp;"_"&amp;D923,XMLLINK[EID_MID],0)))</f>
        <v/>
      </c>
      <c r="Q923" s="21">
        <f t="shared" si="180"/>
        <v>46</v>
      </c>
      <c r="R923" s="15">
        <v>8</v>
      </c>
      <c r="S923" s="18" t="b">
        <f>ISERROR(INDEX(XMLLINK[NamePerson],MATCH(Q917&amp;"_"&amp;D923,XMLLINK[EID_MID],0)))</f>
        <v>1</v>
      </c>
      <c r="U923" s="15" t="str">
        <f t="shared" ca="1" si="181"/>
        <v/>
      </c>
      <c r="W923" s="15" t="str">
        <f>IF(OR(M923="",COUNTIF(M916:M922,M923)&gt;0),"",", "&amp;M923)</f>
        <v/>
      </c>
      <c r="Y923" s="15" t="str">
        <f>IF(OR(K923="",COUNTIF(K920:K922,K923)&gt;0),"",", "&amp;K923)</f>
        <v/>
      </c>
    </row>
    <row r="924" spans="1:25" x14ac:dyDescent="0.25">
      <c r="A924" s="24"/>
      <c r="B924" s="17" t="s">
        <v>87</v>
      </c>
      <c r="C924" s="18" t="str">
        <f>IF(ISERROR(S915),"",INDEX(XMLLINK[Auftrittzeit],MATCH(Q924,XMLLINK[EnsembleNr],0)))</f>
        <v/>
      </c>
      <c r="D924" s="17" t="s">
        <v>94</v>
      </c>
      <c r="E924" s="15" t="s">
        <v>29</v>
      </c>
      <c r="F924" s="15" t="s">
        <v>30</v>
      </c>
      <c r="G924" s="15" t="s">
        <v>95</v>
      </c>
      <c r="H924" s="15" t="s">
        <v>32</v>
      </c>
      <c r="I924" s="15" t="s">
        <v>20</v>
      </c>
      <c r="J924" s="15" t="s">
        <v>39</v>
      </c>
      <c r="Q924" s="21">
        <f t="shared" si="180"/>
        <v>46</v>
      </c>
      <c r="U924" s="15">
        <f ca="1">COUNT(U916:U923)</f>
        <v>0</v>
      </c>
      <c r="W924" s="29" t="str">
        <f>CONCATENATE(W925,V926,W926,V927,W927,V928,W928,V929,W929,V930,W930,V931,W931)</f>
        <v/>
      </c>
    </row>
    <row r="925" spans="1:25" x14ac:dyDescent="0.25">
      <c r="A925" s="24"/>
      <c r="B925" s="17" t="s">
        <v>88</v>
      </c>
      <c r="C925" s="18" t="str">
        <f>IF(ISERROR(S915),"",INDEX(XMLLINK[Bemerkung],MATCH(Q925,XMLLINK[EnsembleNr],0)))</f>
        <v/>
      </c>
      <c r="D925" s="21">
        <v>1</v>
      </c>
      <c r="E925" s="18" t="str">
        <f>IF(S925,"",INDEX(XMLLINK[Titel],MATCH(Q926&amp;"_"&amp;D925,XMLLINK[EID_WID],0)))</f>
        <v/>
      </c>
      <c r="F925" s="18" t="str">
        <f>IF(S925,"",INDEX(XMLLINK[Komponist],MATCH(Q926&amp;"_"&amp;D925,XMLLINK[EID_WID],0)))</f>
        <v/>
      </c>
      <c r="G925" s="18" t="str">
        <f>IF(S925,"",INDEX(XMLLINK[Satz],MATCH(Q926&amp;"_"&amp;D925,XMLLINK[EID_WID],0)))</f>
        <v/>
      </c>
      <c r="H925" s="18" t="str">
        <f>IF(S925,"",INDEX(XMLLINK[Dauer],MATCH(Q926&amp;"_"&amp;D925,XMLLINK[EID_WID],0)))</f>
        <v/>
      </c>
      <c r="I925" s="18" t="str">
        <f>IF(S925,"",INDEX(XMLLINK[BemerkungWerk],MATCH(Q926&amp;"_"&amp;D925,XMLLINK[EID_WID],0)))</f>
        <v/>
      </c>
      <c r="J925" s="18" t="str">
        <f>IF(S925,"",INDEX(XMLLINK[Pflicht],MATCH(Q926&amp;"_"&amp;D925,XMLLINK[EID_WID],0)))</f>
        <v/>
      </c>
      <c r="Q925" s="21">
        <f t="shared" si="180"/>
        <v>46</v>
      </c>
      <c r="R925" s="22" t="s">
        <v>102</v>
      </c>
      <c r="S925" s="18" t="b">
        <f>ISERROR(INDEX(XMLLINK[NamePerson],MATCH(Q927&amp;"_"&amp;D925,XMLLINK[EID_WID],0)))</f>
        <v>1</v>
      </c>
      <c r="W925" s="15" t="str">
        <f t="shared" ref="W925:W932" si="182">IF(AND(F925="",G925=""),E925,IF(AND(F925&lt;&gt;"",G925&lt;&gt;""),F925&amp;", "&amp;E925&amp;", "&amp;G925,IF(F925="",E925&amp;", "&amp;G925,F925&amp;", "&amp;E925)))</f>
        <v/>
      </c>
    </row>
    <row r="926" spans="1:25" x14ac:dyDescent="0.25">
      <c r="A926" s="24"/>
      <c r="B926" s="17" t="s">
        <v>108</v>
      </c>
      <c r="C926" s="28" t="str">
        <f ca="1">IF(U924=0,"",SUM(U916:U923)/U924/365.25)</f>
        <v/>
      </c>
      <c r="D926" s="21">
        <v>2</v>
      </c>
      <c r="E926" s="18" t="str">
        <f>IF(S926,"",INDEX(XMLLINK[Titel],MATCH(Q927&amp;"_"&amp;D926,XMLLINK[EID_WID],0)))</f>
        <v/>
      </c>
      <c r="F926" s="18" t="str">
        <f>IF(S926,"",INDEX(XMLLINK[Komponist],MATCH(Q927&amp;"_"&amp;D926,XMLLINK[EID_WID],0)))</f>
        <v/>
      </c>
      <c r="G926" s="18" t="str">
        <f>IF(S926,"",INDEX(XMLLINK[Satz],MATCH(Q927&amp;"_"&amp;D926,XMLLINK[EID_WID],0)))</f>
        <v/>
      </c>
      <c r="H926" s="18" t="str">
        <f>IF(S926,"",INDEX(XMLLINK[Dauer],MATCH(Q927&amp;"_"&amp;D926,XMLLINK[EID_WID],0)))</f>
        <v/>
      </c>
      <c r="I926" s="18" t="str">
        <f>IF(S926,"",INDEX(XMLLINK[BemerkungWerk],MATCH(Q927&amp;"_"&amp;D926,XMLLINK[EID_WID],0)))</f>
        <v/>
      </c>
      <c r="J926" s="18" t="str">
        <f>IF(S926,"",INDEX(XMLLINK[Pflicht],MATCH(Q927&amp;"_"&amp;D926,XMLLINK[EID_WID],0)))</f>
        <v/>
      </c>
      <c r="Q926" s="21">
        <f t="shared" si="180"/>
        <v>46</v>
      </c>
      <c r="R926" s="22">
        <v>2</v>
      </c>
      <c r="S926" s="18" t="b">
        <f>ISERROR(INDEX(XMLLINK[NamePerson],MATCH(Q928&amp;"_"&amp;D926,XMLLINK[EID_WID],0)))</f>
        <v>1</v>
      </c>
      <c r="V926" s="15" t="str">
        <f>IF(W926="","","; ")</f>
        <v/>
      </c>
      <c r="W926" s="15" t="str">
        <f t="shared" si="182"/>
        <v/>
      </c>
    </row>
    <row r="927" spans="1:25" x14ac:dyDescent="0.25">
      <c r="A927" s="24"/>
      <c r="D927" s="21">
        <v>3</v>
      </c>
      <c r="E927" s="18" t="str">
        <f>IF(S927,"",INDEX(XMLLINK[Titel],MATCH(Q928&amp;"_"&amp;D927,XMLLINK[EID_WID],0)))</f>
        <v/>
      </c>
      <c r="F927" s="18" t="str">
        <f>IF(S927,"",INDEX(XMLLINK[Komponist],MATCH(Q928&amp;"_"&amp;D927,XMLLINK[EID_WID],0)))</f>
        <v/>
      </c>
      <c r="G927" s="18" t="str">
        <f>IF(S927,"",INDEX(XMLLINK[Satz],MATCH(Q928&amp;"_"&amp;D927,XMLLINK[EID_WID],0)))</f>
        <v/>
      </c>
      <c r="H927" s="18" t="str">
        <f>IF(S927,"",INDEX(XMLLINK[Dauer],MATCH(Q928&amp;"_"&amp;D927,XMLLINK[EID_WID],0)))</f>
        <v/>
      </c>
      <c r="I927" s="18" t="str">
        <f>IF(S927,"",INDEX(XMLLINK[BemerkungWerk],MATCH(Q928&amp;"_"&amp;D927,XMLLINK[EID_WID],0)))</f>
        <v/>
      </c>
      <c r="J927" s="18" t="str">
        <f>IF(S927,"",INDEX(XMLLINK[Pflicht],MATCH(Q928&amp;"_"&amp;D927,XMLLINK[EID_WID],0)))</f>
        <v/>
      </c>
      <c r="Q927" s="21">
        <f t="shared" si="180"/>
        <v>46</v>
      </c>
      <c r="R927" s="22">
        <v>3</v>
      </c>
      <c r="S927" s="18" t="b">
        <f>ISERROR(INDEX(XMLLINK[NamePerson],MATCH(Q929&amp;"_"&amp;D927,XMLLINK[EID_WID],0)))</f>
        <v>1</v>
      </c>
      <c r="V927" s="15" t="str">
        <f t="shared" ref="V927:V932" si="183">IF(W927="","","; ")</f>
        <v/>
      </c>
      <c r="W927" s="15" t="str">
        <f t="shared" si="182"/>
        <v/>
      </c>
    </row>
    <row r="928" spans="1:25" x14ac:dyDescent="0.25">
      <c r="A928" s="24"/>
      <c r="D928" s="21">
        <v>4</v>
      </c>
      <c r="E928" s="18" t="str">
        <f>IF(S928,"",INDEX(XMLLINK[Titel],MATCH(Q929&amp;"_"&amp;D928,XMLLINK[EID_WID],0)))</f>
        <v/>
      </c>
      <c r="F928" s="18" t="str">
        <f>IF(S928,"",INDEX(XMLLINK[Komponist],MATCH(Q929&amp;"_"&amp;D928,XMLLINK[EID_WID],0)))</f>
        <v/>
      </c>
      <c r="G928" s="18" t="str">
        <f>IF(S928,"",INDEX(XMLLINK[Satz],MATCH(Q929&amp;"_"&amp;D928,XMLLINK[EID_WID],0)))</f>
        <v/>
      </c>
      <c r="H928" s="18" t="str">
        <f>IF(S928,"",INDEX(XMLLINK[Dauer],MATCH(Q929&amp;"_"&amp;D928,XMLLINK[EID_WID],0)))</f>
        <v/>
      </c>
      <c r="I928" s="18" t="str">
        <f>IF(S928,"",INDEX(XMLLINK[BemerkungWerk],MATCH(Q929&amp;"_"&amp;D928,XMLLINK[EID_WID],0)))</f>
        <v/>
      </c>
      <c r="J928" s="18" t="str">
        <f>IF(S928,"",INDEX(XMLLINK[Pflicht],MATCH(Q929&amp;"_"&amp;D928,XMLLINK[EID_WID],0)))</f>
        <v/>
      </c>
      <c r="Q928" s="21">
        <f t="shared" si="180"/>
        <v>46</v>
      </c>
      <c r="R928" s="22">
        <v>4</v>
      </c>
      <c r="S928" s="18" t="b">
        <f>ISERROR(INDEX(XMLLINK[NamePerson],MATCH(Q930&amp;"_"&amp;D928,XMLLINK[EID_WID],0)))</f>
        <v>1</v>
      </c>
      <c r="V928" s="15" t="str">
        <f t="shared" si="183"/>
        <v/>
      </c>
      <c r="W928" s="15" t="str">
        <f t="shared" si="182"/>
        <v/>
      </c>
    </row>
    <row r="929" spans="1:25" x14ac:dyDescent="0.25">
      <c r="A929" s="24"/>
      <c r="D929" s="21">
        <v>5</v>
      </c>
      <c r="E929" s="18" t="str">
        <f>IF(S929,"",INDEX(XMLLINK[Titel],MATCH(Q930&amp;"_"&amp;D929,XMLLINK[EID_WID],0)))</f>
        <v/>
      </c>
      <c r="F929" s="18" t="str">
        <f>IF(S929,"",INDEX(XMLLINK[Komponist],MATCH(Q930&amp;"_"&amp;D929,XMLLINK[EID_WID],0)))</f>
        <v/>
      </c>
      <c r="G929" s="18" t="str">
        <f>IF(S929,"",INDEX(XMLLINK[Satz],MATCH(Q930&amp;"_"&amp;D929,XMLLINK[EID_WID],0)))</f>
        <v/>
      </c>
      <c r="H929" s="18" t="str">
        <f>IF(S929,"",INDEX(XMLLINK[Dauer],MATCH(Q930&amp;"_"&amp;D929,XMLLINK[EID_WID],0)))</f>
        <v/>
      </c>
      <c r="I929" s="18" t="str">
        <f>IF(S929,"",INDEX(XMLLINK[BemerkungWerk],MATCH(Q930&amp;"_"&amp;D929,XMLLINK[EID_WID],0)))</f>
        <v/>
      </c>
      <c r="J929" s="18" t="str">
        <f>IF(S929,"",INDEX(XMLLINK[Pflicht],MATCH(Q930&amp;"_"&amp;D929,XMLLINK[EID_WID],0)))</f>
        <v/>
      </c>
      <c r="Q929" s="21">
        <f t="shared" si="180"/>
        <v>46</v>
      </c>
      <c r="R929" s="22">
        <v>5</v>
      </c>
      <c r="S929" s="18" t="b">
        <f>ISERROR(INDEX(XMLLINK[NamePerson],MATCH(Q931&amp;"_"&amp;D929,XMLLINK[EID_WID],0)))</f>
        <v>1</v>
      </c>
      <c r="V929" s="15" t="str">
        <f t="shared" si="183"/>
        <v/>
      </c>
      <c r="W929" s="15" t="str">
        <f t="shared" si="182"/>
        <v/>
      </c>
    </row>
    <row r="930" spans="1:25" x14ac:dyDescent="0.25">
      <c r="A930" s="24"/>
      <c r="D930" s="21">
        <v>6</v>
      </c>
      <c r="E930" s="18" t="str">
        <f>IF(S930,"",INDEX(XMLLINK[Titel],MATCH(Q931&amp;"_"&amp;D930,XMLLINK[EID_WID],0)))</f>
        <v/>
      </c>
      <c r="F930" s="18" t="str">
        <f>IF(S930,"",INDEX(XMLLINK[Komponist],MATCH(Q931&amp;"_"&amp;D930,XMLLINK[EID_WID],0)))</f>
        <v/>
      </c>
      <c r="G930" s="18" t="str">
        <f>IF(S930,"",INDEX(XMLLINK[Satz],MATCH(Q931&amp;"_"&amp;D930,XMLLINK[EID_WID],0)))</f>
        <v/>
      </c>
      <c r="H930" s="18" t="str">
        <f>IF(S930,"",INDEX(XMLLINK[Dauer],MATCH(Q931&amp;"_"&amp;D930,XMLLINK[EID_WID],0)))</f>
        <v/>
      </c>
      <c r="I930" s="18" t="str">
        <f>IF(S930,"",INDEX(XMLLINK[BemerkungWerk],MATCH(Q931&amp;"_"&amp;D930,XMLLINK[EID_WID],0)))</f>
        <v/>
      </c>
      <c r="J930" s="18" t="str">
        <f>IF(S930,"",INDEX(XMLLINK[Pflicht],MATCH(Q931&amp;"_"&amp;D930,XMLLINK[EID_WID],0)))</f>
        <v/>
      </c>
      <c r="Q930" s="21">
        <f t="shared" si="180"/>
        <v>46</v>
      </c>
      <c r="R930" s="22">
        <v>6</v>
      </c>
      <c r="S930" s="18" t="b">
        <f>ISERROR(INDEX(XMLLINK[NamePerson],MATCH(Q932&amp;"_"&amp;D930,XMLLINK[EID_WID],0)))</f>
        <v>1</v>
      </c>
      <c r="V930" s="15" t="str">
        <f t="shared" si="183"/>
        <v/>
      </c>
      <c r="W930" s="15" t="str">
        <f t="shared" si="182"/>
        <v/>
      </c>
    </row>
    <row r="931" spans="1:25" x14ac:dyDescent="0.25">
      <c r="A931" s="24"/>
      <c r="D931" s="21">
        <v>7</v>
      </c>
      <c r="E931" s="18" t="str">
        <f>IF(S931,"",INDEX(XMLLINK[Titel],MATCH(Q932&amp;"_"&amp;D931,XMLLINK[EID_WID],0)))</f>
        <v/>
      </c>
      <c r="F931" s="18" t="str">
        <f>IF(S931,"",INDEX(XMLLINK[Komponist],MATCH(Q932&amp;"_"&amp;D931,XMLLINK[EID_WID],0)))</f>
        <v/>
      </c>
      <c r="G931" s="18" t="str">
        <f>IF(S931,"",INDEX(XMLLINK[Satz],MATCH(Q932&amp;"_"&amp;D931,XMLLINK[EID_WID],0)))</f>
        <v/>
      </c>
      <c r="H931" s="18" t="str">
        <f>IF(S931,"",INDEX(XMLLINK[Dauer],MATCH(Q932&amp;"_"&amp;D931,XMLLINK[EID_WID],0)))</f>
        <v/>
      </c>
      <c r="I931" s="18" t="str">
        <f>IF(S931,"",INDEX(XMLLINK[BemerkungWerk],MATCH(Q932&amp;"_"&amp;D931,XMLLINK[EID_WID],0)))</f>
        <v/>
      </c>
      <c r="J931" s="18" t="str">
        <f>IF(S931,"",INDEX(XMLLINK[Pflicht],MATCH(Q932&amp;"_"&amp;D931,XMLLINK[EID_WID],0)))</f>
        <v/>
      </c>
      <c r="Q931" s="21">
        <f t="shared" si="180"/>
        <v>46</v>
      </c>
      <c r="R931" s="22">
        <v>7</v>
      </c>
      <c r="S931" s="18" t="b">
        <f>ISERROR(INDEX(XMLLINK[NamePerson],MATCH(Q933&amp;"_"&amp;D931,XMLLINK[EID_WID],0)))</f>
        <v>1</v>
      </c>
      <c r="V931" s="15" t="str">
        <f t="shared" si="183"/>
        <v/>
      </c>
      <c r="W931" s="15" t="str">
        <f t="shared" si="182"/>
        <v/>
      </c>
    </row>
    <row r="932" spans="1:25" x14ac:dyDescent="0.25">
      <c r="A932" s="24"/>
      <c r="D932" s="21">
        <v>8</v>
      </c>
      <c r="E932" s="18" t="str">
        <f>IF(S932,"",INDEX(XMLLINK[Titel],MATCH(Q933&amp;"_"&amp;D932,XMLLINK[EID_WID],0)))</f>
        <v/>
      </c>
      <c r="F932" s="18" t="str">
        <f>IF(S932,"",INDEX(XMLLINK[Komponist],MATCH(Q933&amp;"_"&amp;D932,XMLLINK[EID_WID],0)))</f>
        <v/>
      </c>
      <c r="G932" s="18" t="str">
        <f>IF(S932,"",INDEX(XMLLINK[Satz],MATCH(Q933&amp;"_"&amp;D932,XMLLINK[EID_WID],0)))</f>
        <v/>
      </c>
      <c r="H932" s="18" t="str">
        <f>IF(S932,"",INDEX(XMLLINK[Dauer],MATCH(Q933&amp;"_"&amp;D932,XMLLINK[EID_WID],0)))</f>
        <v/>
      </c>
      <c r="I932" s="18" t="str">
        <f>IF(S932,"",INDEX(XMLLINK[BemerkungWerk],MATCH(Q933&amp;"_"&amp;D932,XMLLINK[EID_WID],0)))</f>
        <v/>
      </c>
      <c r="J932" s="18" t="str">
        <f>IF(S932,"",INDEX(XMLLINK[Pflicht],MATCH(Q933&amp;"_"&amp;D932,XMLLINK[EID_WID],0)))</f>
        <v/>
      </c>
      <c r="Q932" s="21"/>
      <c r="R932" s="22">
        <v>8</v>
      </c>
      <c r="S932" s="18" t="b">
        <f>ISERROR(INDEX(XMLLINK[NamePerson],MATCH(A933&amp;"_"&amp;D932,XMLLINK[EID_WID],0)))</f>
        <v>1</v>
      </c>
      <c r="V932" s="15" t="str">
        <f t="shared" si="183"/>
        <v/>
      </c>
      <c r="W932" s="15" t="str">
        <f t="shared" si="182"/>
        <v/>
      </c>
    </row>
    <row r="934" spans="1:25" x14ac:dyDescent="0.25">
      <c r="A934" s="23" t="s">
        <v>96</v>
      </c>
      <c r="B934" s="23">
        <f>(ROW()+6)/20</f>
        <v>47</v>
      </c>
      <c r="C934" s="24"/>
      <c r="D934" s="24"/>
      <c r="E934" s="24"/>
      <c r="F934" s="24"/>
      <c r="G934" s="24"/>
      <c r="H934" s="24"/>
      <c r="I934" s="24"/>
      <c r="J934" s="24"/>
      <c r="K934" s="24"/>
      <c r="L934" s="24"/>
      <c r="M934" s="24"/>
      <c r="N934" s="24"/>
      <c r="O934" s="24"/>
    </row>
    <row r="935" spans="1:25" x14ac:dyDescent="0.25">
      <c r="A935" s="24"/>
      <c r="B935" s="17" t="s">
        <v>78</v>
      </c>
      <c r="C935" s="18" t="str">
        <f>IF(ISERROR(S935),"",INDEX(XMLLINK[Name],MATCH(Q936,XMLLINK[EnsembleNr],0)))</f>
        <v/>
      </c>
      <c r="D935" s="17" t="s">
        <v>89</v>
      </c>
      <c r="E935" s="19" t="s">
        <v>11</v>
      </c>
      <c r="F935" s="15" t="s">
        <v>90</v>
      </c>
      <c r="G935" s="15" t="s">
        <v>91</v>
      </c>
      <c r="H935" s="15" t="s">
        <v>24</v>
      </c>
      <c r="I935" s="15" t="s">
        <v>25</v>
      </c>
      <c r="J935" s="15" t="s">
        <v>26</v>
      </c>
      <c r="K935" s="15" t="s">
        <v>27</v>
      </c>
      <c r="L935" s="15" t="s">
        <v>18</v>
      </c>
      <c r="M935" s="15" t="s">
        <v>92</v>
      </c>
      <c r="N935" s="15" t="s">
        <v>93</v>
      </c>
      <c r="O935" s="15" t="s">
        <v>20</v>
      </c>
      <c r="Q935" s="21" t="s">
        <v>103</v>
      </c>
      <c r="R935" s="17" t="s">
        <v>97</v>
      </c>
      <c r="S935" s="20" t="e">
        <f>VLOOKUP(Q937,XMLLINK[EnsembleNr],1,0)</f>
        <v>#N/A</v>
      </c>
      <c r="T935" s="15" t="s">
        <v>100</v>
      </c>
      <c r="W935" s="29" t="str">
        <f>CONCATENATE(W936,W937,W938,W939,W940,W941,W942,W943)</f>
        <v/>
      </c>
      <c r="X935" s="31">
        <f>8-COUNTIF(W936:W943,"")</f>
        <v>0</v>
      </c>
      <c r="Y935" s="29" t="str">
        <f>CONCATENATE(Y936,Y937,Y938,Y939,Y940,Y941,Y942,Y943)</f>
        <v/>
      </c>
    </row>
    <row r="936" spans="1:25" x14ac:dyDescent="0.25">
      <c r="A936" s="24"/>
      <c r="B936" s="17" t="s">
        <v>79</v>
      </c>
      <c r="C936" s="18" t="str">
        <f>IF(ISERROR(S935),"",INDEX(XMLLINK[Leiter],MATCH(Q936,XMLLINK[EnsembleNr],0)))</f>
        <v/>
      </c>
      <c r="D936" s="21">
        <v>1</v>
      </c>
      <c r="E936" s="18" t="str">
        <f>IF(S936,"",INDEX(XMLLINK[NamePerson],MATCH(Q937&amp;"_"&amp;D936,XMLLINK[EID_MID],0)))</f>
        <v/>
      </c>
      <c r="F936" s="18" t="str">
        <f>IF(S936,"",INDEX(XMLLINK[GebDat],MATCH(Q937&amp;"_"&amp;D936,XMLLINK[EID_MID],0)))</f>
        <v/>
      </c>
      <c r="G936" s="18" t="str">
        <f>IF(S936,"",INDEX(XMLLINK[Geschlecht],MATCH(Q937&amp;"_"&amp;D936,XMLLINK[EID_MID],0)))</f>
        <v/>
      </c>
      <c r="H936" s="18" t="str">
        <f>IF(S936,"",INDEX(XMLLINK[Adresse],MATCH(Q937&amp;"_"&amp;D936,XMLLINK[EID_MID],0)))</f>
        <v/>
      </c>
      <c r="I936" s="18" t="str">
        <f>IF(S936,"",INDEX(XMLLINK[Email],MATCH(Q937&amp;"_"&amp;D936,XMLLINK[EID_MID],0)))</f>
        <v/>
      </c>
      <c r="J936" s="18" t="str">
        <f>IF(S936,"",INDEX(XMLLINK[Telefon],MATCH(Q937&amp;"_"&amp;D936,XMLLINK[EID_MID],0)))</f>
        <v/>
      </c>
      <c r="K936" s="18" t="str">
        <f>IF(S936,"",INDEX(XMLLINK[Instrument],MATCH(Q937&amp;"_"&amp;D936,XMLLINK[EID_MID],0)))</f>
        <v/>
      </c>
      <c r="L936" s="18" t="str">
        <f>IF(S936,"",INDEX(XMLLINK[BereichIDPerson],MATCH(Q937&amp;"_"&amp;D936,XMLLINK[EID_MID],0)))</f>
        <v/>
      </c>
      <c r="M936" s="18" t="str">
        <f>IF(S936,"",INDEX(XMLLINK[BereichNamePerson],MATCH(Q937&amp;"_"&amp;D936,XMLLINK[EID_MID],0)))</f>
        <v/>
      </c>
      <c r="N936" s="18" t="str">
        <f>IF(S936,"",INDEX(XMLLINK[AuswahlPerson],MATCH(Q937&amp;"_"&amp;D936,XMLLINK[EID_MID],0)))</f>
        <v/>
      </c>
      <c r="O936" s="18" t="str">
        <f>IF(S936,"",INDEX(XMLLINK[BemerkungPerson],MATCH(Q937&amp;"_"&amp;D936,XMLLINK[EID_MID],0)))</f>
        <v/>
      </c>
      <c r="Q936" s="21">
        <f>B934</f>
        <v>47</v>
      </c>
      <c r="R936" s="22" t="s">
        <v>101</v>
      </c>
      <c r="S936" s="18" t="b">
        <f>ISERROR(INDEX(XMLLINK[NamePerson],MATCH(Q937&amp;"_"&amp;D936,XMLLINK[EID_MID],0)))</f>
        <v>1</v>
      </c>
      <c r="U936" s="15" t="str">
        <f ca="1">IF(ISNUMBER(DATEVALUE(F936)),TODAY()-DATEVALUE(F936),"")</f>
        <v/>
      </c>
      <c r="W936" s="15" t="str">
        <f>M936</f>
        <v/>
      </c>
      <c r="X936" s="29" t="str">
        <f>IF(E936="","",IF(E937="",E936,IF(E938="",E936&amp;", "&amp;E937,IF(E939="",E936&amp;", "&amp;E937&amp;", "&amp;E938,IF(E940="",E936&amp;", "&amp;E937&amp;", "&amp;E938&amp;", "&amp;E939,IF(E941="",E936&amp;", "&amp;E937&amp;", "&amp;E938&amp;", "&amp;E939&amp;", "&amp;E940,IF(E942="",E936&amp;", "&amp;E937&amp;", "&amp;E938&amp;", "&amp;E939&amp;", "&amp;E940&amp;", "&amp;E941,IF(E943="",E936&amp;", "&amp;E937&amp;", "&amp;E938&amp;", "&amp;E939&amp;", "&amp;E940&amp;", "&amp;E941&amp;", "&amp;E942,E936&amp;", "&amp;E937&amp;", "&amp;E938&amp;", "&amp;E939&amp;", "&amp;E940&amp;", "&amp;E941&amp;", "&amp;E942&amp;", "&amp;E943))))))))</f>
        <v/>
      </c>
      <c r="Y936" s="15" t="str">
        <f>K936</f>
        <v/>
      </c>
    </row>
    <row r="937" spans="1:25" x14ac:dyDescent="0.25">
      <c r="A937" s="24"/>
      <c r="B937" s="17" t="s">
        <v>80</v>
      </c>
      <c r="C937" s="18" t="str">
        <f>IF(ISERROR(S935),"",INDEX(XMLLINK[LeiterEmail],MATCH(Q937,XMLLINK[EnsembleNr],0)))</f>
        <v/>
      </c>
      <c r="D937" s="21">
        <v>2</v>
      </c>
      <c r="E937" s="18" t="str">
        <f>IF(S937,"",INDEX(XMLLINK[NamePerson],MATCH(Q938&amp;"_"&amp;D937,XMLLINK[EID_MID],0)))</f>
        <v/>
      </c>
      <c r="F937" s="18" t="str">
        <f>IF(S937,"",INDEX(XMLLINK[GebDat],MATCH(Q938&amp;"_"&amp;D937,XMLLINK[EID_MID],0)))</f>
        <v/>
      </c>
      <c r="G937" s="18" t="str">
        <f>IF(S937,"",INDEX(XMLLINK[Geschlecht],MATCH(Q938&amp;"_"&amp;D937,XMLLINK[EID_MID],0)))</f>
        <v/>
      </c>
      <c r="H937" s="18" t="str">
        <f>IF(S937,"",INDEX(XMLLINK[Adresse],MATCH(Q938&amp;"_"&amp;D937,XMLLINK[EID_MID],0)))</f>
        <v/>
      </c>
      <c r="I937" s="18" t="str">
        <f>IF(S937,"",INDEX(XMLLINK[Email],MATCH(Q938&amp;"_"&amp;D937,XMLLINK[EID_MID],0)))</f>
        <v/>
      </c>
      <c r="J937" s="18" t="str">
        <f>IF(S937,"",INDEX(XMLLINK[Telefon],MATCH(Q938&amp;"_"&amp;D937,XMLLINK[EID_MID],0)))</f>
        <v/>
      </c>
      <c r="K937" s="18" t="str">
        <f>IF(S937,"",INDEX(XMLLINK[Instrument],MATCH(Q938&amp;"_"&amp;D937,XMLLINK[EID_MID],0)))</f>
        <v/>
      </c>
      <c r="L937" s="18" t="str">
        <f>IF(S937,"",INDEX(XMLLINK[BereichIDPerson],MATCH(Q938&amp;"_"&amp;D937,XMLLINK[EID_MID],0)))</f>
        <v/>
      </c>
      <c r="M937" s="18" t="str">
        <f>IF(S937,"",INDEX(XMLLINK[BereichNamePerson],MATCH(Q938&amp;"_"&amp;D937,XMLLINK[EID_MID],0)))</f>
        <v/>
      </c>
      <c r="N937" s="18" t="str">
        <f>IF(S937,"",INDEX(XMLLINK[AuswahlPerson],MATCH(Q938&amp;"_"&amp;D937,XMLLINK[EID_MID],0)))</f>
        <v/>
      </c>
      <c r="O937" s="18" t="str">
        <f>IF(S937,"",INDEX(XMLLINK[BemerkungPerson],MATCH(Q938&amp;"_"&amp;D937,XMLLINK[EID_MID],0)))</f>
        <v/>
      </c>
      <c r="Q937" s="21">
        <f t="shared" ref="Q937:Q951" si="184">Q936</f>
        <v>47</v>
      </c>
      <c r="R937" s="15">
        <v>2</v>
      </c>
      <c r="S937" s="18" t="b">
        <f>ISERROR(INDEX(XMLLINK[NamePerson],MATCH(Q937&amp;"_"&amp;D937,XMLLINK[EID_MID],0)))</f>
        <v>1</v>
      </c>
      <c r="U937" s="15" t="str">
        <f t="shared" ref="U937:U943" ca="1" si="185">IF(ISNUMBER(DATEVALUE(F937)),TODAY()-DATEVALUE(F937),"")</f>
        <v/>
      </c>
      <c r="W937" s="15" t="str">
        <f>IF(AND(M937&lt;&gt;"",M937&lt;&gt;M936),", "&amp;M937,"")</f>
        <v/>
      </c>
      <c r="Y937" s="15" t="str">
        <f>IF(AND(K937&lt;&gt;"",K937&lt;&gt;K936),", "&amp;K937,"")</f>
        <v/>
      </c>
    </row>
    <row r="938" spans="1:25" x14ac:dyDescent="0.25">
      <c r="A938" s="24"/>
      <c r="B938" s="17" t="s">
        <v>81</v>
      </c>
      <c r="C938" s="18" t="str">
        <f>IF(ISERROR(S935),"",INDEX(XMLLINK[LeiterTelefon],MATCH(Q938,XMLLINK[EnsembleNr],0)))</f>
        <v/>
      </c>
      <c r="D938" s="21">
        <v>3</v>
      </c>
      <c r="E938" s="18" t="str">
        <f>IF(S938,"",INDEX(XMLLINK[NamePerson],MATCH(Q939&amp;"_"&amp;D938,XMLLINK[EID_MID],0)))</f>
        <v/>
      </c>
      <c r="F938" s="18" t="str">
        <f>IF(S938,"",INDEX(XMLLINK[GebDat],MATCH(Q939&amp;"_"&amp;D938,XMLLINK[EID_MID],0)))</f>
        <v/>
      </c>
      <c r="G938" s="18" t="str">
        <f>IF(S938,"",INDEX(XMLLINK[Geschlecht],MATCH(Q939&amp;"_"&amp;D938,XMLLINK[EID_MID],0)))</f>
        <v/>
      </c>
      <c r="H938" s="18" t="str">
        <f>IF(S938,"",INDEX(XMLLINK[Adresse],MATCH(Q939&amp;"_"&amp;D938,XMLLINK[EID_MID],0)))</f>
        <v/>
      </c>
      <c r="I938" s="18" t="str">
        <f>IF(S938,"",INDEX(XMLLINK[Email],MATCH(Q939&amp;"_"&amp;D938,XMLLINK[EID_MID],0)))</f>
        <v/>
      </c>
      <c r="J938" s="18" t="str">
        <f>IF(S938,"",INDEX(XMLLINK[Telefon],MATCH(Q939&amp;"_"&amp;D938,XMLLINK[EID_MID],0)))</f>
        <v/>
      </c>
      <c r="K938" s="18" t="str">
        <f>IF(S938,"",INDEX(XMLLINK[Instrument],MATCH(Q939&amp;"_"&amp;D938,XMLLINK[EID_MID],0)))</f>
        <v/>
      </c>
      <c r="L938" s="18" t="str">
        <f>IF(S938,"",INDEX(XMLLINK[BereichIDPerson],MATCH(Q939&amp;"_"&amp;D938,XMLLINK[EID_MID],0)))</f>
        <v/>
      </c>
      <c r="M938" s="18" t="str">
        <f>IF(S938,"",INDEX(XMLLINK[BereichNamePerson],MATCH(Q939&amp;"_"&amp;D938,XMLLINK[EID_MID],0)))</f>
        <v/>
      </c>
      <c r="N938" s="18" t="str">
        <f>IF(S938,"",INDEX(XMLLINK[AuswahlPerson],MATCH(Q939&amp;"_"&amp;D938,XMLLINK[EID_MID],0)))</f>
        <v/>
      </c>
      <c r="O938" s="18" t="str">
        <f>IF(S938,"",INDEX(XMLLINK[BemerkungPerson],MATCH(Q939&amp;"_"&amp;D938,XMLLINK[EID_MID],0)))</f>
        <v/>
      </c>
      <c r="Q938" s="21">
        <f t="shared" si="184"/>
        <v>47</v>
      </c>
      <c r="R938" s="15">
        <v>3</v>
      </c>
      <c r="S938" s="18" t="b">
        <f>ISERROR(INDEX(XMLLINK[NamePerson],MATCH(Q937&amp;"_"&amp;D938,XMLLINK[EID_MID],0)))</f>
        <v>1</v>
      </c>
      <c r="U938" s="15" t="str">
        <f t="shared" ca="1" si="185"/>
        <v/>
      </c>
      <c r="W938" s="15" t="str">
        <f>IF(OR(M938="",COUNTIF(M936:M937,M938)&gt;0),"",", "&amp;M938)</f>
        <v/>
      </c>
      <c r="Y938" s="15" t="str">
        <f>IF(OR(K938="",COUNTIF(K936:K937,K938)&gt;0),"",", "&amp;K938)</f>
        <v/>
      </c>
    </row>
    <row r="939" spans="1:25" x14ac:dyDescent="0.25">
      <c r="A939" s="24"/>
      <c r="B939" s="17" t="s">
        <v>82</v>
      </c>
      <c r="C939" s="18" t="str">
        <f>IF(ISERROR(S935),"",INDEX(XMLLINK[Art],MATCH(Q939,XMLLINK[EnsembleNr],0)))</f>
        <v/>
      </c>
      <c r="D939" s="21">
        <v>4</v>
      </c>
      <c r="E939" s="18" t="str">
        <f>IF(S939,"",INDEX(XMLLINK[NamePerson],MATCH(Q940&amp;"_"&amp;D939,XMLLINK[EID_MID],0)))</f>
        <v/>
      </c>
      <c r="F939" s="18" t="str">
        <f>IF(S939,"",INDEX(XMLLINK[GebDat],MATCH(Q940&amp;"_"&amp;D939,XMLLINK[EID_MID],0)))</f>
        <v/>
      </c>
      <c r="G939" s="18" t="str">
        <f>IF(S939,"",INDEX(XMLLINK[Geschlecht],MATCH(Q940&amp;"_"&amp;D939,XMLLINK[EID_MID],0)))</f>
        <v/>
      </c>
      <c r="H939" s="18" t="str">
        <f>IF(S939,"",INDEX(XMLLINK[Adresse],MATCH(Q940&amp;"_"&amp;D939,XMLLINK[EID_MID],0)))</f>
        <v/>
      </c>
      <c r="I939" s="18" t="str">
        <f>IF(S939,"",INDEX(XMLLINK[Email],MATCH(Q940&amp;"_"&amp;D939,XMLLINK[EID_MID],0)))</f>
        <v/>
      </c>
      <c r="J939" s="18" t="str">
        <f>IF(S939,"",INDEX(XMLLINK[Telefon],MATCH(Q940&amp;"_"&amp;D939,XMLLINK[EID_MID],0)))</f>
        <v/>
      </c>
      <c r="K939" s="18" t="str">
        <f>IF(S939,"",INDEX(XMLLINK[Instrument],MATCH(Q940&amp;"_"&amp;D939,XMLLINK[EID_MID],0)))</f>
        <v/>
      </c>
      <c r="L939" s="18" t="str">
        <f>IF(S939,"",INDEX(XMLLINK[BereichIDPerson],MATCH(Q940&amp;"_"&amp;D939,XMLLINK[EID_MID],0)))</f>
        <v/>
      </c>
      <c r="M939" s="18" t="str">
        <f>IF(S939,"",INDEX(XMLLINK[BereichNamePerson],MATCH(Q940&amp;"_"&amp;D939,XMLLINK[EID_MID],0)))</f>
        <v/>
      </c>
      <c r="N939" s="18" t="str">
        <f>IF(S939,"",INDEX(XMLLINK[AuswahlPerson],MATCH(Q940&amp;"_"&amp;D939,XMLLINK[EID_MID],0)))</f>
        <v/>
      </c>
      <c r="O939" s="18" t="str">
        <f>IF(S939,"",INDEX(XMLLINK[BemerkungPerson],MATCH(Q940&amp;"_"&amp;D939,XMLLINK[EID_MID],0)))</f>
        <v/>
      </c>
      <c r="Q939" s="21">
        <f t="shared" si="184"/>
        <v>47</v>
      </c>
      <c r="R939" s="15">
        <v>4</v>
      </c>
      <c r="S939" s="18" t="b">
        <f>ISERROR(INDEX(XMLLINK[NamePerson],MATCH(Q937&amp;"_"&amp;D939,XMLLINK[EID_MID],0)))</f>
        <v>1</v>
      </c>
      <c r="U939" s="15" t="str">
        <f t="shared" ca="1" si="185"/>
        <v/>
      </c>
      <c r="W939" s="15" t="str">
        <f>IF(OR(M939="",COUNTIF(M936:M938,M939)&gt;0),"",", "&amp;M939)</f>
        <v/>
      </c>
      <c r="Y939" s="15" t="str">
        <f>IF(OR(K939="",COUNTIF(K936:K938,K939)&gt;0),"",", "&amp;K939)</f>
        <v/>
      </c>
    </row>
    <row r="940" spans="1:25" x14ac:dyDescent="0.25">
      <c r="A940" s="24"/>
      <c r="B940" s="17" t="s">
        <v>83</v>
      </c>
      <c r="C940" s="18" t="str">
        <f>IF(ISERROR(S935),"",INDEX(XMLLINK[Stufe],MATCH(Q940,XMLLINK[EnsembleNr],0)))</f>
        <v/>
      </c>
      <c r="D940" s="21">
        <v>5</v>
      </c>
      <c r="E940" s="18" t="str">
        <f>IF(S940,"",INDEX(XMLLINK[NamePerson],MATCH(Q941&amp;"_"&amp;D940,XMLLINK[EID_MID],0)))</f>
        <v/>
      </c>
      <c r="F940" s="18" t="str">
        <f>IF(S940,"",INDEX(XMLLINK[GebDat],MATCH(Q941&amp;"_"&amp;D940,XMLLINK[EID_MID],0)))</f>
        <v/>
      </c>
      <c r="G940" s="18" t="str">
        <f>IF(S940,"",INDEX(XMLLINK[Geschlecht],MATCH(Q941&amp;"_"&amp;D940,XMLLINK[EID_MID],0)))</f>
        <v/>
      </c>
      <c r="H940" s="18" t="str">
        <f>IF(S940,"",INDEX(XMLLINK[Adresse],MATCH(Q941&amp;"_"&amp;D940,XMLLINK[EID_MID],0)))</f>
        <v/>
      </c>
      <c r="I940" s="18" t="str">
        <f>IF(S940,"",INDEX(XMLLINK[Email],MATCH(Q941&amp;"_"&amp;D940,XMLLINK[EID_MID],0)))</f>
        <v/>
      </c>
      <c r="J940" s="18" t="str">
        <f>IF(S940,"",INDEX(XMLLINK[Telefon],MATCH(Q941&amp;"_"&amp;D940,XMLLINK[EID_MID],0)))</f>
        <v/>
      </c>
      <c r="K940" s="18" t="str">
        <f>IF(S940,"",INDEX(XMLLINK[Instrument],MATCH(Q941&amp;"_"&amp;D940,XMLLINK[EID_MID],0)))</f>
        <v/>
      </c>
      <c r="L940" s="18" t="str">
        <f>IF(S940,"",INDEX(XMLLINK[BereichIDPerson],MATCH(Q941&amp;"_"&amp;D940,XMLLINK[EID_MID],0)))</f>
        <v/>
      </c>
      <c r="M940" s="18" t="str">
        <f>IF(S940,"",INDEX(XMLLINK[BereichNamePerson],MATCH(Q941&amp;"_"&amp;D940,XMLLINK[EID_MID],0)))</f>
        <v/>
      </c>
      <c r="N940" s="18" t="str">
        <f>IF(S940,"",INDEX(XMLLINK[AuswahlPerson],MATCH(Q941&amp;"_"&amp;D940,XMLLINK[EID_MID],0)))</f>
        <v/>
      </c>
      <c r="O940" s="18" t="str">
        <f>IF(S940,"",INDEX(XMLLINK[BemerkungPerson],MATCH(Q941&amp;"_"&amp;D940,XMLLINK[EID_MID],0)))</f>
        <v/>
      </c>
      <c r="Q940" s="21">
        <f t="shared" si="184"/>
        <v>47</v>
      </c>
      <c r="R940" s="15">
        <v>5</v>
      </c>
      <c r="S940" s="18" t="b">
        <f>ISERROR(INDEX(XMLLINK[NamePerson],MATCH(Q937&amp;"_"&amp;D940,XMLLINK[EID_MID],0)))</f>
        <v>1</v>
      </c>
      <c r="U940" s="15" t="str">
        <f t="shared" ca="1" si="185"/>
        <v/>
      </c>
      <c r="W940" s="15" t="str">
        <f>IF(OR(M940="",COUNTIF(M936:M939,M940)&gt;0),"",", "&amp;M940)</f>
        <v/>
      </c>
      <c r="Y940" s="15" t="str">
        <f>IF(OR(K940="",COUNTIF(K937:K939,K940)&gt;0),"",", "&amp;K940)</f>
        <v/>
      </c>
    </row>
    <row r="941" spans="1:25" x14ac:dyDescent="0.25">
      <c r="A941" s="24"/>
      <c r="B941" s="17" t="s">
        <v>84</v>
      </c>
      <c r="C941" s="18" t="str">
        <f>IF(ISERROR(S935),"",INDEX(XMLLINK[Artikel],MATCH(Q941,XMLLINK[EnsembleNr],0)))</f>
        <v/>
      </c>
      <c r="D941" s="21">
        <v>6</v>
      </c>
      <c r="E941" s="18" t="str">
        <f>IF(S941,"",INDEX(XMLLINK[NamePerson],MATCH(Q942&amp;"_"&amp;D941,XMLLINK[EID_MID],0)))</f>
        <v/>
      </c>
      <c r="F941" s="18" t="str">
        <f>IF(S941,"",INDEX(XMLLINK[GebDat],MATCH(Q942&amp;"_"&amp;D941,XMLLINK[EID_MID],0)))</f>
        <v/>
      </c>
      <c r="G941" s="18" t="str">
        <f>IF(S941,"",INDEX(XMLLINK[Geschlecht],MATCH(Q942&amp;"_"&amp;D941,XMLLINK[EID_MID],0)))</f>
        <v/>
      </c>
      <c r="H941" s="18" t="str">
        <f>IF(S941,"",INDEX(XMLLINK[Adresse],MATCH(Q942&amp;"_"&amp;D941,XMLLINK[EID_MID],0)))</f>
        <v/>
      </c>
      <c r="I941" s="18" t="str">
        <f>IF(S941,"",INDEX(XMLLINK[Email],MATCH(Q942&amp;"_"&amp;D941,XMLLINK[EID_MID],0)))</f>
        <v/>
      </c>
      <c r="J941" s="18" t="str">
        <f>IF(S941,"",INDEX(XMLLINK[Telefon],MATCH(Q942&amp;"_"&amp;D941,XMLLINK[EID_MID],0)))</f>
        <v/>
      </c>
      <c r="K941" s="18" t="str">
        <f>IF(S941,"",INDEX(XMLLINK[Instrument],MATCH(Q942&amp;"_"&amp;D941,XMLLINK[EID_MID],0)))</f>
        <v/>
      </c>
      <c r="L941" s="18" t="str">
        <f>IF(S941,"",INDEX(XMLLINK[BereichIDPerson],MATCH(Q942&amp;"_"&amp;D941,XMLLINK[EID_MID],0)))</f>
        <v/>
      </c>
      <c r="M941" s="18" t="str">
        <f>IF(S941,"",INDEX(XMLLINK[BereichNamePerson],MATCH(Q942&amp;"_"&amp;D941,XMLLINK[EID_MID],0)))</f>
        <v/>
      </c>
      <c r="N941" s="18" t="str">
        <f>IF(S941,"",INDEX(XMLLINK[AuswahlPerson],MATCH(Q942&amp;"_"&amp;D941,XMLLINK[EID_MID],0)))</f>
        <v/>
      </c>
      <c r="O941" s="18" t="str">
        <f>IF(S941,"",INDEX(XMLLINK[BemerkungPerson],MATCH(Q942&amp;"_"&amp;D941,XMLLINK[EID_MID],0)))</f>
        <v/>
      </c>
      <c r="Q941" s="21">
        <f t="shared" si="184"/>
        <v>47</v>
      </c>
      <c r="R941" s="15">
        <v>6</v>
      </c>
      <c r="S941" s="18" t="b">
        <f>ISERROR(INDEX(XMLLINK[NamePerson],MATCH(Q937&amp;"_"&amp;D941,XMLLINK[EID_MID],0)))</f>
        <v>1</v>
      </c>
      <c r="U941" s="15" t="str">
        <f t="shared" ca="1" si="185"/>
        <v/>
      </c>
      <c r="W941" s="15" t="str">
        <f>IF(OR(M941="",COUNTIF(M936:M940,M941)&gt;0),"",", "&amp;M941)</f>
        <v/>
      </c>
      <c r="Y941" s="15" t="str">
        <f>IF(OR(K941="",COUNTIF(K938:K940,K941)&gt;0),"",", "&amp;K941)</f>
        <v/>
      </c>
    </row>
    <row r="942" spans="1:25" x14ac:dyDescent="0.25">
      <c r="A942" s="24"/>
      <c r="B942" s="17" t="s">
        <v>85</v>
      </c>
      <c r="C942" s="18" t="str">
        <f>IF(ISERROR(S935),"",INDEX(XMLLINK[BereichID],MATCH(Q942,XMLLINK[EnsembleNr],0)))</f>
        <v/>
      </c>
      <c r="D942" s="21">
        <v>7</v>
      </c>
      <c r="E942" s="18" t="str">
        <f>IF(S942,"",INDEX(XMLLINK[NamePerson],MATCH(Q943&amp;"_"&amp;D942,XMLLINK[EID_MID],0)))</f>
        <v/>
      </c>
      <c r="F942" s="18" t="str">
        <f>IF(S942,"",INDEX(XMLLINK[GebDat],MATCH(Q943&amp;"_"&amp;D942,XMLLINK[EID_MID],0)))</f>
        <v/>
      </c>
      <c r="G942" s="18" t="str">
        <f>IF(S942,"",INDEX(XMLLINK[Geschlecht],MATCH(Q943&amp;"_"&amp;D942,XMLLINK[EID_MID],0)))</f>
        <v/>
      </c>
      <c r="H942" s="18" t="str">
        <f>IF(S942,"",INDEX(XMLLINK[Adresse],MATCH(Q943&amp;"_"&amp;D942,XMLLINK[EID_MID],0)))</f>
        <v/>
      </c>
      <c r="I942" s="18" t="str">
        <f>IF(S942,"",INDEX(XMLLINK[Email],MATCH(Q943&amp;"_"&amp;D942,XMLLINK[EID_MID],0)))</f>
        <v/>
      </c>
      <c r="J942" s="18" t="str">
        <f>IF(S942,"",INDEX(XMLLINK[Telefon],MATCH(Q943&amp;"_"&amp;D942,XMLLINK[EID_MID],0)))</f>
        <v/>
      </c>
      <c r="K942" s="18" t="str">
        <f>IF(S942,"",INDEX(XMLLINK[Instrument],MATCH(Q943&amp;"_"&amp;D942,XMLLINK[EID_MID],0)))</f>
        <v/>
      </c>
      <c r="L942" s="18" t="str">
        <f>IF(S942,"",INDEX(XMLLINK[BereichIDPerson],MATCH(Q943&amp;"_"&amp;D942,XMLLINK[EID_MID],0)))</f>
        <v/>
      </c>
      <c r="M942" s="18" t="str">
        <f>IF(S942,"",INDEX(XMLLINK[BereichNamePerson],MATCH(Q943&amp;"_"&amp;D942,XMLLINK[EID_MID],0)))</f>
        <v/>
      </c>
      <c r="N942" s="18" t="str">
        <f>IF(S942,"",INDEX(XMLLINK[AuswahlPerson],MATCH(Q943&amp;"_"&amp;D942,XMLLINK[EID_MID],0)))</f>
        <v/>
      </c>
      <c r="O942" s="18" t="str">
        <f>IF(S942,"",INDEX(XMLLINK[BemerkungPerson],MATCH(Q943&amp;"_"&amp;D942,XMLLINK[EID_MID],0)))</f>
        <v/>
      </c>
      <c r="Q942" s="21">
        <f t="shared" si="184"/>
        <v>47</v>
      </c>
      <c r="R942" s="15">
        <v>7</v>
      </c>
      <c r="S942" s="18" t="b">
        <f>ISERROR(INDEX(XMLLINK[NamePerson],MATCH(Q937&amp;"_"&amp;D942,XMLLINK[EID_MID],0)))</f>
        <v>1</v>
      </c>
      <c r="U942" s="15" t="str">
        <f t="shared" ca="1" si="185"/>
        <v/>
      </c>
      <c r="W942" s="15" t="str">
        <f>IF(OR(M942="",COUNTIF(M936:M941,M942)&gt;0),"",", "&amp;M942)</f>
        <v/>
      </c>
      <c r="Y942" s="15" t="str">
        <f>IF(OR(K942="",COUNTIF(K939:K941,K942)&gt;0),"",", "&amp;K942)</f>
        <v/>
      </c>
    </row>
    <row r="943" spans="1:25" x14ac:dyDescent="0.25">
      <c r="A943" s="24"/>
      <c r="B943" s="17" t="s">
        <v>86</v>
      </c>
      <c r="C943" s="18" t="str">
        <f>IF(ISERROR(S935),"",INDEX(XMLLINK[BereichName],MATCH(Q943,XMLLINK[EnsembleNr],0)))</f>
        <v/>
      </c>
      <c r="D943" s="21">
        <v>8</v>
      </c>
      <c r="E943" s="18" t="str">
        <f>IF(S943,"",INDEX(XMLLINK[NamePerson],MATCH(Q944&amp;"_"&amp;D943,XMLLINK[EID_MID],0)))</f>
        <v/>
      </c>
      <c r="F943" s="18" t="str">
        <f>IF(S943,"",INDEX(XMLLINK[GebDat],MATCH(Q944&amp;"_"&amp;D943,XMLLINK[EID_MID],0)))</f>
        <v/>
      </c>
      <c r="G943" s="18" t="str">
        <f>IF(S943,"",INDEX(XMLLINK[Geschlecht],MATCH(Q944&amp;"_"&amp;D943,XMLLINK[EID_MID],0)))</f>
        <v/>
      </c>
      <c r="H943" s="18" t="str">
        <f>IF(S943,"",INDEX(XMLLINK[Adresse],MATCH(Q944&amp;"_"&amp;D943,XMLLINK[EID_MID],0)))</f>
        <v/>
      </c>
      <c r="I943" s="18" t="str">
        <f>IF(S943,"",INDEX(XMLLINK[Email],MATCH(Q944&amp;"_"&amp;D943,XMLLINK[EID_MID],0)))</f>
        <v/>
      </c>
      <c r="J943" s="18" t="str">
        <f>IF(S943,"",INDEX(XMLLINK[Telefon],MATCH(Q944&amp;"_"&amp;D943,XMLLINK[EID_MID],0)))</f>
        <v/>
      </c>
      <c r="K943" s="18" t="str">
        <f>IF(S943,"",INDEX(XMLLINK[Instrument],MATCH(Q944&amp;"_"&amp;D943,XMLLINK[EID_MID],0)))</f>
        <v/>
      </c>
      <c r="L943" s="18" t="str">
        <f>IF(S943,"",INDEX(XMLLINK[BereichIDPerson],MATCH(Q944&amp;"_"&amp;D943,XMLLINK[EID_MID],0)))</f>
        <v/>
      </c>
      <c r="M943" s="18" t="str">
        <f>IF(S943,"",INDEX(XMLLINK[BereichNamePerson],MATCH(Q944&amp;"_"&amp;D943,XMLLINK[EID_MID],0)))</f>
        <v/>
      </c>
      <c r="N943" s="18" t="str">
        <f>IF(S943,"",INDEX(XMLLINK[AuswahlPerson],MATCH(Q944&amp;"_"&amp;D943,XMLLINK[EID_MID],0)))</f>
        <v/>
      </c>
      <c r="O943" s="18" t="str">
        <f>IF(S943,"",INDEX(XMLLINK[BemerkungPerson],MATCH(Q944&amp;"_"&amp;D943,XMLLINK[EID_MID],0)))</f>
        <v/>
      </c>
      <c r="Q943" s="21">
        <f t="shared" si="184"/>
        <v>47</v>
      </c>
      <c r="R943" s="15">
        <v>8</v>
      </c>
      <c r="S943" s="18" t="b">
        <f>ISERROR(INDEX(XMLLINK[NamePerson],MATCH(Q937&amp;"_"&amp;D943,XMLLINK[EID_MID],0)))</f>
        <v>1</v>
      </c>
      <c r="U943" s="15" t="str">
        <f t="shared" ca="1" si="185"/>
        <v/>
      </c>
      <c r="W943" s="15" t="str">
        <f>IF(OR(M943="",COUNTIF(M936:M942,M943)&gt;0),"",", "&amp;M943)</f>
        <v/>
      </c>
      <c r="Y943" s="15" t="str">
        <f>IF(OR(K943="",COUNTIF(K940:K942,K943)&gt;0),"",", "&amp;K943)</f>
        <v/>
      </c>
    </row>
    <row r="944" spans="1:25" x14ac:dyDescent="0.25">
      <c r="A944" s="24"/>
      <c r="B944" s="17" t="s">
        <v>87</v>
      </c>
      <c r="C944" s="18" t="str">
        <f>IF(ISERROR(S935),"",INDEX(XMLLINK[Auftrittzeit],MATCH(Q944,XMLLINK[EnsembleNr],0)))</f>
        <v/>
      </c>
      <c r="D944" s="17" t="s">
        <v>94</v>
      </c>
      <c r="E944" s="15" t="s">
        <v>29</v>
      </c>
      <c r="F944" s="15" t="s">
        <v>30</v>
      </c>
      <c r="G944" s="15" t="s">
        <v>95</v>
      </c>
      <c r="H944" s="15" t="s">
        <v>32</v>
      </c>
      <c r="I944" s="15" t="s">
        <v>20</v>
      </c>
      <c r="J944" s="15" t="s">
        <v>39</v>
      </c>
      <c r="Q944" s="21">
        <f t="shared" si="184"/>
        <v>47</v>
      </c>
      <c r="U944" s="15">
        <f ca="1">COUNT(U936:U943)</f>
        <v>0</v>
      </c>
      <c r="W944" s="29" t="str">
        <f>CONCATENATE(W945,V946,W946,V947,W947,V948,W948,V949,W949,V950,W950,V951,W951)</f>
        <v/>
      </c>
    </row>
    <row r="945" spans="1:25" x14ac:dyDescent="0.25">
      <c r="A945" s="24"/>
      <c r="B945" s="17" t="s">
        <v>88</v>
      </c>
      <c r="C945" s="18" t="str">
        <f>IF(ISERROR(S935),"",INDEX(XMLLINK[Bemerkung],MATCH(Q945,XMLLINK[EnsembleNr],0)))</f>
        <v/>
      </c>
      <c r="D945" s="21">
        <v>1</v>
      </c>
      <c r="E945" s="18" t="str">
        <f>IF(S945,"",INDEX(XMLLINK[Titel],MATCH(Q946&amp;"_"&amp;D945,XMLLINK[EID_WID],0)))</f>
        <v/>
      </c>
      <c r="F945" s="18" t="str">
        <f>IF(S945,"",INDEX(XMLLINK[Komponist],MATCH(Q946&amp;"_"&amp;D945,XMLLINK[EID_WID],0)))</f>
        <v/>
      </c>
      <c r="G945" s="18" t="str">
        <f>IF(S945,"",INDEX(XMLLINK[Satz],MATCH(Q946&amp;"_"&amp;D945,XMLLINK[EID_WID],0)))</f>
        <v/>
      </c>
      <c r="H945" s="18" t="str">
        <f>IF(S945,"",INDEX(XMLLINK[Dauer],MATCH(Q946&amp;"_"&amp;D945,XMLLINK[EID_WID],0)))</f>
        <v/>
      </c>
      <c r="I945" s="18" t="str">
        <f>IF(S945,"",INDEX(XMLLINK[BemerkungWerk],MATCH(Q946&amp;"_"&amp;D945,XMLLINK[EID_WID],0)))</f>
        <v/>
      </c>
      <c r="J945" s="18" t="str">
        <f>IF(S945,"",INDEX(XMLLINK[Pflicht],MATCH(Q946&amp;"_"&amp;D945,XMLLINK[EID_WID],0)))</f>
        <v/>
      </c>
      <c r="Q945" s="21">
        <f t="shared" si="184"/>
        <v>47</v>
      </c>
      <c r="R945" s="22" t="s">
        <v>102</v>
      </c>
      <c r="S945" s="18" t="b">
        <f>ISERROR(INDEX(XMLLINK[NamePerson],MATCH(Q947&amp;"_"&amp;D945,XMLLINK[EID_WID],0)))</f>
        <v>1</v>
      </c>
      <c r="W945" s="15" t="str">
        <f t="shared" ref="W945:W952" si="186">IF(AND(F945="",G945=""),E945,IF(AND(F945&lt;&gt;"",G945&lt;&gt;""),F945&amp;", "&amp;E945&amp;", "&amp;G945,IF(F945="",E945&amp;", "&amp;G945,F945&amp;", "&amp;E945)))</f>
        <v/>
      </c>
    </row>
    <row r="946" spans="1:25" x14ac:dyDescent="0.25">
      <c r="A946" s="24"/>
      <c r="B946" s="17" t="s">
        <v>108</v>
      </c>
      <c r="C946" s="28" t="str">
        <f ca="1">IF(U944=0,"",SUM(U936:U943)/U944/365.25)</f>
        <v/>
      </c>
      <c r="D946" s="21">
        <v>2</v>
      </c>
      <c r="E946" s="18" t="str">
        <f>IF(S946,"",INDEX(XMLLINK[Titel],MATCH(Q947&amp;"_"&amp;D946,XMLLINK[EID_WID],0)))</f>
        <v/>
      </c>
      <c r="F946" s="18" t="str">
        <f>IF(S946,"",INDEX(XMLLINK[Komponist],MATCH(Q947&amp;"_"&amp;D946,XMLLINK[EID_WID],0)))</f>
        <v/>
      </c>
      <c r="G946" s="18" t="str">
        <f>IF(S946,"",INDEX(XMLLINK[Satz],MATCH(Q947&amp;"_"&amp;D946,XMLLINK[EID_WID],0)))</f>
        <v/>
      </c>
      <c r="H946" s="18" t="str">
        <f>IF(S946,"",INDEX(XMLLINK[Dauer],MATCH(Q947&amp;"_"&amp;D946,XMLLINK[EID_WID],0)))</f>
        <v/>
      </c>
      <c r="I946" s="18" t="str">
        <f>IF(S946,"",INDEX(XMLLINK[BemerkungWerk],MATCH(Q947&amp;"_"&amp;D946,XMLLINK[EID_WID],0)))</f>
        <v/>
      </c>
      <c r="J946" s="18" t="str">
        <f>IF(S946,"",INDEX(XMLLINK[Pflicht],MATCH(Q947&amp;"_"&amp;D946,XMLLINK[EID_WID],0)))</f>
        <v/>
      </c>
      <c r="Q946" s="21">
        <f t="shared" si="184"/>
        <v>47</v>
      </c>
      <c r="R946" s="22">
        <v>2</v>
      </c>
      <c r="S946" s="18" t="b">
        <f>ISERROR(INDEX(XMLLINK[NamePerson],MATCH(Q948&amp;"_"&amp;D946,XMLLINK[EID_WID],0)))</f>
        <v>1</v>
      </c>
      <c r="V946" s="15" t="str">
        <f>IF(W946="","","; ")</f>
        <v/>
      </c>
      <c r="W946" s="15" t="str">
        <f t="shared" si="186"/>
        <v/>
      </c>
    </row>
    <row r="947" spans="1:25" x14ac:dyDescent="0.25">
      <c r="A947" s="24"/>
      <c r="D947" s="21">
        <v>3</v>
      </c>
      <c r="E947" s="18" t="str">
        <f>IF(S947,"",INDEX(XMLLINK[Titel],MATCH(Q948&amp;"_"&amp;D947,XMLLINK[EID_WID],0)))</f>
        <v/>
      </c>
      <c r="F947" s="18" t="str">
        <f>IF(S947,"",INDEX(XMLLINK[Komponist],MATCH(Q948&amp;"_"&amp;D947,XMLLINK[EID_WID],0)))</f>
        <v/>
      </c>
      <c r="G947" s="18" t="str">
        <f>IF(S947,"",INDEX(XMLLINK[Satz],MATCH(Q948&amp;"_"&amp;D947,XMLLINK[EID_WID],0)))</f>
        <v/>
      </c>
      <c r="H947" s="18" t="str">
        <f>IF(S947,"",INDEX(XMLLINK[Dauer],MATCH(Q948&amp;"_"&amp;D947,XMLLINK[EID_WID],0)))</f>
        <v/>
      </c>
      <c r="I947" s="18" t="str">
        <f>IF(S947,"",INDEX(XMLLINK[BemerkungWerk],MATCH(Q948&amp;"_"&amp;D947,XMLLINK[EID_WID],0)))</f>
        <v/>
      </c>
      <c r="J947" s="18" t="str">
        <f>IF(S947,"",INDEX(XMLLINK[Pflicht],MATCH(Q948&amp;"_"&amp;D947,XMLLINK[EID_WID],0)))</f>
        <v/>
      </c>
      <c r="Q947" s="21">
        <f t="shared" si="184"/>
        <v>47</v>
      </c>
      <c r="R947" s="22">
        <v>3</v>
      </c>
      <c r="S947" s="18" t="b">
        <f>ISERROR(INDEX(XMLLINK[NamePerson],MATCH(Q949&amp;"_"&amp;D947,XMLLINK[EID_WID],0)))</f>
        <v>1</v>
      </c>
      <c r="V947" s="15" t="str">
        <f t="shared" ref="V947:V952" si="187">IF(W947="","","; ")</f>
        <v/>
      </c>
      <c r="W947" s="15" t="str">
        <f t="shared" si="186"/>
        <v/>
      </c>
    </row>
    <row r="948" spans="1:25" x14ac:dyDescent="0.25">
      <c r="A948" s="24"/>
      <c r="D948" s="21">
        <v>4</v>
      </c>
      <c r="E948" s="18" t="str">
        <f>IF(S948,"",INDEX(XMLLINK[Titel],MATCH(Q949&amp;"_"&amp;D948,XMLLINK[EID_WID],0)))</f>
        <v/>
      </c>
      <c r="F948" s="18" t="str">
        <f>IF(S948,"",INDEX(XMLLINK[Komponist],MATCH(Q949&amp;"_"&amp;D948,XMLLINK[EID_WID],0)))</f>
        <v/>
      </c>
      <c r="G948" s="18" t="str">
        <f>IF(S948,"",INDEX(XMLLINK[Satz],MATCH(Q949&amp;"_"&amp;D948,XMLLINK[EID_WID],0)))</f>
        <v/>
      </c>
      <c r="H948" s="18" t="str">
        <f>IF(S948,"",INDEX(XMLLINK[Dauer],MATCH(Q949&amp;"_"&amp;D948,XMLLINK[EID_WID],0)))</f>
        <v/>
      </c>
      <c r="I948" s="18" t="str">
        <f>IF(S948,"",INDEX(XMLLINK[BemerkungWerk],MATCH(Q949&amp;"_"&amp;D948,XMLLINK[EID_WID],0)))</f>
        <v/>
      </c>
      <c r="J948" s="18" t="str">
        <f>IF(S948,"",INDEX(XMLLINK[Pflicht],MATCH(Q949&amp;"_"&amp;D948,XMLLINK[EID_WID],0)))</f>
        <v/>
      </c>
      <c r="Q948" s="21">
        <f t="shared" si="184"/>
        <v>47</v>
      </c>
      <c r="R948" s="22">
        <v>4</v>
      </c>
      <c r="S948" s="18" t="b">
        <f>ISERROR(INDEX(XMLLINK[NamePerson],MATCH(Q950&amp;"_"&amp;D948,XMLLINK[EID_WID],0)))</f>
        <v>1</v>
      </c>
      <c r="V948" s="15" t="str">
        <f t="shared" si="187"/>
        <v/>
      </c>
      <c r="W948" s="15" t="str">
        <f t="shared" si="186"/>
        <v/>
      </c>
    </row>
    <row r="949" spans="1:25" x14ac:dyDescent="0.25">
      <c r="A949" s="24"/>
      <c r="D949" s="21">
        <v>5</v>
      </c>
      <c r="E949" s="18" t="str">
        <f>IF(S949,"",INDEX(XMLLINK[Titel],MATCH(Q950&amp;"_"&amp;D949,XMLLINK[EID_WID],0)))</f>
        <v/>
      </c>
      <c r="F949" s="18" t="str">
        <f>IF(S949,"",INDEX(XMLLINK[Komponist],MATCH(Q950&amp;"_"&amp;D949,XMLLINK[EID_WID],0)))</f>
        <v/>
      </c>
      <c r="G949" s="18" t="str">
        <f>IF(S949,"",INDEX(XMLLINK[Satz],MATCH(Q950&amp;"_"&amp;D949,XMLLINK[EID_WID],0)))</f>
        <v/>
      </c>
      <c r="H949" s="18" t="str">
        <f>IF(S949,"",INDEX(XMLLINK[Dauer],MATCH(Q950&amp;"_"&amp;D949,XMLLINK[EID_WID],0)))</f>
        <v/>
      </c>
      <c r="I949" s="18" t="str">
        <f>IF(S949,"",INDEX(XMLLINK[BemerkungWerk],MATCH(Q950&amp;"_"&amp;D949,XMLLINK[EID_WID],0)))</f>
        <v/>
      </c>
      <c r="J949" s="18" t="str">
        <f>IF(S949,"",INDEX(XMLLINK[Pflicht],MATCH(Q950&amp;"_"&amp;D949,XMLLINK[EID_WID],0)))</f>
        <v/>
      </c>
      <c r="Q949" s="21">
        <f t="shared" si="184"/>
        <v>47</v>
      </c>
      <c r="R949" s="22">
        <v>5</v>
      </c>
      <c r="S949" s="18" t="b">
        <f>ISERROR(INDEX(XMLLINK[NamePerson],MATCH(Q951&amp;"_"&amp;D949,XMLLINK[EID_WID],0)))</f>
        <v>1</v>
      </c>
      <c r="V949" s="15" t="str">
        <f t="shared" si="187"/>
        <v/>
      </c>
      <c r="W949" s="15" t="str">
        <f t="shared" si="186"/>
        <v/>
      </c>
    </row>
    <row r="950" spans="1:25" x14ac:dyDescent="0.25">
      <c r="A950" s="24"/>
      <c r="D950" s="21">
        <v>6</v>
      </c>
      <c r="E950" s="18" t="str">
        <f>IF(S950,"",INDEX(XMLLINK[Titel],MATCH(Q951&amp;"_"&amp;D950,XMLLINK[EID_WID],0)))</f>
        <v/>
      </c>
      <c r="F950" s="18" t="str">
        <f>IF(S950,"",INDEX(XMLLINK[Komponist],MATCH(Q951&amp;"_"&amp;D950,XMLLINK[EID_WID],0)))</f>
        <v/>
      </c>
      <c r="G950" s="18" t="str">
        <f>IF(S950,"",INDEX(XMLLINK[Satz],MATCH(Q951&amp;"_"&amp;D950,XMLLINK[EID_WID],0)))</f>
        <v/>
      </c>
      <c r="H950" s="18" t="str">
        <f>IF(S950,"",INDEX(XMLLINK[Dauer],MATCH(Q951&amp;"_"&amp;D950,XMLLINK[EID_WID],0)))</f>
        <v/>
      </c>
      <c r="I950" s="18" t="str">
        <f>IF(S950,"",INDEX(XMLLINK[BemerkungWerk],MATCH(Q951&amp;"_"&amp;D950,XMLLINK[EID_WID],0)))</f>
        <v/>
      </c>
      <c r="J950" s="18" t="str">
        <f>IF(S950,"",INDEX(XMLLINK[Pflicht],MATCH(Q951&amp;"_"&amp;D950,XMLLINK[EID_WID],0)))</f>
        <v/>
      </c>
      <c r="Q950" s="21">
        <f t="shared" si="184"/>
        <v>47</v>
      </c>
      <c r="R950" s="22">
        <v>6</v>
      </c>
      <c r="S950" s="18" t="b">
        <f>ISERROR(INDEX(XMLLINK[NamePerson],MATCH(Q952&amp;"_"&amp;D950,XMLLINK[EID_WID],0)))</f>
        <v>1</v>
      </c>
      <c r="V950" s="15" t="str">
        <f t="shared" si="187"/>
        <v/>
      </c>
      <c r="W950" s="15" t="str">
        <f t="shared" si="186"/>
        <v/>
      </c>
    </row>
    <row r="951" spans="1:25" x14ac:dyDescent="0.25">
      <c r="A951" s="24"/>
      <c r="D951" s="21">
        <v>7</v>
      </c>
      <c r="E951" s="18" t="str">
        <f>IF(S951,"",INDEX(XMLLINK[Titel],MATCH(Q952&amp;"_"&amp;D951,XMLLINK[EID_WID],0)))</f>
        <v/>
      </c>
      <c r="F951" s="18" t="str">
        <f>IF(S951,"",INDEX(XMLLINK[Komponist],MATCH(Q952&amp;"_"&amp;D951,XMLLINK[EID_WID],0)))</f>
        <v/>
      </c>
      <c r="G951" s="18" t="str">
        <f>IF(S951,"",INDEX(XMLLINK[Satz],MATCH(Q952&amp;"_"&amp;D951,XMLLINK[EID_WID],0)))</f>
        <v/>
      </c>
      <c r="H951" s="18" t="str">
        <f>IF(S951,"",INDEX(XMLLINK[Dauer],MATCH(Q952&amp;"_"&amp;D951,XMLLINK[EID_WID],0)))</f>
        <v/>
      </c>
      <c r="I951" s="18" t="str">
        <f>IF(S951,"",INDEX(XMLLINK[BemerkungWerk],MATCH(Q952&amp;"_"&amp;D951,XMLLINK[EID_WID],0)))</f>
        <v/>
      </c>
      <c r="J951" s="18" t="str">
        <f>IF(S951,"",INDEX(XMLLINK[Pflicht],MATCH(Q952&amp;"_"&amp;D951,XMLLINK[EID_WID],0)))</f>
        <v/>
      </c>
      <c r="Q951" s="21">
        <f t="shared" si="184"/>
        <v>47</v>
      </c>
      <c r="R951" s="22">
        <v>7</v>
      </c>
      <c r="S951" s="18" t="b">
        <f>ISERROR(INDEX(XMLLINK[NamePerson],MATCH(Q953&amp;"_"&amp;D951,XMLLINK[EID_WID],0)))</f>
        <v>1</v>
      </c>
      <c r="V951" s="15" t="str">
        <f t="shared" si="187"/>
        <v/>
      </c>
      <c r="W951" s="15" t="str">
        <f t="shared" si="186"/>
        <v/>
      </c>
    </row>
    <row r="952" spans="1:25" x14ac:dyDescent="0.25">
      <c r="A952" s="24"/>
      <c r="D952" s="21">
        <v>8</v>
      </c>
      <c r="E952" s="18" t="str">
        <f>IF(S952,"",INDEX(XMLLINK[Titel],MATCH(Q953&amp;"_"&amp;D952,XMLLINK[EID_WID],0)))</f>
        <v/>
      </c>
      <c r="F952" s="18" t="str">
        <f>IF(S952,"",INDEX(XMLLINK[Komponist],MATCH(Q953&amp;"_"&amp;D952,XMLLINK[EID_WID],0)))</f>
        <v/>
      </c>
      <c r="G952" s="18" t="str">
        <f>IF(S952,"",INDEX(XMLLINK[Satz],MATCH(Q953&amp;"_"&amp;D952,XMLLINK[EID_WID],0)))</f>
        <v/>
      </c>
      <c r="H952" s="18" t="str">
        <f>IF(S952,"",INDEX(XMLLINK[Dauer],MATCH(Q953&amp;"_"&amp;D952,XMLLINK[EID_WID],0)))</f>
        <v/>
      </c>
      <c r="I952" s="18" t="str">
        <f>IF(S952,"",INDEX(XMLLINK[BemerkungWerk],MATCH(Q953&amp;"_"&amp;D952,XMLLINK[EID_WID],0)))</f>
        <v/>
      </c>
      <c r="J952" s="18" t="str">
        <f>IF(S952,"",INDEX(XMLLINK[Pflicht],MATCH(Q953&amp;"_"&amp;D952,XMLLINK[EID_WID],0)))</f>
        <v/>
      </c>
      <c r="Q952" s="21"/>
      <c r="R952" s="22">
        <v>8</v>
      </c>
      <c r="S952" s="18" t="b">
        <f>ISERROR(INDEX(XMLLINK[NamePerson],MATCH(A953&amp;"_"&amp;D952,XMLLINK[EID_WID],0)))</f>
        <v>1</v>
      </c>
      <c r="V952" s="15" t="str">
        <f t="shared" si="187"/>
        <v/>
      </c>
      <c r="W952" s="15" t="str">
        <f t="shared" si="186"/>
        <v/>
      </c>
    </row>
    <row r="954" spans="1:25" x14ac:dyDescent="0.25">
      <c r="A954" s="23" t="s">
        <v>96</v>
      </c>
      <c r="B954" s="23">
        <f>(ROW()+6)/20</f>
        <v>48</v>
      </c>
      <c r="C954" s="24"/>
      <c r="D954" s="24"/>
      <c r="E954" s="24"/>
      <c r="F954" s="24"/>
      <c r="G954" s="24"/>
      <c r="H954" s="24"/>
      <c r="I954" s="24"/>
      <c r="J954" s="24"/>
      <c r="K954" s="24"/>
      <c r="L954" s="24"/>
      <c r="M954" s="24"/>
      <c r="N954" s="24"/>
      <c r="O954" s="24"/>
    </row>
    <row r="955" spans="1:25" x14ac:dyDescent="0.25">
      <c r="A955" s="24"/>
      <c r="B955" s="17" t="s">
        <v>78</v>
      </c>
      <c r="C955" s="18" t="str">
        <f>IF(ISERROR(S955),"",INDEX(XMLLINK[Name],MATCH(Q956,XMLLINK[EnsembleNr],0)))</f>
        <v/>
      </c>
      <c r="D955" s="17" t="s">
        <v>89</v>
      </c>
      <c r="E955" s="19" t="s">
        <v>11</v>
      </c>
      <c r="F955" s="15" t="s">
        <v>90</v>
      </c>
      <c r="G955" s="15" t="s">
        <v>91</v>
      </c>
      <c r="H955" s="15" t="s">
        <v>24</v>
      </c>
      <c r="I955" s="15" t="s">
        <v>25</v>
      </c>
      <c r="J955" s="15" t="s">
        <v>26</v>
      </c>
      <c r="K955" s="15" t="s">
        <v>27</v>
      </c>
      <c r="L955" s="15" t="s">
        <v>18</v>
      </c>
      <c r="M955" s="15" t="s">
        <v>92</v>
      </c>
      <c r="N955" s="15" t="s">
        <v>93</v>
      </c>
      <c r="O955" s="15" t="s">
        <v>20</v>
      </c>
      <c r="Q955" s="21" t="s">
        <v>103</v>
      </c>
      <c r="R955" s="17" t="s">
        <v>97</v>
      </c>
      <c r="S955" s="20" t="e">
        <f>VLOOKUP(Q957,XMLLINK[EnsembleNr],1,0)</f>
        <v>#N/A</v>
      </c>
      <c r="T955" s="15" t="s">
        <v>100</v>
      </c>
      <c r="W955" s="29" t="str">
        <f>CONCATENATE(W956,W957,W958,W959,W960,W961,W962,W963)</f>
        <v/>
      </c>
      <c r="X955" s="31">
        <f>8-COUNTIF(W956:W963,"")</f>
        <v>0</v>
      </c>
      <c r="Y955" s="29" t="str">
        <f>CONCATENATE(Y956,Y957,Y958,Y959,Y960,Y961,Y962,Y963)</f>
        <v/>
      </c>
    </row>
    <row r="956" spans="1:25" x14ac:dyDescent="0.25">
      <c r="A956" s="24"/>
      <c r="B956" s="17" t="s">
        <v>79</v>
      </c>
      <c r="C956" s="18" t="str">
        <f>IF(ISERROR(S955),"",INDEX(XMLLINK[Leiter],MATCH(Q956,XMLLINK[EnsembleNr],0)))</f>
        <v/>
      </c>
      <c r="D956" s="21">
        <v>1</v>
      </c>
      <c r="E956" s="18" t="str">
        <f>IF(S956,"",INDEX(XMLLINK[NamePerson],MATCH(Q957&amp;"_"&amp;D956,XMLLINK[EID_MID],0)))</f>
        <v/>
      </c>
      <c r="F956" s="18" t="str">
        <f>IF(S956,"",INDEX(XMLLINK[GebDat],MATCH(Q957&amp;"_"&amp;D956,XMLLINK[EID_MID],0)))</f>
        <v/>
      </c>
      <c r="G956" s="18" t="str">
        <f>IF(S956,"",INDEX(XMLLINK[Geschlecht],MATCH(Q957&amp;"_"&amp;D956,XMLLINK[EID_MID],0)))</f>
        <v/>
      </c>
      <c r="H956" s="18" t="str">
        <f>IF(S956,"",INDEX(XMLLINK[Adresse],MATCH(Q957&amp;"_"&amp;D956,XMLLINK[EID_MID],0)))</f>
        <v/>
      </c>
      <c r="I956" s="18" t="str">
        <f>IF(S956,"",INDEX(XMLLINK[Email],MATCH(Q957&amp;"_"&amp;D956,XMLLINK[EID_MID],0)))</f>
        <v/>
      </c>
      <c r="J956" s="18" t="str">
        <f>IF(S956,"",INDEX(XMLLINK[Telefon],MATCH(Q957&amp;"_"&amp;D956,XMLLINK[EID_MID],0)))</f>
        <v/>
      </c>
      <c r="K956" s="18" t="str">
        <f>IF(S956,"",INDEX(XMLLINK[Instrument],MATCH(Q957&amp;"_"&amp;D956,XMLLINK[EID_MID],0)))</f>
        <v/>
      </c>
      <c r="L956" s="18" t="str">
        <f>IF(S956,"",INDEX(XMLLINK[BereichIDPerson],MATCH(Q957&amp;"_"&amp;D956,XMLLINK[EID_MID],0)))</f>
        <v/>
      </c>
      <c r="M956" s="18" t="str">
        <f>IF(S956,"",INDEX(XMLLINK[BereichNamePerson],MATCH(Q957&amp;"_"&amp;D956,XMLLINK[EID_MID],0)))</f>
        <v/>
      </c>
      <c r="N956" s="18" t="str">
        <f>IF(S956,"",INDEX(XMLLINK[AuswahlPerson],MATCH(Q957&amp;"_"&amp;D956,XMLLINK[EID_MID],0)))</f>
        <v/>
      </c>
      <c r="O956" s="18" t="str">
        <f>IF(S956,"",INDEX(XMLLINK[BemerkungPerson],MATCH(Q957&amp;"_"&amp;D956,XMLLINK[EID_MID],0)))</f>
        <v/>
      </c>
      <c r="Q956" s="21">
        <f>B954</f>
        <v>48</v>
      </c>
      <c r="R956" s="22" t="s">
        <v>101</v>
      </c>
      <c r="S956" s="18" t="b">
        <f>ISERROR(INDEX(XMLLINK[NamePerson],MATCH(Q957&amp;"_"&amp;D956,XMLLINK[EID_MID],0)))</f>
        <v>1</v>
      </c>
      <c r="U956" s="15" t="str">
        <f ca="1">IF(ISNUMBER(DATEVALUE(F956)),TODAY()-DATEVALUE(F956),"")</f>
        <v/>
      </c>
      <c r="W956" s="15" t="str">
        <f>M956</f>
        <v/>
      </c>
      <c r="X956" s="29" t="str">
        <f>IF(E956="","",IF(E957="",E956,IF(E958="",E956&amp;", "&amp;E957,IF(E959="",E956&amp;", "&amp;E957&amp;", "&amp;E958,IF(E960="",E956&amp;", "&amp;E957&amp;", "&amp;E958&amp;", "&amp;E959,IF(E961="",E956&amp;", "&amp;E957&amp;", "&amp;E958&amp;", "&amp;E959&amp;", "&amp;E960,IF(E962="",E956&amp;", "&amp;E957&amp;", "&amp;E958&amp;", "&amp;E959&amp;", "&amp;E960&amp;", "&amp;E961,IF(E963="",E956&amp;", "&amp;E957&amp;", "&amp;E958&amp;", "&amp;E959&amp;", "&amp;E960&amp;", "&amp;E961&amp;", "&amp;E962,E956&amp;", "&amp;E957&amp;", "&amp;E958&amp;", "&amp;E959&amp;", "&amp;E960&amp;", "&amp;E961&amp;", "&amp;E962&amp;", "&amp;E963))))))))</f>
        <v/>
      </c>
      <c r="Y956" s="15" t="str">
        <f>K956</f>
        <v/>
      </c>
    </row>
    <row r="957" spans="1:25" x14ac:dyDescent="0.25">
      <c r="A957" s="24"/>
      <c r="B957" s="17" t="s">
        <v>80</v>
      </c>
      <c r="C957" s="18" t="str">
        <f>IF(ISERROR(S955),"",INDEX(XMLLINK[LeiterEmail],MATCH(Q957,XMLLINK[EnsembleNr],0)))</f>
        <v/>
      </c>
      <c r="D957" s="21">
        <v>2</v>
      </c>
      <c r="E957" s="18" t="str">
        <f>IF(S957,"",INDEX(XMLLINK[NamePerson],MATCH(Q958&amp;"_"&amp;D957,XMLLINK[EID_MID],0)))</f>
        <v/>
      </c>
      <c r="F957" s="18" t="str">
        <f>IF(S957,"",INDEX(XMLLINK[GebDat],MATCH(Q958&amp;"_"&amp;D957,XMLLINK[EID_MID],0)))</f>
        <v/>
      </c>
      <c r="G957" s="18" t="str">
        <f>IF(S957,"",INDEX(XMLLINK[Geschlecht],MATCH(Q958&amp;"_"&amp;D957,XMLLINK[EID_MID],0)))</f>
        <v/>
      </c>
      <c r="H957" s="18" t="str">
        <f>IF(S957,"",INDEX(XMLLINK[Adresse],MATCH(Q958&amp;"_"&amp;D957,XMLLINK[EID_MID],0)))</f>
        <v/>
      </c>
      <c r="I957" s="18" t="str">
        <f>IF(S957,"",INDEX(XMLLINK[Email],MATCH(Q958&amp;"_"&amp;D957,XMLLINK[EID_MID],0)))</f>
        <v/>
      </c>
      <c r="J957" s="18" t="str">
        <f>IF(S957,"",INDEX(XMLLINK[Telefon],MATCH(Q958&amp;"_"&amp;D957,XMLLINK[EID_MID],0)))</f>
        <v/>
      </c>
      <c r="K957" s="18" t="str">
        <f>IF(S957,"",INDEX(XMLLINK[Instrument],MATCH(Q958&amp;"_"&amp;D957,XMLLINK[EID_MID],0)))</f>
        <v/>
      </c>
      <c r="L957" s="18" t="str">
        <f>IF(S957,"",INDEX(XMLLINK[BereichIDPerson],MATCH(Q958&amp;"_"&amp;D957,XMLLINK[EID_MID],0)))</f>
        <v/>
      </c>
      <c r="M957" s="18" t="str">
        <f>IF(S957,"",INDEX(XMLLINK[BereichNamePerson],MATCH(Q958&amp;"_"&amp;D957,XMLLINK[EID_MID],0)))</f>
        <v/>
      </c>
      <c r="N957" s="18" t="str">
        <f>IF(S957,"",INDEX(XMLLINK[AuswahlPerson],MATCH(Q958&amp;"_"&amp;D957,XMLLINK[EID_MID],0)))</f>
        <v/>
      </c>
      <c r="O957" s="18" t="str">
        <f>IF(S957,"",INDEX(XMLLINK[BemerkungPerson],MATCH(Q958&amp;"_"&amp;D957,XMLLINK[EID_MID],0)))</f>
        <v/>
      </c>
      <c r="Q957" s="21">
        <f t="shared" ref="Q957:Q971" si="188">Q956</f>
        <v>48</v>
      </c>
      <c r="R957" s="15">
        <v>2</v>
      </c>
      <c r="S957" s="18" t="b">
        <f>ISERROR(INDEX(XMLLINK[NamePerson],MATCH(Q957&amp;"_"&amp;D957,XMLLINK[EID_MID],0)))</f>
        <v>1</v>
      </c>
      <c r="U957" s="15" t="str">
        <f t="shared" ref="U957:U963" ca="1" si="189">IF(ISNUMBER(DATEVALUE(F957)),TODAY()-DATEVALUE(F957),"")</f>
        <v/>
      </c>
      <c r="W957" s="15" t="str">
        <f>IF(AND(M957&lt;&gt;"",M957&lt;&gt;M956),", "&amp;M957,"")</f>
        <v/>
      </c>
      <c r="Y957" s="15" t="str">
        <f>IF(AND(K957&lt;&gt;"",K957&lt;&gt;K956),", "&amp;K957,"")</f>
        <v/>
      </c>
    </row>
    <row r="958" spans="1:25" x14ac:dyDescent="0.25">
      <c r="A958" s="24"/>
      <c r="B958" s="17" t="s">
        <v>81</v>
      </c>
      <c r="C958" s="18" t="str">
        <f>IF(ISERROR(S955),"",INDEX(XMLLINK[LeiterTelefon],MATCH(Q958,XMLLINK[EnsembleNr],0)))</f>
        <v/>
      </c>
      <c r="D958" s="21">
        <v>3</v>
      </c>
      <c r="E958" s="18" t="str">
        <f>IF(S958,"",INDEX(XMLLINK[NamePerson],MATCH(Q959&amp;"_"&amp;D958,XMLLINK[EID_MID],0)))</f>
        <v/>
      </c>
      <c r="F958" s="18" t="str">
        <f>IF(S958,"",INDEX(XMLLINK[GebDat],MATCH(Q959&amp;"_"&amp;D958,XMLLINK[EID_MID],0)))</f>
        <v/>
      </c>
      <c r="G958" s="18" t="str">
        <f>IF(S958,"",INDEX(XMLLINK[Geschlecht],MATCH(Q959&amp;"_"&amp;D958,XMLLINK[EID_MID],0)))</f>
        <v/>
      </c>
      <c r="H958" s="18" t="str">
        <f>IF(S958,"",INDEX(XMLLINK[Adresse],MATCH(Q959&amp;"_"&amp;D958,XMLLINK[EID_MID],0)))</f>
        <v/>
      </c>
      <c r="I958" s="18" t="str">
        <f>IF(S958,"",INDEX(XMLLINK[Email],MATCH(Q959&amp;"_"&amp;D958,XMLLINK[EID_MID],0)))</f>
        <v/>
      </c>
      <c r="J958" s="18" t="str">
        <f>IF(S958,"",INDEX(XMLLINK[Telefon],MATCH(Q959&amp;"_"&amp;D958,XMLLINK[EID_MID],0)))</f>
        <v/>
      </c>
      <c r="K958" s="18" t="str">
        <f>IF(S958,"",INDEX(XMLLINK[Instrument],MATCH(Q959&amp;"_"&amp;D958,XMLLINK[EID_MID],0)))</f>
        <v/>
      </c>
      <c r="L958" s="18" t="str">
        <f>IF(S958,"",INDEX(XMLLINK[BereichIDPerson],MATCH(Q959&amp;"_"&amp;D958,XMLLINK[EID_MID],0)))</f>
        <v/>
      </c>
      <c r="M958" s="18" t="str">
        <f>IF(S958,"",INDEX(XMLLINK[BereichNamePerson],MATCH(Q959&amp;"_"&amp;D958,XMLLINK[EID_MID],0)))</f>
        <v/>
      </c>
      <c r="N958" s="18" t="str">
        <f>IF(S958,"",INDEX(XMLLINK[AuswahlPerson],MATCH(Q959&amp;"_"&amp;D958,XMLLINK[EID_MID],0)))</f>
        <v/>
      </c>
      <c r="O958" s="18" t="str">
        <f>IF(S958,"",INDEX(XMLLINK[BemerkungPerson],MATCH(Q959&amp;"_"&amp;D958,XMLLINK[EID_MID],0)))</f>
        <v/>
      </c>
      <c r="Q958" s="21">
        <f t="shared" si="188"/>
        <v>48</v>
      </c>
      <c r="R958" s="15">
        <v>3</v>
      </c>
      <c r="S958" s="18" t="b">
        <f>ISERROR(INDEX(XMLLINK[NamePerson],MATCH(Q957&amp;"_"&amp;D958,XMLLINK[EID_MID],0)))</f>
        <v>1</v>
      </c>
      <c r="U958" s="15" t="str">
        <f t="shared" ca="1" si="189"/>
        <v/>
      </c>
      <c r="W958" s="15" t="str">
        <f>IF(OR(M958="",COUNTIF(M956:M957,M958)&gt;0),"",", "&amp;M958)</f>
        <v/>
      </c>
      <c r="Y958" s="15" t="str">
        <f>IF(OR(K958="",COUNTIF(K956:K957,K958)&gt;0),"",", "&amp;K958)</f>
        <v/>
      </c>
    </row>
    <row r="959" spans="1:25" x14ac:dyDescent="0.25">
      <c r="A959" s="24"/>
      <c r="B959" s="17" t="s">
        <v>82</v>
      </c>
      <c r="C959" s="18" t="str">
        <f>IF(ISERROR(S955),"",INDEX(XMLLINK[Art],MATCH(Q959,XMLLINK[EnsembleNr],0)))</f>
        <v/>
      </c>
      <c r="D959" s="21">
        <v>4</v>
      </c>
      <c r="E959" s="18" t="str">
        <f>IF(S959,"",INDEX(XMLLINK[NamePerson],MATCH(Q960&amp;"_"&amp;D959,XMLLINK[EID_MID],0)))</f>
        <v/>
      </c>
      <c r="F959" s="18" t="str">
        <f>IF(S959,"",INDEX(XMLLINK[GebDat],MATCH(Q960&amp;"_"&amp;D959,XMLLINK[EID_MID],0)))</f>
        <v/>
      </c>
      <c r="G959" s="18" t="str">
        <f>IF(S959,"",INDEX(XMLLINK[Geschlecht],MATCH(Q960&amp;"_"&amp;D959,XMLLINK[EID_MID],0)))</f>
        <v/>
      </c>
      <c r="H959" s="18" t="str">
        <f>IF(S959,"",INDEX(XMLLINK[Adresse],MATCH(Q960&amp;"_"&amp;D959,XMLLINK[EID_MID],0)))</f>
        <v/>
      </c>
      <c r="I959" s="18" t="str">
        <f>IF(S959,"",INDEX(XMLLINK[Email],MATCH(Q960&amp;"_"&amp;D959,XMLLINK[EID_MID],0)))</f>
        <v/>
      </c>
      <c r="J959" s="18" t="str">
        <f>IF(S959,"",INDEX(XMLLINK[Telefon],MATCH(Q960&amp;"_"&amp;D959,XMLLINK[EID_MID],0)))</f>
        <v/>
      </c>
      <c r="K959" s="18" t="str">
        <f>IF(S959,"",INDEX(XMLLINK[Instrument],MATCH(Q960&amp;"_"&amp;D959,XMLLINK[EID_MID],0)))</f>
        <v/>
      </c>
      <c r="L959" s="18" t="str">
        <f>IF(S959,"",INDEX(XMLLINK[BereichIDPerson],MATCH(Q960&amp;"_"&amp;D959,XMLLINK[EID_MID],0)))</f>
        <v/>
      </c>
      <c r="M959" s="18" t="str">
        <f>IF(S959,"",INDEX(XMLLINK[BereichNamePerson],MATCH(Q960&amp;"_"&amp;D959,XMLLINK[EID_MID],0)))</f>
        <v/>
      </c>
      <c r="N959" s="18" t="str">
        <f>IF(S959,"",INDEX(XMLLINK[AuswahlPerson],MATCH(Q960&amp;"_"&amp;D959,XMLLINK[EID_MID],0)))</f>
        <v/>
      </c>
      <c r="O959" s="18" t="str">
        <f>IF(S959,"",INDEX(XMLLINK[BemerkungPerson],MATCH(Q960&amp;"_"&amp;D959,XMLLINK[EID_MID],0)))</f>
        <v/>
      </c>
      <c r="Q959" s="21">
        <f t="shared" si="188"/>
        <v>48</v>
      </c>
      <c r="R959" s="15">
        <v>4</v>
      </c>
      <c r="S959" s="18" t="b">
        <f>ISERROR(INDEX(XMLLINK[NamePerson],MATCH(Q957&amp;"_"&amp;D959,XMLLINK[EID_MID],0)))</f>
        <v>1</v>
      </c>
      <c r="U959" s="15" t="str">
        <f t="shared" ca="1" si="189"/>
        <v/>
      </c>
      <c r="W959" s="15" t="str">
        <f>IF(OR(M959="",COUNTIF(M956:M958,M959)&gt;0),"",", "&amp;M959)</f>
        <v/>
      </c>
      <c r="Y959" s="15" t="str">
        <f>IF(OR(K959="",COUNTIF(K956:K958,K959)&gt;0),"",", "&amp;K959)</f>
        <v/>
      </c>
    </row>
    <row r="960" spans="1:25" x14ac:dyDescent="0.25">
      <c r="A960" s="24"/>
      <c r="B960" s="17" t="s">
        <v>83</v>
      </c>
      <c r="C960" s="18" t="str">
        <f>IF(ISERROR(S955),"",INDEX(XMLLINK[Stufe],MATCH(Q960,XMLLINK[EnsembleNr],0)))</f>
        <v/>
      </c>
      <c r="D960" s="21">
        <v>5</v>
      </c>
      <c r="E960" s="18" t="str">
        <f>IF(S960,"",INDEX(XMLLINK[NamePerson],MATCH(Q961&amp;"_"&amp;D960,XMLLINK[EID_MID],0)))</f>
        <v/>
      </c>
      <c r="F960" s="18" t="str">
        <f>IF(S960,"",INDEX(XMLLINK[GebDat],MATCH(Q961&amp;"_"&amp;D960,XMLLINK[EID_MID],0)))</f>
        <v/>
      </c>
      <c r="G960" s="18" t="str">
        <f>IF(S960,"",INDEX(XMLLINK[Geschlecht],MATCH(Q961&amp;"_"&amp;D960,XMLLINK[EID_MID],0)))</f>
        <v/>
      </c>
      <c r="H960" s="18" t="str">
        <f>IF(S960,"",INDEX(XMLLINK[Adresse],MATCH(Q961&amp;"_"&amp;D960,XMLLINK[EID_MID],0)))</f>
        <v/>
      </c>
      <c r="I960" s="18" t="str">
        <f>IF(S960,"",INDEX(XMLLINK[Email],MATCH(Q961&amp;"_"&amp;D960,XMLLINK[EID_MID],0)))</f>
        <v/>
      </c>
      <c r="J960" s="18" t="str">
        <f>IF(S960,"",INDEX(XMLLINK[Telefon],MATCH(Q961&amp;"_"&amp;D960,XMLLINK[EID_MID],0)))</f>
        <v/>
      </c>
      <c r="K960" s="18" t="str">
        <f>IF(S960,"",INDEX(XMLLINK[Instrument],MATCH(Q961&amp;"_"&amp;D960,XMLLINK[EID_MID],0)))</f>
        <v/>
      </c>
      <c r="L960" s="18" t="str">
        <f>IF(S960,"",INDEX(XMLLINK[BereichIDPerson],MATCH(Q961&amp;"_"&amp;D960,XMLLINK[EID_MID],0)))</f>
        <v/>
      </c>
      <c r="M960" s="18" t="str">
        <f>IF(S960,"",INDEX(XMLLINK[BereichNamePerson],MATCH(Q961&amp;"_"&amp;D960,XMLLINK[EID_MID],0)))</f>
        <v/>
      </c>
      <c r="N960" s="18" t="str">
        <f>IF(S960,"",INDEX(XMLLINK[AuswahlPerson],MATCH(Q961&amp;"_"&amp;D960,XMLLINK[EID_MID],0)))</f>
        <v/>
      </c>
      <c r="O960" s="18" t="str">
        <f>IF(S960,"",INDEX(XMLLINK[BemerkungPerson],MATCH(Q961&amp;"_"&amp;D960,XMLLINK[EID_MID],0)))</f>
        <v/>
      </c>
      <c r="Q960" s="21">
        <f t="shared" si="188"/>
        <v>48</v>
      </c>
      <c r="R960" s="15">
        <v>5</v>
      </c>
      <c r="S960" s="18" t="b">
        <f>ISERROR(INDEX(XMLLINK[NamePerson],MATCH(Q957&amp;"_"&amp;D960,XMLLINK[EID_MID],0)))</f>
        <v>1</v>
      </c>
      <c r="U960" s="15" t="str">
        <f t="shared" ca="1" si="189"/>
        <v/>
      </c>
      <c r="W960" s="15" t="str">
        <f>IF(OR(M960="",COUNTIF(M956:M959,M960)&gt;0),"",", "&amp;M960)</f>
        <v/>
      </c>
      <c r="Y960" s="15" t="str">
        <f>IF(OR(K960="",COUNTIF(K957:K959,K960)&gt;0),"",", "&amp;K960)</f>
        <v/>
      </c>
    </row>
    <row r="961" spans="1:25" x14ac:dyDescent="0.25">
      <c r="A961" s="24"/>
      <c r="B961" s="17" t="s">
        <v>84</v>
      </c>
      <c r="C961" s="18" t="str">
        <f>IF(ISERROR(S955),"",INDEX(XMLLINK[Artikel],MATCH(Q961,XMLLINK[EnsembleNr],0)))</f>
        <v/>
      </c>
      <c r="D961" s="21">
        <v>6</v>
      </c>
      <c r="E961" s="18" t="str">
        <f>IF(S961,"",INDEX(XMLLINK[NamePerson],MATCH(Q962&amp;"_"&amp;D961,XMLLINK[EID_MID],0)))</f>
        <v/>
      </c>
      <c r="F961" s="18" t="str">
        <f>IF(S961,"",INDEX(XMLLINK[GebDat],MATCH(Q962&amp;"_"&amp;D961,XMLLINK[EID_MID],0)))</f>
        <v/>
      </c>
      <c r="G961" s="18" t="str">
        <f>IF(S961,"",INDEX(XMLLINK[Geschlecht],MATCH(Q962&amp;"_"&amp;D961,XMLLINK[EID_MID],0)))</f>
        <v/>
      </c>
      <c r="H961" s="18" t="str">
        <f>IF(S961,"",INDEX(XMLLINK[Adresse],MATCH(Q962&amp;"_"&amp;D961,XMLLINK[EID_MID],0)))</f>
        <v/>
      </c>
      <c r="I961" s="18" t="str">
        <f>IF(S961,"",INDEX(XMLLINK[Email],MATCH(Q962&amp;"_"&amp;D961,XMLLINK[EID_MID],0)))</f>
        <v/>
      </c>
      <c r="J961" s="18" t="str">
        <f>IF(S961,"",INDEX(XMLLINK[Telefon],MATCH(Q962&amp;"_"&amp;D961,XMLLINK[EID_MID],0)))</f>
        <v/>
      </c>
      <c r="K961" s="18" t="str">
        <f>IF(S961,"",INDEX(XMLLINK[Instrument],MATCH(Q962&amp;"_"&amp;D961,XMLLINK[EID_MID],0)))</f>
        <v/>
      </c>
      <c r="L961" s="18" t="str">
        <f>IF(S961,"",INDEX(XMLLINK[BereichIDPerson],MATCH(Q962&amp;"_"&amp;D961,XMLLINK[EID_MID],0)))</f>
        <v/>
      </c>
      <c r="M961" s="18" t="str">
        <f>IF(S961,"",INDEX(XMLLINK[BereichNamePerson],MATCH(Q962&amp;"_"&amp;D961,XMLLINK[EID_MID],0)))</f>
        <v/>
      </c>
      <c r="N961" s="18" t="str">
        <f>IF(S961,"",INDEX(XMLLINK[AuswahlPerson],MATCH(Q962&amp;"_"&amp;D961,XMLLINK[EID_MID],0)))</f>
        <v/>
      </c>
      <c r="O961" s="18" t="str">
        <f>IF(S961,"",INDEX(XMLLINK[BemerkungPerson],MATCH(Q962&amp;"_"&amp;D961,XMLLINK[EID_MID],0)))</f>
        <v/>
      </c>
      <c r="Q961" s="21">
        <f t="shared" si="188"/>
        <v>48</v>
      </c>
      <c r="R961" s="15">
        <v>6</v>
      </c>
      <c r="S961" s="18" t="b">
        <f>ISERROR(INDEX(XMLLINK[NamePerson],MATCH(Q957&amp;"_"&amp;D961,XMLLINK[EID_MID],0)))</f>
        <v>1</v>
      </c>
      <c r="U961" s="15" t="str">
        <f t="shared" ca="1" si="189"/>
        <v/>
      </c>
      <c r="W961" s="15" t="str">
        <f>IF(OR(M961="",COUNTIF(M956:M960,M961)&gt;0),"",", "&amp;M961)</f>
        <v/>
      </c>
      <c r="Y961" s="15" t="str">
        <f>IF(OR(K961="",COUNTIF(K958:K960,K961)&gt;0),"",", "&amp;K961)</f>
        <v/>
      </c>
    </row>
    <row r="962" spans="1:25" x14ac:dyDescent="0.25">
      <c r="A962" s="24"/>
      <c r="B962" s="17" t="s">
        <v>85</v>
      </c>
      <c r="C962" s="18" t="str">
        <f>IF(ISERROR(S955),"",INDEX(XMLLINK[BereichID],MATCH(Q962,XMLLINK[EnsembleNr],0)))</f>
        <v/>
      </c>
      <c r="D962" s="21">
        <v>7</v>
      </c>
      <c r="E962" s="18" t="str">
        <f>IF(S962,"",INDEX(XMLLINK[NamePerson],MATCH(Q963&amp;"_"&amp;D962,XMLLINK[EID_MID],0)))</f>
        <v/>
      </c>
      <c r="F962" s="18" t="str">
        <f>IF(S962,"",INDEX(XMLLINK[GebDat],MATCH(Q963&amp;"_"&amp;D962,XMLLINK[EID_MID],0)))</f>
        <v/>
      </c>
      <c r="G962" s="18" t="str">
        <f>IF(S962,"",INDEX(XMLLINK[Geschlecht],MATCH(Q963&amp;"_"&amp;D962,XMLLINK[EID_MID],0)))</f>
        <v/>
      </c>
      <c r="H962" s="18" t="str">
        <f>IF(S962,"",INDEX(XMLLINK[Adresse],MATCH(Q963&amp;"_"&amp;D962,XMLLINK[EID_MID],0)))</f>
        <v/>
      </c>
      <c r="I962" s="18" t="str">
        <f>IF(S962,"",INDEX(XMLLINK[Email],MATCH(Q963&amp;"_"&amp;D962,XMLLINK[EID_MID],0)))</f>
        <v/>
      </c>
      <c r="J962" s="18" t="str">
        <f>IF(S962,"",INDEX(XMLLINK[Telefon],MATCH(Q963&amp;"_"&amp;D962,XMLLINK[EID_MID],0)))</f>
        <v/>
      </c>
      <c r="K962" s="18" t="str">
        <f>IF(S962,"",INDEX(XMLLINK[Instrument],MATCH(Q963&amp;"_"&amp;D962,XMLLINK[EID_MID],0)))</f>
        <v/>
      </c>
      <c r="L962" s="18" t="str">
        <f>IF(S962,"",INDEX(XMLLINK[BereichIDPerson],MATCH(Q963&amp;"_"&amp;D962,XMLLINK[EID_MID],0)))</f>
        <v/>
      </c>
      <c r="M962" s="18" t="str">
        <f>IF(S962,"",INDEX(XMLLINK[BereichNamePerson],MATCH(Q963&amp;"_"&amp;D962,XMLLINK[EID_MID],0)))</f>
        <v/>
      </c>
      <c r="N962" s="18" t="str">
        <f>IF(S962,"",INDEX(XMLLINK[AuswahlPerson],MATCH(Q963&amp;"_"&amp;D962,XMLLINK[EID_MID],0)))</f>
        <v/>
      </c>
      <c r="O962" s="18" t="str">
        <f>IF(S962,"",INDEX(XMLLINK[BemerkungPerson],MATCH(Q963&amp;"_"&amp;D962,XMLLINK[EID_MID],0)))</f>
        <v/>
      </c>
      <c r="Q962" s="21">
        <f t="shared" si="188"/>
        <v>48</v>
      </c>
      <c r="R962" s="15">
        <v>7</v>
      </c>
      <c r="S962" s="18" t="b">
        <f>ISERROR(INDEX(XMLLINK[NamePerson],MATCH(Q957&amp;"_"&amp;D962,XMLLINK[EID_MID],0)))</f>
        <v>1</v>
      </c>
      <c r="U962" s="15" t="str">
        <f t="shared" ca="1" si="189"/>
        <v/>
      </c>
      <c r="W962" s="15" t="str">
        <f>IF(OR(M962="",COUNTIF(M956:M961,M962)&gt;0),"",", "&amp;M962)</f>
        <v/>
      </c>
      <c r="Y962" s="15" t="str">
        <f>IF(OR(K962="",COUNTIF(K959:K961,K962)&gt;0),"",", "&amp;K962)</f>
        <v/>
      </c>
    </row>
    <row r="963" spans="1:25" x14ac:dyDescent="0.25">
      <c r="A963" s="24"/>
      <c r="B963" s="17" t="s">
        <v>86</v>
      </c>
      <c r="C963" s="18" t="str">
        <f>IF(ISERROR(S955),"",INDEX(XMLLINK[BereichName],MATCH(Q963,XMLLINK[EnsembleNr],0)))</f>
        <v/>
      </c>
      <c r="D963" s="21">
        <v>8</v>
      </c>
      <c r="E963" s="18" t="str">
        <f>IF(S963,"",INDEX(XMLLINK[NamePerson],MATCH(Q964&amp;"_"&amp;D963,XMLLINK[EID_MID],0)))</f>
        <v/>
      </c>
      <c r="F963" s="18" t="str">
        <f>IF(S963,"",INDEX(XMLLINK[GebDat],MATCH(Q964&amp;"_"&amp;D963,XMLLINK[EID_MID],0)))</f>
        <v/>
      </c>
      <c r="G963" s="18" t="str">
        <f>IF(S963,"",INDEX(XMLLINK[Geschlecht],MATCH(Q964&amp;"_"&amp;D963,XMLLINK[EID_MID],0)))</f>
        <v/>
      </c>
      <c r="H963" s="18" t="str">
        <f>IF(S963,"",INDEX(XMLLINK[Adresse],MATCH(Q964&amp;"_"&amp;D963,XMLLINK[EID_MID],0)))</f>
        <v/>
      </c>
      <c r="I963" s="18" t="str">
        <f>IF(S963,"",INDEX(XMLLINK[Email],MATCH(Q964&amp;"_"&amp;D963,XMLLINK[EID_MID],0)))</f>
        <v/>
      </c>
      <c r="J963" s="18" t="str">
        <f>IF(S963,"",INDEX(XMLLINK[Telefon],MATCH(Q964&amp;"_"&amp;D963,XMLLINK[EID_MID],0)))</f>
        <v/>
      </c>
      <c r="K963" s="18" t="str">
        <f>IF(S963,"",INDEX(XMLLINK[Instrument],MATCH(Q964&amp;"_"&amp;D963,XMLLINK[EID_MID],0)))</f>
        <v/>
      </c>
      <c r="L963" s="18" t="str">
        <f>IF(S963,"",INDEX(XMLLINK[BereichIDPerson],MATCH(Q964&amp;"_"&amp;D963,XMLLINK[EID_MID],0)))</f>
        <v/>
      </c>
      <c r="M963" s="18" t="str">
        <f>IF(S963,"",INDEX(XMLLINK[BereichNamePerson],MATCH(Q964&amp;"_"&amp;D963,XMLLINK[EID_MID],0)))</f>
        <v/>
      </c>
      <c r="N963" s="18" t="str">
        <f>IF(S963,"",INDEX(XMLLINK[AuswahlPerson],MATCH(Q964&amp;"_"&amp;D963,XMLLINK[EID_MID],0)))</f>
        <v/>
      </c>
      <c r="O963" s="18" t="str">
        <f>IF(S963,"",INDEX(XMLLINK[BemerkungPerson],MATCH(Q964&amp;"_"&amp;D963,XMLLINK[EID_MID],0)))</f>
        <v/>
      </c>
      <c r="Q963" s="21">
        <f t="shared" si="188"/>
        <v>48</v>
      </c>
      <c r="R963" s="15">
        <v>8</v>
      </c>
      <c r="S963" s="18" t="b">
        <f>ISERROR(INDEX(XMLLINK[NamePerson],MATCH(Q957&amp;"_"&amp;D963,XMLLINK[EID_MID],0)))</f>
        <v>1</v>
      </c>
      <c r="U963" s="15" t="str">
        <f t="shared" ca="1" si="189"/>
        <v/>
      </c>
      <c r="W963" s="15" t="str">
        <f>IF(OR(M963="",COUNTIF(M956:M962,M963)&gt;0),"",", "&amp;M963)</f>
        <v/>
      </c>
      <c r="Y963" s="15" t="str">
        <f>IF(OR(K963="",COUNTIF(K960:K962,K963)&gt;0),"",", "&amp;K963)</f>
        <v/>
      </c>
    </row>
    <row r="964" spans="1:25" x14ac:dyDescent="0.25">
      <c r="A964" s="24"/>
      <c r="B964" s="17" t="s">
        <v>87</v>
      </c>
      <c r="C964" s="18" t="str">
        <f>IF(ISERROR(S955),"",INDEX(XMLLINK[Auftrittzeit],MATCH(Q964,XMLLINK[EnsembleNr],0)))</f>
        <v/>
      </c>
      <c r="D964" s="17" t="s">
        <v>94</v>
      </c>
      <c r="E964" s="15" t="s">
        <v>29</v>
      </c>
      <c r="F964" s="15" t="s">
        <v>30</v>
      </c>
      <c r="G964" s="15" t="s">
        <v>95</v>
      </c>
      <c r="H964" s="15" t="s">
        <v>32</v>
      </c>
      <c r="I964" s="15" t="s">
        <v>20</v>
      </c>
      <c r="J964" s="15" t="s">
        <v>39</v>
      </c>
      <c r="Q964" s="21">
        <f t="shared" si="188"/>
        <v>48</v>
      </c>
      <c r="U964" s="15">
        <f ca="1">COUNT(U956:U963)</f>
        <v>0</v>
      </c>
      <c r="W964" s="29" t="str">
        <f>CONCATENATE(W965,V966,W966,V967,W967,V968,W968,V969,W969,V970,W970,V971,W971)</f>
        <v/>
      </c>
    </row>
    <row r="965" spans="1:25" x14ac:dyDescent="0.25">
      <c r="A965" s="24"/>
      <c r="B965" s="17" t="s">
        <v>88</v>
      </c>
      <c r="C965" s="18" t="str">
        <f>IF(ISERROR(S955),"",INDEX(XMLLINK[Bemerkung],MATCH(Q965,XMLLINK[EnsembleNr],0)))</f>
        <v/>
      </c>
      <c r="D965" s="21">
        <v>1</v>
      </c>
      <c r="E965" s="18" t="str">
        <f>IF(S965,"",INDEX(XMLLINK[Titel],MATCH(Q966&amp;"_"&amp;D965,XMLLINK[EID_WID],0)))</f>
        <v/>
      </c>
      <c r="F965" s="18" t="str">
        <f>IF(S965,"",INDEX(XMLLINK[Komponist],MATCH(Q966&amp;"_"&amp;D965,XMLLINK[EID_WID],0)))</f>
        <v/>
      </c>
      <c r="G965" s="18" t="str">
        <f>IF(S965,"",INDEX(XMLLINK[Satz],MATCH(Q966&amp;"_"&amp;D965,XMLLINK[EID_WID],0)))</f>
        <v/>
      </c>
      <c r="H965" s="18" t="str">
        <f>IF(S965,"",INDEX(XMLLINK[Dauer],MATCH(Q966&amp;"_"&amp;D965,XMLLINK[EID_WID],0)))</f>
        <v/>
      </c>
      <c r="I965" s="18" t="str">
        <f>IF(S965,"",INDEX(XMLLINK[BemerkungWerk],MATCH(Q966&amp;"_"&amp;D965,XMLLINK[EID_WID],0)))</f>
        <v/>
      </c>
      <c r="J965" s="18" t="str">
        <f>IF(S965,"",INDEX(XMLLINK[Pflicht],MATCH(Q966&amp;"_"&amp;D965,XMLLINK[EID_WID],0)))</f>
        <v/>
      </c>
      <c r="Q965" s="21">
        <f t="shared" si="188"/>
        <v>48</v>
      </c>
      <c r="R965" s="22" t="s">
        <v>102</v>
      </c>
      <c r="S965" s="18" t="b">
        <f>ISERROR(INDEX(XMLLINK[NamePerson],MATCH(Q967&amp;"_"&amp;D965,XMLLINK[EID_WID],0)))</f>
        <v>1</v>
      </c>
      <c r="W965" s="15" t="str">
        <f t="shared" ref="W965:W972" si="190">IF(AND(F965="",G965=""),E965,IF(AND(F965&lt;&gt;"",G965&lt;&gt;""),F965&amp;", "&amp;E965&amp;", "&amp;G965,IF(F965="",E965&amp;", "&amp;G965,F965&amp;", "&amp;E965)))</f>
        <v/>
      </c>
    </row>
    <row r="966" spans="1:25" x14ac:dyDescent="0.25">
      <c r="A966" s="24"/>
      <c r="B966" s="17" t="s">
        <v>108</v>
      </c>
      <c r="C966" s="28" t="str">
        <f ca="1">IF(U964=0,"",SUM(U956:U963)/U964/365.25)</f>
        <v/>
      </c>
      <c r="D966" s="21">
        <v>2</v>
      </c>
      <c r="E966" s="18" t="str">
        <f>IF(S966,"",INDEX(XMLLINK[Titel],MATCH(Q967&amp;"_"&amp;D966,XMLLINK[EID_WID],0)))</f>
        <v/>
      </c>
      <c r="F966" s="18" t="str">
        <f>IF(S966,"",INDEX(XMLLINK[Komponist],MATCH(Q967&amp;"_"&amp;D966,XMLLINK[EID_WID],0)))</f>
        <v/>
      </c>
      <c r="G966" s="18" t="str">
        <f>IF(S966,"",INDEX(XMLLINK[Satz],MATCH(Q967&amp;"_"&amp;D966,XMLLINK[EID_WID],0)))</f>
        <v/>
      </c>
      <c r="H966" s="18" t="str">
        <f>IF(S966,"",INDEX(XMLLINK[Dauer],MATCH(Q967&amp;"_"&amp;D966,XMLLINK[EID_WID],0)))</f>
        <v/>
      </c>
      <c r="I966" s="18" t="str">
        <f>IF(S966,"",INDEX(XMLLINK[BemerkungWerk],MATCH(Q967&amp;"_"&amp;D966,XMLLINK[EID_WID],0)))</f>
        <v/>
      </c>
      <c r="J966" s="18" t="str">
        <f>IF(S966,"",INDEX(XMLLINK[Pflicht],MATCH(Q967&amp;"_"&amp;D966,XMLLINK[EID_WID],0)))</f>
        <v/>
      </c>
      <c r="Q966" s="21">
        <f t="shared" si="188"/>
        <v>48</v>
      </c>
      <c r="R966" s="22">
        <v>2</v>
      </c>
      <c r="S966" s="18" t="b">
        <f>ISERROR(INDEX(XMLLINK[NamePerson],MATCH(Q968&amp;"_"&amp;D966,XMLLINK[EID_WID],0)))</f>
        <v>1</v>
      </c>
      <c r="V966" s="15" t="str">
        <f>IF(W966="","","; ")</f>
        <v/>
      </c>
      <c r="W966" s="15" t="str">
        <f t="shared" si="190"/>
        <v/>
      </c>
    </row>
    <row r="967" spans="1:25" x14ac:dyDescent="0.25">
      <c r="A967" s="24"/>
      <c r="D967" s="21">
        <v>3</v>
      </c>
      <c r="E967" s="18" t="str">
        <f>IF(S967,"",INDEX(XMLLINK[Titel],MATCH(Q968&amp;"_"&amp;D967,XMLLINK[EID_WID],0)))</f>
        <v/>
      </c>
      <c r="F967" s="18" t="str">
        <f>IF(S967,"",INDEX(XMLLINK[Komponist],MATCH(Q968&amp;"_"&amp;D967,XMLLINK[EID_WID],0)))</f>
        <v/>
      </c>
      <c r="G967" s="18" t="str">
        <f>IF(S967,"",INDEX(XMLLINK[Satz],MATCH(Q968&amp;"_"&amp;D967,XMLLINK[EID_WID],0)))</f>
        <v/>
      </c>
      <c r="H967" s="18" t="str">
        <f>IF(S967,"",INDEX(XMLLINK[Dauer],MATCH(Q968&amp;"_"&amp;D967,XMLLINK[EID_WID],0)))</f>
        <v/>
      </c>
      <c r="I967" s="18" t="str">
        <f>IF(S967,"",INDEX(XMLLINK[BemerkungWerk],MATCH(Q968&amp;"_"&amp;D967,XMLLINK[EID_WID],0)))</f>
        <v/>
      </c>
      <c r="J967" s="18" t="str">
        <f>IF(S967,"",INDEX(XMLLINK[Pflicht],MATCH(Q968&amp;"_"&amp;D967,XMLLINK[EID_WID],0)))</f>
        <v/>
      </c>
      <c r="Q967" s="21">
        <f t="shared" si="188"/>
        <v>48</v>
      </c>
      <c r="R967" s="22">
        <v>3</v>
      </c>
      <c r="S967" s="18" t="b">
        <f>ISERROR(INDEX(XMLLINK[NamePerson],MATCH(Q969&amp;"_"&amp;D967,XMLLINK[EID_WID],0)))</f>
        <v>1</v>
      </c>
      <c r="V967" s="15" t="str">
        <f t="shared" ref="V967:V972" si="191">IF(W967="","","; ")</f>
        <v/>
      </c>
      <c r="W967" s="15" t="str">
        <f t="shared" si="190"/>
        <v/>
      </c>
    </row>
    <row r="968" spans="1:25" x14ac:dyDescent="0.25">
      <c r="A968" s="24"/>
      <c r="D968" s="21">
        <v>4</v>
      </c>
      <c r="E968" s="18" t="str">
        <f>IF(S968,"",INDEX(XMLLINK[Titel],MATCH(Q969&amp;"_"&amp;D968,XMLLINK[EID_WID],0)))</f>
        <v/>
      </c>
      <c r="F968" s="18" t="str">
        <f>IF(S968,"",INDEX(XMLLINK[Komponist],MATCH(Q969&amp;"_"&amp;D968,XMLLINK[EID_WID],0)))</f>
        <v/>
      </c>
      <c r="G968" s="18" t="str">
        <f>IF(S968,"",INDEX(XMLLINK[Satz],MATCH(Q969&amp;"_"&amp;D968,XMLLINK[EID_WID],0)))</f>
        <v/>
      </c>
      <c r="H968" s="18" t="str">
        <f>IF(S968,"",INDEX(XMLLINK[Dauer],MATCH(Q969&amp;"_"&amp;D968,XMLLINK[EID_WID],0)))</f>
        <v/>
      </c>
      <c r="I968" s="18" t="str">
        <f>IF(S968,"",INDEX(XMLLINK[BemerkungWerk],MATCH(Q969&amp;"_"&amp;D968,XMLLINK[EID_WID],0)))</f>
        <v/>
      </c>
      <c r="J968" s="18" t="str">
        <f>IF(S968,"",INDEX(XMLLINK[Pflicht],MATCH(Q969&amp;"_"&amp;D968,XMLLINK[EID_WID],0)))</f>
        <v/>
      </c>
      <c r="Q968" s="21">
        <f t="shared" si="188"/>
        <v>48</v>
      </c>
      <c r="R968" s="22">
        <v>4</v>
      </c>
      <c r="S968" s="18" t="b">
        <f>ISERROR(INDEX(XMLLINK[NamePerson],MATCH(Q970&amp;"_"&amp;D968,XMLLINK[EID_WID],0)))</f>
        <v>1</v>
      </c>
      <c r="V968" s="15" t="str">
        <f t="shared" si="191"/>
        <v/>
      </c>
      <c r="W968" s="15" t="str">
        <f t="shared" si="190"/>
        <v/>
      </c>
    </row>
    <row r="969" spans="1:25" x14ac:dyDescent="0.25">
      <c r="A969" s="24"/>
      <c r="D969" s="21">
        <v>5</v>
      </c>
      <c r="E969" s="18" t="str">
        <f>IF(S969,"",INDEX(XMLLINK[Titel],MATCH(Q970&amp;"_"&amp;D969,XMLLINK[EID_WID],0)))</f>
        <v/>
      </c>
      <c r="F969" s="18" t="str">
        <f>IF(S969,"",INDEX(XMLLINK[Komponist],MATCH(Q970&amp;"_"&amp;D969,XMLLINK[EID_WID],0)))</f>
        <v/>
      </c>
      <c r="G969" s="18" t="str">
        <f>IF(S969,"",INDEX(XMLLINK[Satz],MATCH(Q970&amp;"_"&amp;D969,XMLLINK[EID_WID],0)))</f>
        <v/>
      </c>
      <c r="H969" s="18" t="str">
        <f>IF(S969,"",INDEX(XMLLINK[Dauer],MATCH(Q970&amp;"_"&amp;D969,XMLLINK[EID_WID],0)))</f>
        <v/>
      </c>
      <c r="I969" s="18" t="str">
        <f>IF(S969,"",INDEX(XMLLINK[BemerkungWerk],MATCH(Q970&amp;"_"&amp;D969,XMLLINK[EID_WID],0)))</f>
        <v/>
      </c>
      <c r="J969" s="18" t="str">
        <f>IF(S969,"",INDEX(XMLLINK[Pflicht],MATCH(Q970&amp;"_"&amp;D969,XMLLINK[EID_WID],0)))</f>
        <v/>
      </c>
      <c r="Q969" s="21">
        <f t="shared" si="188"/>
        <v>48</v>
      </c>
      <c r="R969" s="22">
        <v>5</v>
      </c>
      <c r="S969" s="18" t="b">
        <f>ISERROR(INDEX(XMLLINK[NamePerson],MATCH(Q971&amp;"_"&amp;D969,XMLLINK[EID_WID],0)))</f>
        <v>1</v>
      </c>
      <c r="V969" s="15" t="str">
        <f t="shared" si="191"/>
        <v/>
      </c>
      <c r="W969" s="15" t="str">
        <f t="shared" si="190"/>
        <v/>
      </c>
    </row>
    <row r="970" spans="1:25" x14ac:dyDescent="0.25">
      <c r="A970" s="24"/>
      <c r="D970" s="21">
        <v>6</v>
      </c>
      <c r="E970" s="18" t="str">
        <f>IF(S970,"",INDEX(XMLLINK[Titel],MATCH(Q971&amp;"_"&amp;D970,XMLLINK[EID_WID],0)))</f>
        <v/>
      </c>
      <c r="F970" s="18" t="str">
        <f>IF(S970,"",INDEX(XMLLINK[Komponist],MATCH(Q971&amp;"_"&amp;D970,XMLLINK[EID_WID],0)))</f>
        <v/>
      </c>
      <c r="G970" s="18" t="str">
        <f>IF(S970,"",INDEX(XMLLINK[Satz],MATCH(Q971&amp;"_"&amp;D970,XMLLINK[EID_WID],0)))</f>
        <v/>
      </c>
      <c r="H970" s="18" t="str">
        <f>IF(S970,"",INDEX(XMLLINK[Dauer],MATCH(Q971&amp;"_"&amp;D970,XMLLINK[EID_WID],0)))</f>
        <v/>
      </c>
      <c r="I970" s="18" t="str">
        <f>IF(S970,"",INDEX(XMLLINK[BemerkungWerk],MATCH(Q971&amp;"_"&amp;D970,XMLLINK[EID_WID],0)))</f>
        <v/>
      </c>
      <c r="J970" s="18" t="str">
        <f>IF(S970,"",INDEX(XMLLINK[Pflicht],MATCH(Q971&amp;"_"&amp;D970,XMLLINK[EID_WID],0)))</f>
        <v/>
      </c>
      <c r="Q970" s="21">
        <f t="shared" si="188"/>
        <v>48</v>
      </c>
      <c r="R970" s="22">
        <v>6</v>
      </c>
      <c r="S970" s="18" t="b">
        <f>ISERROR(INDEX(XMLLINK[NamePerson],MATCH(Q972&amp;"_"&amp;D970,XMLLINK[EID_WID],0)))</f>
        <v>1</v>
      </c>
      <c r="V970" s="15" t="str">
        <f t="shared" si="191"/>
        <v/>
      </c>
      <c r="W970" s="15" t="str">
        <f t="shared" si="190"/>
        <v/>
      </c>
    </row>
    <row r="971" spans="1:25" x14ac:dyDescent="0.25">
      <c r="A971" s="24"/>
      <c r="D971" s="21">
        <v>7</v>
      </c>
      <c r="E971" s="18" t="str">
        <f>IF(S971,"",INDEX(XMLLINK[Titel],MATCH(Q972&amp;"_"&amp;D971,XMLLINK[EID_WID],0)))</f>
        <v/>
      </c>
      <c r="F971" s="18" t="str">
        <f>IF(S971,"",INDEX(XMLLINK[Komponist],MATCH(Q972&amp;"_"&amp;D971,XMLLINK[EID_WID],0)))</f>
        <v/>
      </c>
      <c r="G971" s="18" t="str">
        <f>IF(S971,"",INDEX(XMLLINK[Satz],MATCH(Q972&amp;"_"&amp;D971,XMLLINK[EID_WID],0)))</f>
        <v/>
      </c>
      <c r="H971" s="18" t="str">
        <f>IF(S971,"",INDEX(XMLLINK[Dauer],MATCH(Q972&amp;"_"&amp;D971,XMLLINK[EID_WID],0)))</f>
        <v/>
      </c>
      <c r="I971" s="18" t="str">
        <f>IF(S971,"",INDEX(XMLLINK[BemerkungWerk],MATCH(Q972&amp;"_"&amp;D971,XMLLINK[EID_WID],0)))</f>
        <v/>
      </c>
      <c r="J971" s="18" t="str">
        <f>IF(S971,"",INDEX(XMLLINK[Pflicht],MATCH(Q972&amp;"_"&amp;D971,XMLLINK[EID_WID],0)))</f>
        <v/>
      </c>
      <c r="Q971" s="21">
        <f t="shared" si="188"/>
        <v>48</v>
      </c>
      <c r="R971" s="22">
        <v>7</v>
      </c>
      <c r="S971" s="18" t="b">
        <f>ISERROR(INDEX(XMLLINK[NamePerson],MATCH(Q973&amp;"_"&amp;D971,XMLLINK[EID_WID],0)))</f>
        <v>1</v>
      </c>
      <c r="V971" s="15" t="str">
        <f t="shared" si="191"/>
        <v/>
      </c>
      <c r="W971" s="15" t="str">
        <f t="shared" si="190"/>
        <v/>
      </c>
    </row>
    <row r="972" spans="1:25" x14ac:dyDescent="0.25">
      <c r="A972" s="24"/>
      <c r="D972" s="21">
        <v>8</v>
      </c>
      <c r="E972" s="18" t="str">
        <f>IF(S972,"",INDEX(XMLLINK[Titel],MATCH(Q973&amp;"_"&amp;D972,XMLLINK[EID_WID],0)))</f>
        <v/>
      </c>
      <c r="F972" s="18" t="str">
        <f>IF(S972,"",INDEX(XMLLINK[Komponist],MATCH(Q973&amp;"_"&amp;D972,XMLLINK[EID_WID],0)))</f>
        <v/>
      </c>
      <c r="G972" s="18" t="str">
        <f>IF(S972,"",INDEX(XMLLINK[Satz],MATCH(Q973&amp;"_"&amp;D972,XMLLINK[EID_WID],0)))</f>
        <v/>
      </c>
      <c r="H972" s="18" t="str">
        <f>IF(S972,"",INDEX(XMLLINK[Dauer],MATCH(Q973&amp;"_"&amp;D972,XMLLINK[EID_WID],0)))</f>
        <v/>
      </c>
      <c r="I972" s="18" t="str">
        <f>IF(S972,"",INDEX(XMLLINK[BemerkungWerk],MATCH(Q973&amp;"_"&amp;D972,XMLLINK[EID_WID],0)))</f>
        <v/>
      </c>
      <c r="J972" s="18" t="str">
        <f>IF(S972,"",INDEX(XMLLINK[Pflicht],MATCH(Q973&amp;"_"&amp;D972,XMLLINK[EID_WID],0)))</f>
        <v/>
      </c>
      <c r="Q972" s="21"/>
      <c r="R972" s="22">
        <v>8</v>
      </c>
      <c r="S972" s="18" t="b">
        <f>ISERROR(INDEX(XMLLINK[NamePerson],MATCH(A973&amp;"_"&amp;D972,XMLLINK[EID_WID],0)))</f>
        <v>1</v>
      </c>
      <c r="V972" s="15" t="str">
        <f t="shared" si="191"/>
        <v/>
      </c>
      <c r="W972" s="15" t="str">
        <f t="shared" si="190"/>
        <v/>
      </c>
    </row>
    <row r="974" spans="1:25" x14ac:dyDescent="0.25">
      <c r="A974" s="23" t="s">
        <v>96</v>
      </c>
      <c r="B974" s="23">
        <f>(ROW()+6)/20</f>
        <v>49</v>
      </c>
      <c r="C974" s="24"/>
      <c r="D974" s="24"/>
      <c r="E974" s="24"/>
      <c r="F974" s="24"/>
      <c r="G974" s="24"/>
      <c r="H974" s="24"/>
      <c r="I974" s="24"/>
      <c r="J974" s="24"/>
      <c r="K974" s="24"/>
      <c r="L974" s="24"/>
      <c r="M974" s="24"/>
      <c r="N974" s="24"/>
      <c r="O974" s="24"/>
    </row>
    <row r="975" spans="1:25" x14ac:dyDescent="0.25">
      <c r="A975" s="24"/>
      <c r="B975" s="17" t="s">
        <v>78</v>
      </c>
      <c r="C975" s="18" t="str">
        <f>IF(ISERROR(S975),"",INDEX(XMLLINK[Name],MATCH(Q976,XMLLINK[EnsembleNr],0)))</f>
        <v/>
      </c>
      <c r="D975" s="17" t="s">
        <v>89</v>
      </c>
      <c r="E975" s="19" t="s">
        <v>11</v>
      </c>
      <c r="F975" s="15" t="s">
        <v>90</v>
      </c>
      <c r="G975" s="15" t="s">
        <v>91</v>
      </c>
      <c r="H975" s="15" t="s">
        <v>24</v>
      </c>
      <c r="I975" s="15" t="s">
        <v>25</v>
      </c>
      <c r="J975" s="15" t="s">
        <v>26</v>
      </c>
      <c r="K975" s="15" t="s">
        <v>27</v>
      </c>
      <c r="L975" s="15" t="s">
        <v>18</v>
      </c>
      <c r="M975" s="15" t="s">
        <v>92</v>
      </c>
      <c r="N975" s="15" t="s">
        <v>93</v>
      </c>
      <c r="O975" s="15" t="s">
        <v>20</v>
      </c>
      <c r="Q975" s="21" t="s">
        <v>103</v>
      </c>
      <c r="R975" s="17" t="s">
        <v>97</v>
      </c>
      <c r="S975" s="20" t="e">
        <f>VLOOKUP(Q977,XMLLINK[EnsembleNr],1,0)</f>
        <v>#N/A</v>
      </c>
      <c r="T975" s="15" t="s">
        <v>100</v>
      </c>
      <c r="W975" s="29" t="str">
        <f>CONCATENATE(W976,W977,W978,W979,W980,W981,W982,W983)</f>
        <v/>
      </c>
      <c r="X975" s="31">
        <f>8-COUNTIF(W976:W983,"")</f>
        <v>0</v>
      </c>
      <c r="Y975" s="29" t="str">
        <f>CONCATENATE(Y976,Y977,Y978,Y979,Y980,Y981,Y982,Y983)</f>
        <v/>
      </c>
    </row>
    <row r="976" spans="1:25" x14ac:dyDescent="0.25">
      <c r="A976" s="24"/>
      <c r="B976" s="17" t="s">
        <v>79</v>
      </c>
      <c r="C976" s="18" t="str">
        <f>IF(ISERROR(S975),"",INDEX(XMLLINK[Leiter],MATCH(Q976,XMLLINK[EnsembleNr],0)))</f>
        <v/>
      </c>
      <c r="D976" s="21">
        <v>1</v>
      </c>
      <c r="E976" s="18" t="str">
        <f>IF(S976,"",INDEX(XMLLINK[NamePerson],MATCH(Q977&amp;"_"&amp;D976,XMLLINK[EID_MID],0)))</f>
        <v/>
      </c>
      <c r="F976" s="18" t="str">
        <f>IF(S976,"",INDEX(XMLLINK[GebDat],MATCH(Q977&amp;"_"&amp;D976,XMLLINK[EID_MID],0)))</f>
        <v/>
      </c>
      <c r="G976" s="18" t="str">
        <f>IF(S976,"",INDEX(XMLLINK[Geschlecht],MATCH(Q977&amp;"_"&amp;D976,XMLLINK[EID_MID],0)))</f>
        <v/>
      </c>
      <c r="H976" s="18" t="str">
        <f>IF(S976,"",INDEX(XMLLINK[Adresse],MATCH(Q977&amp;"_"&amp;D976,XMLLINK[EID_MID],0)))</f>
        <v/>
      </c>
      <c r="I976" s="18" t="str">
        <f>IF(S976,"",INDEX(XMLLINK[Email],MATCH(Q977&amp;"_"&amp;D976,XMLLINK[EID_MID],0)))</f>
        <v/>
      </c>
      <c r="J976" s="18" t="str">
        <f>IF(S976,"",INDEX(XMLLINK[Telefon],MATCH(Q977&amp;"_"&amp;D976,XMLLINK[EID_MID],0)))</f>
        <v/>
      </c>
      <c r="K976" s="18" t="str">
        <f>IF(S976,"",INDEX(XMLLINK[Instrument],MATCH(Q977&amp;"_"&amp;D976,XMLLINK[EID_MID],0)))</f>
        <v/>
      </c>
      <c r="L976" s="18" t="str">
        <f>IF(S976,"",INDEX(XMLLINK[BereichIDPerson],MATCH(Q977&amp;"_"&amp;D976,XMLLINK[EID_MID],0)))</f>
        <v/>
      </c>
      <c r="M976" s="18" t="str">
        <f>IF(S976,"",INDEX(XMLLINK[BereichNamePerson],MATCH(Q977&amp;"_"&amp;D976,XMLLINK[EID_MID],0)))</f>
        <v/>
      </c>
      <c r="N976" s="18" t="str">
        <f>IF(S976,"",INDEX(XMLLINK[AuswahlPerson],MATCH(Q977&amp;"_"&amp;D976,XMLLINK[EID_MID],0)))</f>
        <v/>
      </c>
      <c r="O976" s="18" t="str">
        <f>IF(S976,"",INDEX(XMLLINK[BemerkungPerson],MATCH(Q977&amp;"_"&amp;D976,XMLLINK[EID_MID],0)))</f>
        <v/>
      </c>
      <c r="Q976" s="21">
        <f>B974</f>
        <v>49</v>
      </c>
      <c r="R976" s="22" t="s">
        <v>101</v>
      </c>
      <c r="S976" s="18" t="b">
        <f>ISERROR(INDEX(XMLLINK[NamePerson],MATCH(Q977&amp;"_"&amp;D976,XMLLINK[EID_MID],0)))</f>
        <v>1</v>
      </c>
      <c r="U976" s="15" t="str">
        <f ca="1">IF(ISNUMBER(DATEVALUE(F976)),TODAY()-DATEVALUE(F976),"")</f>
        <v/>
      </c>
      <c r="W976" s="15" t="str">
        <f>M976</f>
        <v/>
      </c>
      <c r="X976" s="29" t="str">
        <f>IF(E976="","",IF(E977="",E976,IF(E978="",E976&amp;", "&amp;E977,IF(E979="",E976&amp;", "&amp;E977&amp;", "&amp;E978,IF(E980="",E976&amp;", "&amp;E977&amp;", "&amp;E978&amp;", "&amp;E979,IF(E981="",E976&amp;", "&amp;E977&amp;", "&amp;E978&amp;", "&amp;E979&amp;", "&amp;E980,IF(E982="",E976&amp;", "&amp;E977&amp;", "&amp;E978&amp;", "&amp;E979&amp;", "&amp;E980&amp;", "&amp;E981,IF(E983="",E976&amp;", "&amp;E977&amp;", "&amp;E978&amp;", "&amp;E979&amp;", "&amp;E980&amp;", "&amp;E981&amp;", "&amp;E982,E976&amp;", "&amp;E977&amp;", "&amp;E978&amp;", "&amp;E979&amp;", "&amp;E980&amp;", "&amp;E981&amp;", "&amp;E982&amp;", "&amp;E983))))))))</f>
        <v/>
      </c>
      <c r="Y976" s="15" t="str">
        <f>K976</f>
        <v/>
      </c>
    </row>
    <row r="977" spans="1:25" x14ac:dyDescent="0.25">
      <c r="A977" s="24"/>
      <c r="B977" s="17" t="s">
        <v>80</v>
      </c>
      <c r="C977" s="18" t="str">
        <f>IF(ISERROR(S975),"",INDEX(XMLLINK[LeiterEmail],MATCH(Q977,XMLLINK[EnsembleNr],0)))</f>
        <v/>
      </c>
      <c r="D977" s="21">
        <v>2</v>
      </c>
      <c r="E977" s="18" t="str">
        <f>IF(S977,"",INDEX(XMLLINK[NamePerson],MATCH(Q978&amp;"_"&amp;D977,XMLLINK[EID_MID],0)))</f>
        <v/>
      </c>
      <c r="F977" s="18" t="str">
        <f>IF(S977,"",INDEX(XMLLINK[GebDat],MATCH(Q978&amp;"_"&amp;D977,XMLLINK[EID_MID],0)))</f>
        <v/>
      </c>
      <c r="G977" s="18" t="str">
        <f>IF(S977,"",INDEX(XMLLINK[Geschlecht],MATCH(Q978&amp;"_"&amp;D977,XMLLINK[EID_MID],0)))</f>
        <v/>
      </c>
      <c r="H977" s="18" t="str">
        <f>IF(S977,"",INDEX(XMLLINK[Adresse],MATCH(Q978&amp;"_"&amp;D977,XMLLINK[EID_MID],0)))</f>
        <v/>
      </c>
      <c r="I977" s="18" t="str">
        <f>IF(S977,"",INDEX(XMLLINK[Email],MATCH(Q978&amp;"_"&amp;D977,XMLLINK[EID_MID],0)))</f>
        <v/>
      </c>
      <c r="J977" s="18" t="str">
        <f>IF(S977,"",INDEX(XMLLINK[Telefon],MATCH(Q978&amp;"_"&amp;D977,XMLLINK[EID_MID],0)))</f>
        <v/>
      </c>
      <c r="K977" s="18" t="str">
        <f>IF(S977,"",INDEX(XMLLINK[Instrument],MATCH(Q978&amp;"_"&amp;D977,XMLLINK[EID_MID],0)))</f>
        <v/>
      </c>
      <c r="L977" s="18" t="str">
        <f>IF(S977,"",INDEX(XMLLINK[BereichIDPerson],MATCH(Q978&amp;"_"&amp;D977,XMLLINK[EID_MID],0)))</f>
        <v/>
      </c>
      <c r="M977" s="18" t="str">
        <f>IF(S977,"",INDEX(XMLLINK[BereichNamePerson],MATCH(Q978&amp;"_"&amp;D977,XMLLINK[EID_MID],0)))</f>
        <v/>
      </c>
      <c r="N977" s="18" t="str">
        <f>IF(S977,"",INDEX(XMLLINK[AuswahlPerson],MATCH(Q978&amp;"_"&amp;D977,XMLLINK[EID_MID],0)))</f>
        <v/>
      </c>
      <c r="O977" s="18" t="str">
        <f>IF(S977,"",INDEX(XMLLINK[BemerkungPerson],MATCH(Q978&amp;"_"&amp;D977,XMLLINK[EID_MID],0)))</f>
        <v/>
      </c>
      <c r="Q977" s="21">
        <f t="shared" ref="Q977:Q991" si="192">Q976</f>
        <v>49</v>
      </c>
      <c r="R977" s="15">
        <v>2</v>
      </c>
      <c r="S977" s="18" t="b">
        <f>ISERROR(INDEX(XMLLINK[NamePerson],MATCH(Q977&amp;"_"&amp;D977,XMLLINK[EID_MID],0)))</f>
        <v>1</v>
      </c>
      <c r="U977" s="15" t="str">
        <f t="shared" ref="U977:U983" ca="1" si="193">IF(ISNUMBER(DATEVALUE(F977)),TODAY()-DATEVALUE(F977),"")</f>
        <v/>
      </c>
      <c r="W977" s="15" t="str">
        <f>IF(AND(M977&lt;&gt;"",M977&lt;&gt;M976),", "&amp;M977,"")</f>
        <v/>
      </c>
      <c r="Y977" s="15" t="str">
        <f>IF(AND(K977&lt;&gt;"",K977&lt;&gt;K976),", "&amp;K977,"")</f>
        <v/>
      </c>
    </row>
    <row r="978" spans="1:25" x14ac:dyDescent="0.25">
      <c r="A978" s="24"/>
      <c r="B978" s="17" t="s">
        <v>81</v>
      </c>
      <c r="C978" s="18" t="str">
        <f>IF(ISERROR(S975),"",INDEX(XMLLINK[LeiterTelefon],MATCH(Q978,XMLLINK[EnsembleNr],0)))</f>
        <v/>
      </c>
      <c r="D978" s="21">
        <v>3</v>
      </c>
      <c r="E978" s="18" t="str">
        <f>IF(S978,"",INDEX(XMLLINK[NamePerson],MATCH(Q979&amp;"_"&amp;D978,XMLLINK[EID_MID],0)))</f>
        <v/>
      </c>
      <c r="F978" s="18" t="str">
        <f>IF(S978,"",INDEX(XMLLINK[GebDat],MATCH(Q979&amp;"_"&amp;D978,XMLLINK[EID_MID],0)))</f>
        <v/>
      </c>
      <c r="G978" s="18" t="str">
        <f>IF(S978,"",INDEX(XMLLINK[Geschlecht],MATCH(Q979&amp;"_"&amp;D978,XMLLINK[EID_MID],0)))</f>
        <v/>
      </c>
      <c r="H978" s="18" t="str">
        <f>IF(S978,"",INDEX(XMLLINK[Adresse],MATCH(Q979&amp;"_"&amp;D978,XMLLINK[EID_MID],0)))</f>
        <v/>
      </c>
      <c r="I978" s="18" t="str">
        <f>IF(S978,"",INDEX(XMLLINK[Email],MATCH(Q979&amp;"_"&amp;D978,XMLLINK[EID_MID],0)))</f>
        <v/>
      </c>
      <c r="J978" s="18" t="str">
        <f>IF(S978,"",INDEX(XMLLINK[Telefon],MATCH(Q979&amp;"_"&amp;D978,XMLLINK[EID_MID],0)))</f>
        <v/>
      </c>
      <c r="K978" s="18" t="str">
        <f>IF(S978,"",INDEX(XMLLINK[Instrument],MATCH(Q979&amp;"_"&amp;D978,XMLLINK[EID_MID],0)))</f>
        <v/>
      </c>
      <c r="L978" s="18" t="str">
        <f>IF(S978,"",INDEX(XMLLINK[BereichIDPerson],MATCH(Q979&amp;"_"&amp;D978,XMLLINK[EID_MID],0)))</f>
        <v/>
      </c>
      <c r="M978" s="18" t="str">
        <f>IF(S978,"",INDEX(XMLLINK[BereichNamePerson],MATCH(Q979&amp;"_"&amp;D978,XMLLINK[EID_MID],0)))</f>
        <v/>
      </c>
      <c r="N978" s="18" t="str">
        <f>IF(S978,"",INDEX(XMLLINK[AuswahlPerson],MATCH(Q979&amp;"_"&amp;D978,XMLLINK[EID_MID],0)))</f>
        <v/>
      </c>
      <c r="O978" s="18" t="str">
        <f>IF(S978,"",INDEX(XMLLINK[BemerkungPerson],MATCH(Q979&amp;"_"&amp;D978,XMLLINK[EID_MID],0)))</f>
        <v/>
      </c>
      <c r="Q978" s="21">
        <f t="shared" si="192"/>
        <v>49</v>
      </c>
      <c r="R978" s="15">
        <v>3</v>
      </c>
      <c r="S978" s="18" t="b">
        <f>ISERROR(INDEX(XMLLINK[NamePerson],MATCH(Q977&amp;"_"&amp;D978,XMLLINK[EID_MID],0)))</f>
        <v>1</v>
      </c>
      <c r="U978" s="15" t="str">
        <f t="shared" ca="1" si="193"/>
        <v/>
      </c>
      <c r="W978" s="15" t="str">
        <f>IF(OR(M978="",COUNTIF(M976:M977,M978)&gt;0),"",", "&amp;M978)</f>
        <v/>
      </c>
      <c r="Y978" s="15" t="str">
        <f>IF(OR(K978="",COUNTIF(K976:K977,K978)&gt;0),"",", "&amp;K978)</f>
        <v/>
      </c>
    </row>
    <row r="979" spans="1:25" x14ac:dyDescent="0.25">
      <c r="A979" s="24"/>
      <c r="B979" s="17" t="s">
        <v>82</v>
      </c>
      <c r="C979" s="18" t="str">
        <f>IF(ISERROR(S975),"",INDEX(XMLLINK[Art],MATCH(Q979,XMLLINK[EnsembleNr],0)))</f>
        <v/>
      </c>
      <c r="D979" s="21">
        <v>4</v>
      </c>
      <c r="E979" s="18" t="str">
        <f>IF(S979,"",INDEX(XMLLINK[NamePerson],MATCH(Q980&amp;"_"&amp;D979,XMLLINK[EID_MID],0)))</f>
        <v/>
      </c>
      <c r="F979" s="18" t="str">
        <f>IF(S979,"",INDEX(XMLLINK[GebDat],MATCH(Q980&amp;"_"&amp;D979,XMLLINK[EID_MID],0)))</f>
        <v/>
      </c>
      <c r="G979" s="18" t="str">
        <f>IF(S979,"",INDEX(XMLLINK[Geschlecht],MATCH(Q980&amp;"_"&amp;D979,XMLLINK[EID_MID],0)))</f>
        <v/>
      </c>
      <c r="H979" s="18" t="str">
        <f>IF(S979,"",INDEX(XMLLINK[Adresse],MATCH(Q980&amp;"_"&amp;D979,XMLLINK[EID_MID],0)))</f>
        <v/>
      </c>
      <c r="I979" s="18" t="str">
        <f>IF(S979,"",INDEX(XMLLINK[Email],MATCH(Q980&amp;"_"&amp;D979,XMLLINK[EID_MID],0)))</f>
        <v/>
      </c>
      <c r="J979" s="18" t="str">
        <f>IF(S979,"",INDEX(XMLLINK[Telefon],MATCH(Q980&amp;"_"&amp;D979,XMLLINK[EID_MID],0)))</f>
        <v/>
      </c>
      <c r="K979" s="18" t="str">
        <f>IF(S979,"",INDEX(XMLLINK[Instrument],MATCH(Q980&amp;"_"&amp;D979,XMLLINK[EID_MID],0)))</f>
        <v/>
      </c>
      <c r="L979" s="18" t="str">
        <f>IF(S979,"",INDEX(XMLLINK[BereichIDPerson],MATCH(Q980&amp;"_"&amp;D979,XMLLINK[EID_MID],0)))</f>
        <v/>
      </c>
      <c r="M979" s="18" t="str">
        <f>IF(S979,"",INDEX(XMLLINK[BereichNamePerson],MATCH(Q980&amp;"_"&amp;D979,XMLLINK[EID_MID],0)))</f>
        <v/>
      </c>
      <c r="N979" s="18" t="str">
        <f>IF(S979,"",INDEX(XMLLINK[AuswahlPerson],MATCH(Q980&amp;"_"&amp;D979,XMLLINK[EID_MID],0)))</f>
        <v/>
      </c>
      <c r="O979" s="18" t="str">
        <f>IF(S979,"",INDEX(XMLLINK[BemerkungPerson],MATCH(Q980&amp;"_"&amp;D979,XMLLINK[EID_MID],0)))</f>
        <v/>
      </c>
      <c r="Q979" s="21">
        <f t="shared" si="192"/>
        <v>49</v>
      </c>
      <c r="R979" s="15">
        <v>4</v>
      </c>
      <c r="S979" s="18" t="b">
        <f>ISERROR(INDEX(XMLLINK[NamePerson],MATCH(Q977&amp;"_"&amp;D979,XMLLINK[EID_MID],0)))</f>
        <v>1</v>
      </c>
      <c r="U979" s="15" t="str">
        <f t="shared" ca="1" si="193"/>
        <v/>
      </c>
      <c r="W979" s="15" t="str">
        <f>IF(OR(M979="",COUNTIF(M976:M978,M979)&gt;0),"",", "&amp;M979)</f>
        <v/>
      </c>
      <c r="Y979" s="15" t="str">
        <f>IF(OR(K979="",COUNTIF(K976:K978,K979)&gt;0),"",", "&amp;K979)</f>
        <v/>
      </c>
    </row>
    <row r="980" spans="1:25" x14ac:dyDescent="0.25">
      <c r="A980" s="24"/>
      <c r="B980" s="17" t="s">
        <v>83</v>
      </c>
      <c r="C980" s="18" t="str">
        <f>IF(ISERROR(S975),"",INDEX(XMLLINK[Stufe],MATCH(Q980,XMLLINK[EnsembleNr],0)))</f>
        <v/>
      </c>
      <c r="D980" s="21">
        <v>5</v>
      </c>
      <c r="E980" s="18" t="str">
        <f>IF(S980,"",INDEX(XMLLINK[NamePerson],MATCH(Q981&amp;"_"&amp;D980,XMLLINK[EID_MID],0)))</f>
        <v/>
      </c>
      <c r="F980" s="18" t="str">
        <f>IF(S980,"",INDEX(XMLLINK[GebDat],MATCH(Q981&amp;"_"&amp;D980,XMLLINK[EID_MID],0)))</f>
        <v/>
      </c>
      <c r="G980" s="18" t="str">
        <f>IF(S980,"",INDEX(XMLLINK[Geschlecht],MATCH(Q981&amp;"_"&amp;D980,XMLLINK[EID_MID],0)))</f>
        <v/>
      </c>
      <c r="H980" s="18" t="str">
        <f>IF(S980,"",INDEX(XMLLINK[Adresse],MATCH(Q981&amp;"_"&amp;D980,XMLLINK[EID_MID],0)))</f>
        <v/>
      </c>
      <c r="I980" s="18" t="str">
        <f>IF(S980,"",INDEX(XMLLINK[Email],MATCH(Q981&amp;"_"&amp;D980,XMLLINK[EID_MID],0)))</f>
        <v/>
      </c>
      <c r="J980" s="18" t="str">
        <f>IF(S980,"",INDEX(XMLLINK[Telefon],MATCH(Q981&amp;"_"&amp;D980,XMLLINK[EID_MID],0)))</f>
        <v/>
      </c>
      <c r="K980" s="18" t="str">
        <f>IF(S980,"",INDEX(XMLLINK[Instrument],MATCH(Q981&amp;"_"&amp;D980,XMLLINK[EID_MID],0)))</f>
        <v/>
      </c>
      <c r="L980" s="18" t="str">
        <f>IF(S980,"",INDEX(XMLLINK[BereichIDPerson],MATCH(Q981&amp;"_"&amp;D980,XMLLINK[EID_MID],0)))</f>
        <v/>
      </c>
      <c r="M980" s="18" t="str">
        <f>IF(S980,"",INDEX(XMLLINK[BereichNamePerson],MATCH(Q981&amp;"_"&amp;D980,XMLLINK[EID_MID],0)))</f>
        <v/>
      </c>
      <c r="N980" s="18" t="str">
        <f>IF(S980,"",INDEX(XMLLINK[AuswahlPerson],MATCH(Q981&amp;"_"&amp;D980,XMLLINK[EID_MID],0)))</f>
        <v/>
      </c>
      <c r="O980" s="18" t="str">
        <f>IF(S980,"",INDEX(XMLLINK[BemerkungPerson],MATCH(Q981&amp;"_"&amp;D980,XMLLINK[EID_MID],0)))</f>
        <v/>
      </c>
      <c r="Q980" s="21">
        <f t="shared" si="192"/>
        <v>49</v>
      </c>
      <c r="R980" s="15">
        <v>5</v>
      </c>
      <c r="S980" s="18" t="b">
        <f>ISERROR(INDEX(XMLLINK[NamePerson],MATCH(Q977&amp;"_"&amp;D980,XMLLINK[EID_MID],0)))</f>
        <v>1</v>
      </c>
      <c r="U980" s="15" t="str">
        <f t="shared" ca="1" si="193"/>
        <v/>
      </c>
      <c r="W980" s="15" t="str">
        <f>IF(OR(M980="",COUNTIF(M976:M979,M980)&gt;0),"",", "&amp;M980)</f>
        <v/>
      </c>
      <c r="Y980" s="15" t="str">
        <f>IF(OR(K980="",COUNTIF(K977:K979,K980)&gt;0),"",", "&amp;K980)</f>
        <v/>
      </c>
    </row>
    <row r="981" spans="1:25" x14ac:dyDescent="0.25">
      <c r="A981" s="24"/>
      <c r="B981" s="17" t="s">
        <v>84</v>
      </c>
      <c r="C981" s="18" t="str">
        <f>IF(ISERROR(S975),"",INDEX(XMLLINK[Artikel],MATCH(Q981,XMLLINK[EnsembleNr],0)))</f>
        <v/>
      </c>
      <c r="D981" s="21">
        <v>6</v>
      </c>
      <c r="E981" s="18" t="str">
        <f>IF(S981,"",INDEX(XMLLINK[NamePerson],MATCH(Q982&amp;"_"&amp;D981,XMLLINK[EID_MID],0)))</f>
        <v/>
      </c>
      <c r="F981" s="18" t="str">
        <f>IF(S981,"",INDEX(XMLLINK[GebDat],MATCH(Q982&amp;"_"&amp;D981,XMLLINK[EID_MID],0)))</f>
        <v/>
      </c>
      <c r="G981" s="18" t="str">
        <f>IF(S981,"",INDEX(XMLLINK[Geschlecht],MATCH(Q982&amp;"_"&amp;D981,XMLLINK[EID_MID],0)))</f>
        <v/>
      </c>
      <c r="H981" s="18" t="str">
        <f>IF(S981,"",INDEX(XMLLINK[Adresse],MATCH(Q982&amp;"_"&amp;D981,XMLLINK[EID_MID],0)))</f>
        <v/>
      </c>
      <c r="I981" s="18" t="str">
        <f>IF(S981,"",INDEX(XMLLINK[Email],MATCH(Q982&amp;"_"&amp;D981,XMLLINK[EID_MID],0)))</f>
        <v/>
      </c>
      <c r="J981" s="18" t="str">
        <f>IF(S981,"",INDEX(XMLLINK[Telefon],MATCH(Q982&amp;"_"&amp;D981,XMLLINK[EID_MID],0)))</f>
        <v/>
      </c>
      <c r="K981" s="18" t="str">
        <f>IF(S981,"",INDEX(XMLLINK[Instrument],MATCH(Q982&amp;"_"&amp;D981,XMLLINK[EID_MID],0)))</f>
        <v/>
      </c>
      <c r="L981" s="18" t="str">
        <f>IF(S981,"",INDEX(XMLLINK[BereichIDPerson],MATCH(Q982&amp;"_"&amp;D981,XMLLINK[EID_MID],0)))</f>
        <v/>
      </c>
      <c r="M981" s="18" t="str">
        <f>IF(S981,"",INDEX(XMLLINK[BereichNamePerson],MATCH(Q982&amp;"_"&amp;D981,XMLLINK[EID_MID],0)))</f>
        <v/>
      </c>
      <c r="N981" s="18" t="str">
        <f>IF(S981,"",INDEX(XMLLINK[AuswahlPerson],MATCH(Q982&amp;"_"&amp;D981,XMLLINK[EID_MID],0)))</f>
        <v/>
      </c>
      <c r="O981" s="18" t="str">
        <f>IF(S981,"",INDEX(XMLLINK[BemerkungPerson],MATCH(Q982&amp;"_"&amp;D981,XMLLINK[EID_MID],0)))</f>
        <v/>
      </c>
      <c r="Q981" s="21">
        <f t="shared" si="192"/>
        <v>49</v>
      </c>
      <c r="R981" s="15">
        <v>6</v>
      </c>
      <c r="S981" s="18" t="b">
        <f>ISERROR(INDEX(XMLLINK[NamePerson],MATCH(Q977&amp;"_"&amp;D981,XMLLINK[EID_MID],0)))</f>
        <v>1</v>
      </c>
      <c r="U981" s="15" t="str">
        <f t="shared" ca="1" si="193"/>
        <v/>
      </c>
      <c r="W981" s="15" t="str">
        <f>IF(OR(M981="",COUNTIF(M976:M980,M981)&gt;0),"",", "&amp;M981)</f>
        <v/>
      </c>
      <c r="Y981" s="15" t="str">
        <f>IF(OR(K981="",COUNTIF(K978:K980,K981)&gt;0),"",", "&amp;K981)</f>
        <v/>
      </c>
    </row>
    <row r="982" spans="1:25" x14ac:dyDescent="0.25">
      <c r="A982" s="24"/>
      <c r="B982" s="17" t="s">
        <v>85</v>
      </c>
      <c r="C982" s="18" t="str">
        <f>IF(ISERROR(S975),"",INDEX(XMLLINK[BereichID],MATCH(Q982,XMLLINK[EnsembleNr],0)))</f>
        <v/>
      </c>
      <c r="D982" s="21">
        <v>7</v>
      </c>
      <c r="E982" s="18" t="str">
        <f>IF(S982,"",INDEX(XMLLINK[NamePerson],MATCH(Q983&amp;"_"&amp;D982,XMLLINK[EID_MID],0)))</f>
        <v/>
      </c>
      <c r="F982" s="18" t="str">
        <f>IF(S982,"",INDEX(XMLLINK[GebDat],MATCH(Q983&amp;"_"&amp;D982,XMLLINK[EID_MID],0)))</f>
        <v/>
      </c>
      <c r="G982" s="18" t="str">
        <f>IF(S982,"",INDEX(XMLLINK[Geschlecht],MATCH(Q983&amp;"_"&amp;D982,XMLLINK[EID_MID],0)))</f>
        <v/>
      </c>
      <c r="H982" s="18" t="str">
        <f>IF(S982,"",INDEX(XMLLINK[Adresse],MATCH(Q983&amp;"_"&amp;D982,XMLLINK[EID_MID],0)))</f>
        <v/>
      </c>
      <c r="I982" s="18" t="str">
        <f>IF(S982,"",INDEX(XMLLINK[Email],MATCH(Q983&amp;"_"&amp;D982,XMLLINK[EID_MID],0)))</f>
        <v/>
      </c>
      <c r="J982" s="18" t="str">
        <f>IF(S982,"",INDEX(XMLLINK[Telefon],MATCH(Q983&amp;"_"&amp;D982,XMLLINK[EID_MID],0)))</f>
        <v/>
      </c>
      <c r="K982" s="18" t="str">
        <f>IF(S982,"",INDEX(XMLLINK[Instrument],MATCH(Q983&amp;"_"&amp;D982,XMLLINK[EID_MID],0)))</f>
        <v/>
      </c>
      <c r="L982" s="18" t="str">
        <f>IF(S982,"",INDEX(XMLLINK[BereichIDPerson],MATCH(Q983&amp;"_"&amp;D982,XMLLINK[EID_MID],0)))</f>
        <v/>
      </c>
      <c r="M982" s="18" t="str">
        <f>IF(S982,"",INDEX(XMLLINK[BereichNamePerson],MATCH(Q983&amp;"_"&amp;D982,XMLLINK[EID_MID],0)))</f>
        <v/>
      </c>
      <c r="N982" s="18" t="str">
        <f>IF(S982,"",INDEX(XMLLINK[AuswahlPerson],MATCH(Q983&amp;"_"&amp;D982,XMLLINK[EID_MID],0)))</f>
        <v/>
      </c>
      <c r="O982" s="18" t="str">
        <f>IF(S982,"",INDEX(XMLLINK[BemerkungPerson],MATCH(Q983&amp;"_"&amp;D982,XMLLINK[EID_MID],0)))</f>
        <v/>
      </c>
      <c r="Q982" s="21">
        <f t="shared" si="192"/>
        <v>49</v>
      </c>
      <c r="R982" s="15">
        <v>7</v>
      </c>
      <c r="S982" s="18" t="b">
        <f>ISERROR(INDEX(XMLLINK[NamePerson],MATCH(Q977&amp;"_"&amp;D982,XMLLINK[EID_MID],0)))</f>
        <v>1</v>
      </c>
      <c r="U982" s="15" t="str">
        <f t="shared" ca="1" si="193"/>
        <v/>
      </c>
      <c r="W982" s="15" t="str">
        <f>IF(OR(M982="",COUNTIF(M976:M981,M982)&gt;0),"",", "&amp;M982)</f>
        <v/>
      </c>
      <c r="Y982" s="15" t="str">
        <f>IF(OR(K982="",COUNTIF(K979:K981,K982)&gt;0),"",", "&amp;K982)</f>
        <v/>
      </c>
    </row>
    <row r="983" spans="1:25" x14ac:dyDescent="0.25">
      <c r="A983" s="24"/>
      <c r="B983" s="17" t="s">
        <v>86</v>
      </c>
      <c r="C983" s="18" t="str">
        <f>IF(ISERROR(S975),"",INDEX(XMLLINK[BereichName],MATCH(Q983,XMLLINK[EnsembleNr],0)))</f>
        <v/>
      </c>
      <c r="D983" s="21">
        <v>8</v>
      </c>
      <c r="E983" s="18" t="str">
        <f>IF(S983,"",INDEX(XMLLINK[NamePerson],MATCH(Q984&amp;"_"&amp;D983,XMLLINK[EID_MID],0)))</f>
        <v/>
      </c>
      <c r="F983" s="18" t="str">
        <f>IF(S983,"",INDEX(XMLLINK[GebDat],MATCH(Q984&amp;"_"&amp;D983,XMLLINK[EID_MID],0)))</f>
        <v/>
      </c>
      <c r="G983" s="18" t="str">
        <f>IF(S983,"",INDEX(XMLLINK[Geschlecht],MATCH(Q984&amp;"_"&amp;D983,XMLLINK[EID_MID],0)))</f>
        <v/>
      </c>
      <c r="H983" s="18" t="str">
        <f>IF(S983,"",INDEX(XMLLINK[Adresse],MATCH(Q984&amp;"_"&amp;D983,XMLLINK[EID_MID],0)))</f>
        <v/>
      </c>
      <c r="I983" s="18" t="str">
        <f>IF(S983,"",INDEX(XMLLINK[Email],MATCH(Q984&amp;"_"&amp;D983,XMLLINK[EID_MID],0)))</f>
        <v/>
      </c>
      <c r="J983" s="18" t="str">
        <f>IF(S983,"",INDEX(XMLLINK[Telefon],MATCH(Q984&amp;"_"&amp;D983,XMLLINK[EID_MID],0)))</f>
        <v/>
      </c>
      <c r="K983" s="18" t="str">
        <f>IF(S983,"",INDEX(XMLLINK[Instrument],MATCH(Q984&amp;"_"&amp;D983,XMLLINK[EID_MID],0)))</f>
        <v/>
      </c>
      <c r="L983" s="18" t="str">
        <f>IF(S983,"",INDEX(XMLLINK[BereichIDPerson],MATCH(Q984&amp;"_"&amp;D983,XMLLINK[EID_MID],0)))</f>
        <v/>
      </c>
      <c r="M983" s="18" t="str">
        <f>IF(S983,"",INDEX(XMLLINK[BereichNamePerson],MATCH(Q984&amp;"_"&amp;D983,XMLLINK[EID_MID],0)))</f>
        <v/>
      </c>
      <c r="N983" s="18" t="str">
        <f>IF(S983,"",INDEX(XMLLINK[AuswahlPerson],MATCH(Q984&amp;"_"&amp;D983,XMLLINK[EID_MID],0)))</f>
        <v/>
      </c>
      <c r="O983" s="18" t="str">
        <f>IF(S983,"",INDEX(XMLLINK[BemerkungPerson],MATCH(Q984&amp;"_"&amp;D983,XMLLINK[EID_MID],0)))</f>
        <v/>
      </c>
      <c r="Q983" s="21">
        <f t="shared" si="192"/>
        <v>49</v>
      </c>
      <c r="R983" s="15">
        <v>8</v>
      </c>
      <c r="S983" s="18" t="b">
        <f>ISERROR(INDEX(XMLLINK[NamePerson],MATCH(Q977&amp;"_"&amp;D983,XMLLINK[EID_MID],0)))</f>
        <v>1</v>
      </c>
      <c r="U983" s="15" t="str">
        <f t="shared" ca="1" si="193"/>
        <v/>
      </c>
      <c r="W983" s="15" t="str">
        <f>IF(OR(M983="",COUNTIF(M976:M982,M983)&gt;0),"",", "&amp;M983)</f>
        <v/>
      </c>
      <c r="Y983" s="15" t="str">
        <f>IF(OR(K983="",COUNTIF(K980:K982,K983)&gt;0),"",", "&amp;K983)</f>
        <v/>
      </c>
    </row>
    <row r="984" spans="1:25" x14ac:dyDescent="0.25">
      <c r="A984" s="24"/>
      <c r="B984" s="17" t="s">
        <v>87</v>
      </c>
      <c r="C984" s="18" t="str">
        <f>IF(ISERROR(S975),"",INDEX(XMLLINK[Auftrittzeit],MATCH(Q984,XMLLINK[EnsembleNr],0)))</f>
        <v/>
      </c>
      <c r="D984" s="17" t="s">
        <v>94</v>
      </c>
      <c r="E984" s="15" t="s">
        <v>29</v>
      </c>
      <c r="F984" s="15" t="s">
        <v>30</v>
      </c>
      <c r="G984" s="15" t="s">
        <v>95</v>
      </c>
      <c r="H984" s="15" t="s">
        <v>32</v>
      </c>
      <c r="I984" s="15" t="s">
        <v>20</v>
      </c>
      <c r="J984" s="15" t="s">
        <v>39</v>
      </c>
      <c r="Q984" s="21">
        <f t="shared" si="192"/>
        <v>49</v>
      </c>
      <c r="U984" s="15">
        <f ca="1">COUNT(U976:U983)</f>
        <v>0</v>
      </c>
      <c r="W984" s="29" t="str">
        <f>CONCATENATE(W985,V986,W986,V987,W987,V988,W988,V989,W989,V990,W990,V991,W991)</f>
        <v/>
      </c>
    </row>
    <row r="985" spans="1:25" x14ac:dyDescent="0.25">
      <c r="A985" s="24"/>
      <c r="B985" s="17" t="s">
        <v>88</v>
      </c>
      <c r="C985" s="18" t="str">
        <f>IF(ISERROR(S975),"",INDEX(XMLLINK[Bemerkung],MATCH(Q985,XMLLINK[EnsembleNr],0)))</f>
        <v/>
      </c>
      <c r="D985" s="21">
        <v>1</v>
      </c>
      <c r="E985" s="18" t="str">
        <f>IF(S985,"",INDEX(XMLLINK[Titel],MATCH(Q986&amp;"_"&amp;D985,XMLLINK[EID_WID],0)))</f>
        <v/>
      </c>
      <c r="F985" s="18" t="str">
        <f>IF(S985,"",INDEX(XMLLINK[Komponist],MATCH(Q986&amp;"_"&amp;D985,XMLLINK[EID_WID],0)))</f>
        <v/>
      </c>
      <c r="G985" s="18" t="str">
        <f>IF(S985,"",INDEX(XMLLINK[Satz],MATCH(Q986&amp;"_"&amp;D985,XMLLINK[EID_WID],0)))</f>
        <v/>
      </c>
      <c r="H985" s="18" t="str">
        <f>IF(S985,"",INDEX(XMLLINK[Dauer],MATCH(Q986&amp;"_"&amp;D985,XMLLINK[EID_WID],0)))</f>
        <v/>
      </c>
      <c r="I985" s="18" t="str">
        <f>IF(S985,"",INDEX(XMLLINK[BemerkungWerk],MATCH(Q986&amp;"_"&amp;D985,XMLLINK[EID_WID],0)))</f>
        <v/>
      </c>
      <c r="J985" s="18" t="str">
        <f>IF(S985,"",INDEX(XMLLINK[Pflicht],MATCH(Q986&amp;"_"&amp;D985,XMLLINK[EID_WID],0)))</f>
        <v/>
      </c>
      <c r="Q985" s="21">
        <f t="shared" si="192"/>
        <v>49</v>
      </c>
      <c r="R985" s="22" t="s">
        <v>102</v>
      </c>
      <c r="S985" s="18" t="b">
        <f>ISERROR(INDEX(XMLLINK[NamePerson],MATCH(Q987&amp;"_"&amp;D985,XMLLINK[EID_WID],0)))</f>
        <v>1</v>
      </c>
      <c r="W985" s="15" t="str">
        <f t="shared" ref="W985:W992" si="194">IF(AND(F985="",G985=""),E985,IF(AND(F985&lt;&gt;"",G985&lt;&gt;""),F985&amp;", "&amp;E985&amp;", "&amp;G985,IF(F985="",E985&amp;", "&amp;G985,F985&amp;", "&amp;E985)))</f>
        <v/>
      </c>
    </row>
    <row r="986" spans="1:25" x14ac:dyDescent="0.25">
      <c r="A986" s="24"/>
      <c r="B986" s="17" t="s">
        <v>108</v>
      </c>
      <c r="C986" s="28" t="str">
        <f ca="1">IF(U984=0,"",SUM(U976:U983)/U984/365.25)</f>
        <v/>
      </c>
      <c r="D986" s="21">
        <v>2</v>
      </c>
      <c r="E986" s="18" t="str">
        <f>IF(S986,"",INDEX(XMLLINK[Titel],MATCH(Q987&amp;"_"&amp;D986,XMLLINK[EID_WID],0)))</f>
        <v/>
      </c>
      <c r="F986" s="18" t="str">
        <f>IF(S986,"",INDEX(XMLLINK[Komponist],MATCH(Q987&amp;"_"&amp;D986,XMLLINK[EID_WID],0)))</f>
        <v/>
      </c>
      <c r="G986" s="18" t="str">
        <f>IF(S986,"",INDEX(XMLLINK[Satz],MATCH(Q987&amp;"_"&amp;D986,XMLLINK[EID_WID],0)))</f>
        <v/>
      </c>
      <c r="H986" s="18" t="str">
        <f>IF(S986,"",INDEX(XMLLINK[Dauer],MATCH(Q987&amp;"_"&amp;D986,XMLLINK[EID_WID],0)))</f>
        <v/>
      </c>
      <c r="I986" s="18" t="str">
        <f>IF(S986,"",INDEX(XMLLINK[BemerkungWerk],MATCH(Q987&amp;"_"&amp;D986,XMLLINK[EID_WID],0)))</f>
        <v/>
      </c>
      <c r="J986" s="18" t="str">
        <f>IF(S986,"",INDEX(XMLLINK[Pflicht],MATCH(Q987&amp;"_"&amp;D986,XMLLINK[EID_WID],0)))</f>
        <v/>
      </c>
      <c r="Q986" s="21">
        <f t="shared" si="192"/>
        <v>49</v>
      </c>
      <c r="R986" s="22">
        <v>2</v>
      </c>
      <c r="S986" s="18" t="b">
        <f>ISERROR(INDEX(XMLLINK[NamePerson],MATCH(Q988&amp;"_"&amp;D986,XMLLINK[EID_WID],0)))</f>
        <v>1</v>
      </c>
      <c r="V986" s="15" t="str">
        <f>IF(W986="","","; ")</f>
        <v/>
      </c>
      <c r="W986" s="15" t="str">
        <f t="shared" si="194"/>
        <v/>
      </c>
    </row>
    <row r="987" spans="1:25" x14ac:dyDescent="0.25">
      <c r="A987" s="24"/>
      <c r="D987" s="21">
        <v>3</v>
      </c>
      <c r="E987" s="18" t="str">
        <f>IF(S987,"",INDEX(XMLLINK[Titel],MATCH(Q988&amp;"_"&amp;D987,XMLLINK[EID_WID],0)))</f>
        <v/>
      </c>
      <c r="F987" s="18" t="str">
        <f>IF(S987,"",INDEX(XMLLINK[Komponist],MATCH(Q988&amp;"_"&amp;D987,XMLLINK[EID_WID],0)))</f>
        <v/>
      </c>
      <c r="G987" s="18" t="str">
        <f>IF(S987,"",INDEX(XMLLINK[Satz],MATCH(Q988&amp;"_"&amp;D987,XMLLINK[EID_WID],0)))</f>
        <v/>
      </c>
      <c r="H987" s="18" t="str">
        <f>IF(S987,"",INDEX(XMLLINK[Dauer],MATCH(Q988&amp;"_"&amp;D987,XMLLINK[EID_WID],0)))</f>
        <v/>
      </c>
      <c r="I987" s="18" t="str">
        <f>IF(S987,"",INDEX(XMLLINK[BemerkungWerk],MATCH(Q988&amp;"_"&amp;D987,XMLLINK[EID_WID],0)))</f>
        <v/>
      </c>
      <c r="J987" s="18" t="str">
        <f>IF(S987,"",INDEX(XMLLINK[Pflicht],MATCH(Q988&amp;"_"&amp;D987,XMLLINK[EID_WID],0)))</f>
        <v/>
      </c>
      <c r="Q987" s="21">
        <f t="shared" si="192"/>
        <v>49</v>
      </c>
      <c r="R987" s="22">
        <v>3</v>
      </c>
      <c r="S987" s="18" t="b">
        <f>ISERROR(INDEX(XMLLINK[NamePerson],MATCH(Q989&amp;"_"&amp;D987,XMLLINK[EID_WID],0)))</f>
        <v>1</v>
      </c>
      <c r="V987" s="15" t="str">
        <f t="shared" ref="V987:V992" si="195">IF(W987="","","; ")</f>
        <v/>
      </c>
      <c r="W987" s="15" t="str">
        <f t="shared" si="194"/>
        <v/>
      </c>
    </row>
    <row r="988" spans="1:25" x14ac:dyDescent="0.25">
      <c r="A988" s="24"/>
      <c r="D988" s="21">
        <v>4</v>
      </c>
      <c r="E988" s="18" t="str">
        <f>IF(S988,"",INDEX(XMLLINK[Titel],MATCH(Q989&amp;"_"&amp;D988,XMLLINK[EID_WID],0)))</f>
        <v/>
      </c>
      <c r="F988" s="18" t="str">
        <f>IF(S988,"",INDEX(XMLLINK[Komponist],MATCH(Q989&amp;"_"&amp;D988,XMLLINK[EID_WID],0)))</f>
        <v/>
      </c>
      <c r="G988" s="18" t="str">
        <f>IF(S988,"",INDEX(XMLLINK[Satz],MATCH(Q989&amp;"_"&amp;D988,XMLLINK[EID_WID],0)))</f>
        <v/>
      </c>
      <c r="H988" s="18" t="str">
        <f>IF(S988,"",INDEX(XMLLINK[Dauer],MATCH(Q989&amp;"_"&amp;D988,XMLLINK[EID_WID],0)))</f>
        <v/>
      </c>
      <c r="I988" s="18" t="str">
        <f>IF(S988,"",INDEX(XMLLINK[BemerkungWerk],MATCH(Q989&amp;"_"&amp;D988,XMLLINK[EID_WID],0)))</f>
        <v/>
      </c>
      <c r="J988" s="18" t="str">
        <f>IF(S988,"",INDEX(XMLLINK[Pflicht],MATCH(Q989&amp;"_"&amp;D988,XMLLINK[EID_WID],0)))</f>
        <v/>
      </c>
      <c r="Q988" s="21">
        <f t="shared" si="192"/>
        <v>49</v>
      </c>
      <c r="R988" s="22">
        <v>4</v>
      </c>
      <c r="S988" s="18" t="b">
        <f>ISERROR(INDEX(XMLLINK[NamePerson],MATCH(Q990&amp;"_"&amp;D988,XMLLINK[EID_WID],0)))</f>
        <v>1</v>
      </c>
      <c r="V988" s="15" t="str">
        <f t="shared" si="195"/>
        <v/>
      </c>
      <c r="W988" s="15" t="str">
        <f t="shared" si="194"/>
        <v/>
      </c>
    </row>
    <row r="989" spans="1:25" x14ac:dyDescent="0.25">
      <c r="A989" s="24"/>
      <c r="D989" s="21">
        <v>5</v>
      </c>
      <c r="E989" s="18" t="str">
        <f>IF(S989,"",INDEX(XMLLINK[Titel],MATCH(Q990&amp;"_"&amp;D989,XMLLINK[EID_WID],0)))</f>
        <v/>
      </c>
      <c r="F989" s="18" t="str">
        <f>IF(S989,"",INDEX(XMLLINK[Komponist],MATCH(Q990&amp;"_"&amp;D989,XMLLINK[EID_WID],0)))</f>
        <v/>
      </c>
      <c r="G989" s="18" t="str">
        <f>IF(S989,"",INDEX(XMLLINK[Satz],MATCH(Q990&amp;"_"&amp;D989,XMLLINK[EID_WID],0)))</f>
        <v/>
      </c>
      <c r="H989" s="18" t="str">
        <f>IF(S989,"",INDEX(XMLLINK[Dauer],MATCH(Q990&amp;"_"&amp;D989,XMLLINK[EID_WID],0)))</f>
        <v/>
      </c>
      <c r="I989" s="18" t="str">
        <f>IF(S989,"",INDEX(XMLLINK[BemerkungWerk],MATCH(Q990&amp;"_"&amp;D989,XMLLINK[EID_WID],0)))</f>
        <v/>
      </c>
      <c r="J989" s="18" t="str">
        <f>IF(S989,"",INDEX(XMLLINK[Pflicht],MATCH(Q990&amp;"_"&amp;D989,XMLLINK[EID_WID],0)))</f>
        <v/>
      </c>
      <c r="Q989" s="21">
        <f t="shared" si="192"/>
        <v>49</v>
      </c>
      <c r="R989" s="22">
        <v>5</v>
      </c>
      <c r="S989" s="18" t="b">
        <f>ISERROR(INDEX(XMLLINK[NamePerson],MATCH(Q991&amp;"_"&amp;D989,XMLLINK[EID_WID],0)))</f>
        <v>1</v>
      </c>
      <c r="V989" s="15" t="str">
        <f t="shared" si="195"/>
        <v/>
      </c>
      <c r="W989" s="15" t="str">
        <f t="shared" si="194"/>
        <v/>
      </c>
    </row>
    <row r="990" spans="1:25" x14ac:dyDescent="0.25">
      <c r="A990" s="24"/>
      <c r="D990" s="21">
        <v>6</v>
      </c>
      <c r="E990" s="18" t="str">
        <f>IF(S990,"",INDEX(XMLLINK[Titel],MATCH(Q991&amp;"_"&amp;D990,XMLLINK[EID_WID],0)))</f>
        <v/>
      </c>
      <c r="F990" s="18" t="str">
        <f>IF(S990,"",INDEX(XMLLINK[Komponist],MATCH(Q991&amp;"_"&amp;D990,XMLLINK[EID_WID],0)))</f>
        <v/>
      </c>
      <c r="G990" s="18" t="str">
        <f>IF(S990,"",INDEX(XMLLINK[Satz],MATCH(Q991&amp;"_"&amp;D990,XMLLINK[EID_WID],0)))</f>
        <v/>
      </c>
      <c r="H990" s="18" t="str">
        <f>IF(S990,"",INDEX(XMLLINK[Dauer],MATCH(Q991&amp;"_"&amp;D990,XMLLINK[EID_WID],0)))</f>
        <v/>
      </c>
      <c r="I990" s="18" t="str">
        <f>IF(S990,"",INDEX(XMLLINK[BemerkungWerk],MATCH(Q991&amp;"_"&amp;D990,XMLLINK[EID_WID],0)))</f>
        <v/>
      </c>
      <c r="J990" s="18" t="str">
        <f>IF(S990,"",INDEX(XMLLINK[Pflicht],MATCH(Q991&amp;"_"&amp;D990,XMLLINK[EID_WID],0)))</f>
        <v/>
      </c>
      <c r="Q990" s="21">
        <f t="shared" si="192"/>
        <v>49</v>
      </c>
      <c r="R990" s="22">
        <v>6</v>
      </c>
      <c r="S990" s="18" t="b">
        <f>ISERROR(INDEX(XMLLINK[NamePerson],MATCH(Q992&amp;"_"&amp;D990,XMLLINK[EID_WID],0)))</f>
        <v>1</v>
      </c>
      <c r="V990" s="15" t="str">
        <f t="shared" si="195"/>
        <v/>
      </c>
      <c r="W990" s="15" t="str">
        <f t="shared" si="194"/>
        <v/>
      </c>
    </row>
    <row r="991" spans="1:25" x14ac:dyDescent="0.25">
      <c r="A991" s="24"/>
      <c r="D991" s="21">
        <v>7</v>
      </c>
      <c r="E991" s="18" t="str">
        <f>IF(S991,"",INDEX(XMLLINK[Titel],MATCH(Q992&amp;"_"&amp;D991,XMLLINK[EID_WID],0)))</f>
        <v/>
      </c>
      <c r="F991" s="18" t="str">
        <f>IF(S991,"",INDEX(XMLLINK[Komponist],MATCH(Q992&amp;"_"&amp;D991,XMLLINK[EID_WID],0)))</f>
        <v/>
      </c>
      <c r="G991" s="18" t="str">
        <f>IF(S991,"",INDEX(XMLLINK[Satz],MATCH(Q992&amp;"_"&amp;D991,XMLLINK[EID_WID],0)))</f>
        <v/>
      </c>
      <c r="H991" s="18" t="str">
        <f>IF(S991,"",INDEX(XMLLINK[Dauer],MATCH(Q992&amp;"_"&amp;D991,XMLLINK[EID_WID],0)))</f>
        <v/>
      </c>
      <c r="I991" s="18" t="str">
        <f>IF(S991,"",INDEX(XMLLINK[BemerkungWerk],MATCH(Q992&amp;"_"&amp;D991,XMLLINK[EID_WID],0)))</f>
        <v/>
      </c>
      <c r="J991" s="18" t="str">
        <f>IF(S991,"",INDEX(XMLLINK[Pflicht],MATCH(Q992&amp;"_"&amp;D991,XMLLINK[EID_WID],0)))</f>
        <v/>
      </c>
      <c r="Q991" s="21">
        <f t="shared" si="192"/>
        <v>49</v>
      </c>
      <c r="R991" s="22">
        <v>7</v>
      </c>
      <c r="S991" s="18" t="b">
        <f>ISERROR(INDEX(XMLLINK[NamePerson],MATCH(Q993&amp;"_"&amp;D991,XMLLINK[EID_WID],0)))</f>
        <v>1</v>
      </c>
      <c r="V991" s="15" t="str">
        <f t="shared" si="195"/>
        <v/>
      </c>
      <c r="W991" s="15" t="str">
        <f t="shared" si="194"/>
        <v/>
      </c>
    </row>
    <row r="992" spans="1:25" x14ac:dyDescent="0.25">
      <c r="A992" s="24"/>
      <c r="D992" s="21">
        <v>8</v>
      </c>
      <c r="E992" s="18" t="str">
        <f>IF(S992,"",INDEX(XMLLINK[Titel],MATCH(Q993&amp;"_"&amp;D992,XMLLINK[EID_WID],0)))</f>
        <v/>
      </c>
      <c r="F992" s="18" t="str">
        <f>IF(S992,"",INDEX(XMLLINK[Komponist],MATCH(Q993&amp;"_"&amp;D992,XMLLINK[EID_WID],0)))</f>
        <v/>
      </c>
      <c r="G992" s="18" t="str">
        <f>IF(S992,"",INDEX(XMLLINK[Satz],MATCH(Q993&amp;"_"&amp;D992,XMLLINK[EID_WID],0)))</f>
        <v/>
      </c>
      <c r="H992" s="18" t="str">
        <f>IF(S992,"",INDEX(XMLLINK[Dauer],MATCH(Q993&amp;"_"&amp;D992,XMLLINK[EID_WID],0)))</f>
        <v/>
      </c>
      <c r="I992" s="18" t="str">
        <f>IF(S992,"",INDEX(XMLLINK[BemerkungWerk],MATCH(Q993&amp;"_"&amp;D992,XMLLINK[EID_WID],0)))</f>
        <v/>
      </c>
      <c r="J992" s="18" t="str">
        <f>IF(S992,"",INDEX(XMLLINK[Pflicht],MATCH(Q993&amp;"_"&amp;D992,XMLLINK[EID_WID],0)))</f>
        <v/>
      </c>
      <c r="Q992" s="21"/>
      <c r="R992" s="22">
        <v>8</v>
      </c>
      <c r="S992" s="18" t="b">
        <f>ISERROR(INDEX(XMLLINK[NamePerson],MATCH(A993&amp;"_"&amp;D992,XMLLINK[EID_WID],0)))</f>
        <v>1</v>
      </c>
      <c r="V992" s="15" t="str">
        <f t="shared" si="195"/>
        <v/>
      </c>
      <c r="W992" s="15" t="str">
        <f t="shared" si="194"/>
        <v/>
      </c>
    </row>
    <row r="994" spans="1:25" x14ac:dyDescent="0.25">
      <c r="A994" s="23" t="s">
        <v>96</v>
      </c>
      <c r="B994" s="23">
        <f>(ROW()+6)/20</f>
        <v>50</v>
      </c>
      <c r="C994" s="24"/>
      <c r="D994" s="24"/>
      <c r="E994" s="24"/>
      <c r="F994" s="24"/>
      <c r="G994" s="24"/>
      <c r="H994" s="24"/>
      <c r="I994" s="24"/>
      <c r="J994" s="24"/>
      <c r="K994" s="24"/>
      <c r="L994" s="24"/>
      <c r="M994" s="24"/>
      <c r="N994" s="24"/>
      <c r="O994" s="24"/>
    </row>
    <row r="995" spans="1:25" x14ac:dyDescent="0.25">
      <c r="A995" s="24"/>
      <c r="B995" s="17" t="s">
        <v>78</v>
      </c>
      <c r="C995" s="18" t="str">
        <f>IF(ISERROR(S995),"",INDEX(XMLLINK[Name],MATCH(Q996,XMLLINK[EnsembleNr],0)))</f>
        <v/>
      </c>
      <c r="D995" s="17" t="s">
        <v>89</v>
      </c>
      <c r="E995" s="19" t="s">
        <v>11</v>
      </c>
      <c r="F995" s="15" t="s">
        <v>90</v>
      </c>
      <c r="G995" s="15" t="s">
        <v>91</v>
      </c>
      <c r="H995" s="15" t="s">
        <v>24</v>
      </c>
      <c r="I995" s="15" t="s">
        <v>25</v>
      </c>
      <c r="J995" s="15" t="s">
        <v>26</v>
      </c>
      <c r="K995" s="15" t="s">
        <v>27</v>
      </c>
      <c r="L995" s="15" t="s">
        <v>18</v>
      </c>
      <c r="M995" s="15" t="s">
        <v>92</v>
      </c>
      <c r="N995" s="15" t="s">
        <v>93</v>
      </c>
      <c r="O995" s="15" t="s">
        <v>20</v>
      </c>
      <c r="Q995" s="21" t="s">
        <v>103</v>
      </c>
      <c r="R995" s="17" t="s">
        <v>97</v>
      </c>
      <c r="S995" s="20" t="e">
        <f>VLOOKUP(Q997,XMLLINK[EnsembleNr],1,0)</f>
        <v>#N/A</v>
      </c>
      <c r="T995" s="15" t="s">
        <v>100</v>
      </c>
      <c r="W995" s="29" t="str">
        <f>CONCATENATE(W996,W997,W998,W999,W1000,W1001,W1002,W1003)</f>
        <v/>
      </c>
      <c r="X995" s="31">
        <f>8-COUNTIF(W996:W1003,"")</f>
        <v>0</v>
      </c>
      <c r="Y995" s="29" t="str">
        <f>CONCATENATE(Y996,Y997,Y998,Y999,Y1000,Y1001,Y1002,Y1003)</f>
        <v/>
      </c>
    </row>
    <row r="996" spans="1:25" x14ac:dyDescent="0.25">
      <c r="A996" s="24"/>
      <c r="B996" s="17" t="s">
        <v>79</v>
      </c>
      <c r="C996" s="18" t="str">
        <f>IF(ISERROR(S995),"",INDEX(XMLLINK[Leiter],MATCH(Q996,XMLLINK[EnsembleNr],0)))</f>
        <v/>
      </c>
      <c r="D996" s="21">
        <v>1</v>
      </c>
      <c r="E996" s="18" t="str">
        <f>IF(S996,"",INDEX(XMLLINK[NamePerson],MATCH(Q997&amp;"_"&amp;D996,XMLLINK[EID_MID],0)))</f>
        <v/>
      </c>
      <c r="F996" s="18" t="str">
        <f>IF(S996,"",INDEX(XMLLINK[GebDat],MATCH(Q997&amp;"_"&amp;D996,XMLLINK[EID_MID],0)))</f>
        <v/>
      </c>
      <c r="G996" s="18" t="str">
        <f>IF(S996,"",INDEX(XMLLINK[Geschlecht],MATCH(Q997&amp;"_"&amp;D996,XMLLINK[EID_MID],0)))</f>
        <v/>
      </c>
      <c r="H996" s="18" t="str">
        <f>IF(S996,"",INDEX(XMLLINK[Adresse],MATCH(Q997&amp;"_"&amp;D996,XMLLINK[EID_MID],0)))</f>
        <v/>
      </c>
      <c r="I996" s="18" t="str">
        <f>IF(S996,"",INDEX(XMLLINK[Email],MATCH(Q997&amp;"_"&amp;D996,XMLLINK[EID_MID],0)))</f>
        <v/>
      </c>
      <c r="J996" s="18" t="str">
        <f>IF(S996,"",INDEX(XMLLINK[Telefon],MATCH(Q997&amp;"_"&amp;D996,XMLLINK[EID_MID],0)))</f>
        <v/>
      </c>
      <c r="K996" s="18" t="str">
        <f>IF(S996,"",INDEX(XMLLINK[Instrument],MATCH(Q997&amp;"_"&amp;D996,XMLLINK[EID_MID],0)))</f>
        <v/>
      </c>
      <c r="L996" s="18" t="str">
        <f>IF(S996,"",INDEX(XMLLINK[BereichIDPerson],MATCH(Q997&amp;"_"&amp;D996,XMLLINK[EID_MID],0)))</f>
        <v/>
      </c>
      <c r="M996" s="18" t="str">
        <f>IF(S996,"",INDEX(XMLLINK[BereichNamePerson],MATCH(Q997&amp;"_"&amp;D996,XMLLINK[EID_MID],0)))</f>
        <v/>
      </c>
      <c r="N996" s="18" t="str">
        <f>IF(S996,"",INDEX(XMLLINK[AuswahlPerson],MATCH(Q997&amp;"_"&amp;D996,XMLLINK[EID_MID],0)))</f>
        <v/>
      </c>
      <c r="O996" s="18" t="str">
        <f>IF(S996,"",INDEX(XMLLINK[BemerkungPerson],MATCH(Q997&amp;"_"&amp;D996,XMLLINK[EID_MID],0)))</f>
        <v/>
      </c>
      <c r="Q996" s="21">
        <f>B994</f>
        <v>50</v>
      </c>
      <c r="R996" s="22" t="s">
        <v>101</v>
      </c>
      <c r="S996" s="18" t="b">
        <f>ISERROR(INDEX(XMLLINK[NamePerson],MATCH(Q997&amp;"_"&amp;D996,XMLLINK[EID_MID],0)))</f>
        <v>1</v>
      </c>
      <c r="U996" s="15" t="str">
        <f ca="1">IF(ISNUMBER(DATEVALUE(F996)),TODAY()-DATEVALUE(F996),"")</f>
        <v/>
      </c>
      <c r="W996" s="15" t="str">
        <f>M996</f>
        <v/>
      </c>
      <c r="X996" s="29" t="str">
        <f>IF(E996="","",IF(E997="",E996,IF(E998="",E996&amp;", "&amp;E997,IF(E999="",E996&amp;", "&amp;E997&amp;", "&amp;E998,IF(E1000="",E996&amp;", "&amp;E997&amp;", "&amp;E998&amp;", "&amp;E999,IF(E1001="",E996&amp;", "&amp;E997&amp;", "&amp;E998&amp;", "&amp;E999&amp;", "&amp;E1000,IF(E1002="",E996&amp;", "&amp;E997&amp;", "&amp;E998&amp;", "&amp;E999&amp;", "&amp;E1000&amp;", "&amp;E1001,IF(E1003="",E996&amp;", "&amp;E997&amp;", "&amp;E998&amp;", "&amp;E999&amp;", "&amp;E1000&amp;", "&amp;E1001&amp;", "&amp;E1002,E996&amp;", "&amp;E997&amp;", "&amp;E998&amp;", "&amp;E999&amp;", "&amp;E1000&amp;", "&amp;E1001&amp;", "&amp;E1002&amp;", "&amp;E1003))))))))</f>
        <v/>
      </c>
      <c r="Y996" s="15" t="str">
        <f>K996</f>
        <v/>
      </c>
    </row>
    <row r="997" spans="1:25" x14ac:dyDescent="0.25">
      <c r="A997" s="24"/>
      <c r="B997" s="17" t="s">
        <v>80</v>
      </c>
      <c r="C997" s="18" t="str">
        <f>IF(ISERROR(S995),"",INDEX(XMLLINK[LeiterEmail],MATCH(Q997,XMLLINK[EnsembleNr],0)))</f>
        <v/>
      </c>
      <c r="D997" s="21">
        <v>2</v>
      </c>
      <c r="E997" s="18" t="str">
        <f>IF(S997,"",INDEX(XMLLINK[NamePerson],MATCH(Q998&amp;"_"&amp;D997,XMLLINK[EID_MID],0)))</f>
        <v/>
      </c>
      <c r="F997" s="18" t="str">
        <f>IF(S997,"",INDEX(XMLLINK[GebDat],MATCH(Q998&amp;"_"&amp;D997,XMLLINK[EID_MID],0)))</f>
        <v/>
      </c>
      <c r="G997" s="18" t="str">
        <f>IF(S997,"",INDEX(XMLLINK[Geschlecht],MATCH(Q998&amp;"_"&amp;D997,XMLLINK[EID_MID],0)))</f>
        <v/>
      </c>
      <c r="H997" s="18" t="str">
        <f>IF(S997,"",INDEX(XMLLINK[Adresse],MATCH(Q998&amp;"_"&amp;D997,XMLLINK[EID_MID],0)))</f>
        <v/>
      </c>
      <c r="I997" s="18" t="str">
        <f>IF(S997,"",INDEX(XMLLINK[Email],MATCH(Q998&amp;"_"&amp;D997,XMLLINK[EID_MID],0)))</f>
        <v/>
      </c>
      <c r="J997" s="18" t="str">
        <f>IF(S997,"",INDEX(XMLLINK[Telefon],MATCH(Q998&amp;"_"&amp;D997,XMLLINK[EID_MID],0)))</f>
        <v/>
      </c>
      <c r="K997" s="18" t="str">
        <f>IF(S997,"",INDEX(XMLLINK[Instrument],MATCH(Q998&amp;"_"&amp;D997,XMLLINK[EID_MID],0)))</f>
        <v/>
      </c>
      <c r="L997" s="18" t="str">
        <f>IF(S997,"",INDEX(XMLLINK[BereichIDPerson],MATCH(Q998&amp;"_"&amp;D997,XMLLINK[EID_MID],0)))</f>
        <v/>
      </c>
      <c r="M997" s="18" t="str">
        <f>IF(S997,"",INDEX(XMLLINK[BereichNamePerson],MATCH(Q998&amp;"_"&amp;D997,XMLLINK[EID_MID],0)))</f>
        <v/>
      </c>
      <c r="N997" s="18" t="str">
        <f>IF(S997,"",INDEX(XMLLINK[AuswahlPerson],MATCH(Q998&amp;"_"&amp;D997,XMLLINK[EID_MID],0)))</f>
        <v/>
      </c>
      <c r="O997" s="18" t="str">
        <f>IF(S997,"",INDEX(XMLLINK[BemerkungPerson],MATCH(Q998&amp;"_"&amp;D997,XMLLINK[EID_MID],0)))</f>
        <v/>
      </c>
      <c r="Q997" s="21">
        <f t="shared" ref="Q997:Q1011" si="196">Q996</f>
        <v>50</v>
      </c>
      <c r="R997" s="15">
        <v>2</v>
      </c>
      <c r="S997" s="18" t="b">
        <f>ISERROR(INDEX(XMLLINK[NamePerson],MATCH(Q997&amp;"_"&amp;D997,XMLLINK[EID_MID],0)))</f>
        <v>1</v>
      </c>
      <c r="U997" s="15" t="str">
        <f t="shared" ref="U997:U1003" ca="1" si="197">IF(ISNUMBER(DATEVALUE(F997)),TODAY()-DATEVALUE(F997),"")</f>
        <v/>
      </c>
      <c r="W997" s="15" t="str">
        <f>IF(AND(M997&lt;&gt;"",M997&lt;&gt;M996),", "&amp;M997,"")</f>
        <v/>
      </c>
      <c r="Y997" s="15" t="str">
        <f>IF(AND(K997&lt;&gt;"",K997&lt;&gt;K996),", "&amp;K997,"")</f>
        <v/>
      </c>
    </row>
    <row r="998" spans="1:25" x14ac:dyDescent="0.25">
      <c r="A998" s="24"/>
      <c r="B998" s="17" t="s">
        <v>81</v>
      </c>
      <c r="C998" s="18" t="str">
        <f>IF(ISERROR(S995),"",INDEX(XMLLINK[LeiterTelefon],MATCH(Q998,XMLLINK[EnsembleNr],0)))</f>
        <v/>
      </c>
      <c r="D998" s="21">
        <v>3</v>
      </c>
      <c r="E998" s="18" t="str">
        <f>IF(S998,"",INDEX(XMLLINK[NamePerson],MATCH(Q999&amp;"_"&amp;D998,XMLLINK[EID_MID],0)))</f>
        <v/>
      </c>
      <c r="F998" s="18" t="str">
        <f>IF(S998,"",INDEX(XMLLINK[GebDat],MATCH(Q999&amp;"_"&amp;D998,XMLLINK[EID_MID],0)))</f>
        <v/>
      </c>
      <c r="G998" s="18" t="str">
        <f>IF(S998,"",INDEX(XMLLINK[Geschlecht],MATCH(Q999&amp;"_"&amp;D998,XMLLINK[EID_MID],0)))</f>
        <v/>
      </c>
      <c r="H998" s="18" t="str">
        <f>IF(S998,"",INDEX(XMLLINK[Adresse],MATCH(Q999&amp;"_"&amp;D998,XMLLINK[EID_MID],0)))</f>
        <v/>
      </c>
      <c r="I998" s="18" t="str">
        <f>IF(S998,"",INDEX(XMLLINK[Email],MATCH(Q999&amp;"_"&amp;D998,XMLLINK[EID_MID],0)))</f>
        <v/>
      </c>
      <c r="J998" s="18" t="str">
        <f>IF(S998,"",INDEX(XMLLINK[Telefon],MATCH(Q999&amp;"_"&amp;D998,XMLLINK[EID_MID],0)))</f>
        <v/>
      </c>
      <c r="K998" s="18" t="str">
        <f>IF(S998,"",INDEX(XMLLINK[Instrument],MATCH(Q999&amp;"_"&amp;D998,XMLLINK[EID_MID],0)))</f>
        <v/>
      </c>
      <c r="L998" s="18" t="str">
        <f>IF(S998,"",INDEX(XMLLINK[BereichIDPerson],MATCH(Q999&amp;"_"&amp;D998,XMLLINK[EID_MID],0)))</f>
        <v/>
      </c>
      <c r="M998" s="18" t="str">
        <f>IF(S998,"",INDEX(XMLLINK[BereichNamePerson],MATCH(Q999&amp;"_"&amp;D998,XMLLINK[EID_MID],0)))</f>
        <v/>
      </c>
      <c r="N998" s="18" t="str">
        <f>IF(S998,"",INDEX(XMLLINK[AuswahlPerson],MATCH(Q999&amp;"_"&amp;D998,XMLLINK[EID_MID],0)))</f>
        <v/>
      </c>
      <c r="O998" s="18" t="str">
        <f>IF(S998,"",INDEX(XMLLINK[BemerkungPerson],MATCH(Q999&amp;"_"&amp;D998,XMLLINK[EID_MID],0)))</f>
        <v/>
      </c>
      <c r="Q998" s="21">
        <f t="shared" si="196"/>
        <v>50</v>
      </c>
      <c r="R998" s="15">
        <v>3</v>
      </c>
      <c r="S998" s="18" t="b">
        <f>ISERROR(INDEX(XMLLINK[NamePerson],MATCH(Q997&amp;"_"&amp;D998,XMLLINK[EID_MID],0)))</f>
        <v>1</v>
      </c>
      <c r="U998" s="15" t="str">
        <f t="shared" ca="1" si="197"/>
        <v/>
      </c>
      <c r="W998" s="15" t="str">
        <f>IF(OR(M998="",COUNTIF(M996:M997,M998)&gt;0),"",", "&amp;M998)</f>
        <v/>
      </c>
      <c r="Y998" s="15" t="str">
        <f>IF(OR(K998="",COUNTIF(K996:K997,K998)&gt;0),"",", "&amp;K998)</f>
        <v/>
      </c>
    </row>
    <row r="999" spans="1:25" x14ac:dyDescent="0.25">
      <c r="A999" s="24"/>
      <c r="B999" s="17" t="s">
        <v>82</v>
      </c>
      <c r="C999" s="18" t="str">
        <f>IF(ISERROR(S995),"",INDEX(XMLLINK[Art],MATCH(Q999,XMLLINK[EnsembleNr],0)))</f>
        <v/>
      </c>
      <c r="D999" s="21">
        <v>4</v>
      </c>
      <c r="E999" s="18" t="str">
        <f>IF(S999,"",INDEX(XMLLINK[NamePerson],MATCH(Q1000&amp;"_"&amp;D999,XMLLINK[EID_MID],0)))</f>
        <v/>
      </c>
      <c r="F999" s="18" t="str">
        <f>IF(S999,"",INDEX(XMLLINK[GebDat],MATCH(Q1000&amp;"_"&amp;D999,XMLLINK[EID_MID],0)))</f>
        <v/>
      </c>
      <c r="G999" s="18" t="str">
        <f>IF(S999,"",INDEX(XMLLINK[Geschlecht],MATCH(Q1000&amp;"_"&amp;D999,XMLLINK[EID_MID],0)))</f>
        <v/>
      </c>
      <c r="H999" s="18" t="str">
        <f>IF(S999,"",INDEX(XMLLINK[Adresse],MATCH(Q1000&amp;"_"&amp;D999,XMLLINK[EID_MID],0)))</f>
        <v/>
      </c>
      <c r="I999" s="18" t="str">
        <f>IF(S999,"",INDEX(XMLLINK[Email],MATCH(Q1000&amp;"_"&amp;D999,XMLLINK[EID_MID],0)))</f>
        <v/>
      </c>
      <c r="J999" s="18" t="str">
        <f>IF(S999,"",INDEX(XMLLINK[Telefon],MATCH(Q1000&amp;"_"&amp;D999,XMLLINK[EID_MID],0)))</f>
        <v/>
      </c>
      <c r="K999" s="18" t="str">
        <f>IF(S999,"",INDEX(XMLLINK[Instrument],MATCH(Q1000&amp;"_"&amp;D999,XMLLINK[EID_MID],0)))</f>
        <v/>
      </c>
      <c r="L999" s="18" t="str">
        <f>IF(S999,"",INDEX(XMLLINK[BereichIDPerson],MATCH(Q1000&amp;"_"&amp;D999,XMLLINK[EID_MID],0)))</f>
        <v/>
      </c>
      <c r="M999" s="18" t="str">
        <f>IF(S999,"",INDEX(XMLLINK[BereichNamePerson],MATCH(Q1000&amp;"_"&amp;D999,XMLLINK[EID_MID],0)))</f>
        <v/>
      </c>
      <c r="N999" s="18" t="str">
        <f>IF(S999,"",INDEX(XMLLINK[AuswahlPerson],MATCH(Q1000&amp;"_"&amp;D999,XMLLINK[EID_MID],0)))</f>
        <v/>
      </c>
      <c r="O999" s="18" t="str">
        <f>IF(S999,"",INDEX(XMLLINK[BemerkungPerson],MATCH(Q1000&amp;"_"&amp;D999,XMLLINK[EID_MID],0)))</f>
        <v/>
      </c>
      <c r="Q999" s="21">
        <f t="shared" si="196"/>
        <v>50</v>
      </c>
      <c r="R999" s="15">
        <v>4</v>
      </c>
      <c r="S999" s="18" t="b">
        <f>ISERROR(INDEX(XMLLINK[NamePerson],MATCH(Q997&amp;"_"&amp;D999,XMLLINK[EID_MID],0)))</f>
        <v>1</v>
      </c>
      <c r="U999" s="15" t="str">
        <f t="shared" ca="1" si="197"/>
        <v/>
      </c>
      <c r="W999" s="15" t="str">
        <f>IF(OR(M999="",COUNTIF(M996:M998,M999)&gt;0),"",", "&amp;M999)</f>
        <v/>
      </c>
      <c r="Y999" s="15" t="str">
        <f>IF(OR(K999="",COUNTIF(K996:K998,K999)&gt;0),"",", "&amp;K999)</f>
        <v/>
      </c>
    </row>
    <row r="1000" spans="1:25" x14ac:dyDescent="0.25">
      <c r="A1000" s="24"/>
      <c r="B1000" s="17" t="s">
        <v>83</v>
      </c>
      <c r="C1000" s="18" t="str">
        <f>IF(ISERROR(S995),"",INDEX(XMLLINK[Stufe],MATCH(Q1000,XMLLINK[EnsembleNr],0)))</f>
        <v/>
      </c>
      <c r="D1000" s="21">
        <v>5</v>
      </c>
      <c r="E1000" s="18" t="str">
        <f>IF(S1000,"",INDEX(XMLLINK[NamePerson],MATCH(Q1001&amp;"_"&amp;D1000,XMLLINK[EID_MID],0)))</f>
        <v/>
      </c>
      <c r="F1000" s="18" t="str">
        <f>IF(S1000,"",INDEX(XMLLINK[GebDat],MATCH(Q1001&amp;"_"&amp;D1000,XMLLINK[EID_MID],0)))</f>
        <v/>
      </c>
      <c r="G1000" s="18" t="str">
        <f>IF(S1000,"",INDEX(XMLLINK[Geschlecht],MATCH(Q1001&amp;"_"&amp;D1000,XMLLINK[EID_MID],0)))</f>
        <v/>
      </c>
      <c r="H1000" s="18" t="str">
        <f>IF(S1000,"",INDEX(XMLLINK[Adresse],MATCH(Q1001&amp;"_"&amp;D1000,XMLLINK[EID_MID],0)))</f>
        <v/>
      </c>
      <c r="I1000" s="18" t="str">
        <f>IF(S1000,"",INDEX(XMLLINK[Email],MATCH(Q1001&amp;"_"&amp;D1000,XMLLINK[EID_MID],0)))</f>
        <v/>
      </c>
      <c r="J1000" s="18" t="str">
        <f>IF(S1000,"",INDEX(XMLLINK[Telefon],MATCH(Q1001&amp;"_"&amp;D1000,XMLLINK[EID_MID],0)))</f>
        <v/>
      </c>
      <c r="K1000" s="18" t="str">
        <f>IF(S1000,"",INDEX(XMLLINK[Instrument],MATCH(Q1001&amp;"_"&amp;D1000,XMLLINK[EID_MID],0)))</f>
        <v/>
      </c>
      <c r="L1000" s="18" t="str">
        <f>IF(S1000,"",INDEX(XMLLINK[BereichIDPerson],MATCH(Q1001&amp;"_"&amp;D1000,XMLLINK[EID_MID],0)))</f>
        <v/>
      </c>
      <c r="M1000" s="18" t="str">
        <f>IF(S1000,"",INDEX(XMLLINK[BereichNamePerson],MATCH(Q1001&amp;"_"&amp;D1000,XMLLINK[EID_MID],0)))</f>
        <v/>
      </c>
      <c r="N1000" s="18" t="str">
        <f>IF(S1000,"",INDEX(XMLLINK[AuswahlPerson],MATCH(Q1001&amp;"_"&amp;D1000,XMLLINK[EID_MID],0)))</f>
        <v/>
      </c>
      <c r="O1000" s="18" t="str">
        <f>IF(S1000,"",INDEX(XMLLINK[BemerkungPerson],MATCH(Q1001&amp;"_"&amp;D1000,XMLLINK[EID_MID],0)))</f>
        <v/>
      </c>
      <c r="Q1000" s="21">
        <f t="shared" si="196"/>
        <v>50</v>
      </c>
      <c r="R1000" s="15">
        <v>5</v>
      </c>
      <c r="S1000" s="18" t="b">
        <f>ISERROR(INDEX(XMLLINK[NamePerson],MATCH(Q997&amp;"_"&amp;D1000,XMLLINK[EID_MID],0)))</f>
        <v>1</v>
      </c>
      <c r="U1000" s="15" t="str">
        <f t="shared" ca="1" si="197"/>
        <v/>
      </c>
      <c r="W1000" s="15" t="str">
        <f>IF(OR(M1000="",COUNTIF(M996:M999,M1000)&gt;0),"",", "&amp;M1000)</f>
        <v/>
      </c>
      <c r="Y1000" s="15" t="str">
        <f>IF(OR(K1000="",COUNTIF(K997:K999,K1000)&gt;0),"",", "&amp;K1000)</f>
        <v/>
      </c>
    </row>
    <row r="1001" spans="1:25" x14ac:dyDescent="0.25">
      <c r="A1001" s="24"/>
      <c r="B1001" s="17" t="s">
        <v>84</v>
      </c>
      <c r="C1001" s="18" t="str">
        <f>IF(ISERROR(S995),"",INDEX(XMLLINK[Artikel],MATCH(Q1001,XMLLINK[EnsembleNr],0)))</f>
        <v/>
      </c>
      <c r="D1001" s="21">
        <v>6</v>
      </c>
      <c r="E1001" s="18" t="str">
        <f>IF(S1001,"",INDEX(XMLLINK[NamePerson],MATCH(Q1002&amp;"_"&amp;D1001,XMLLINK[EID_MID],0)))</f>
        <v/>
      </c>
      <c r="F1001" s="18" t="str">
        <f>IF(S1001,"",INDEX(XMLLINK[GebDat],MATCH(Q1002&amp;"_"&amp;D1001,XMLLINK[EID_MID],0)))</f>
        <v/>
      </c>
      <c r="G1001" s="18" t="str">
        <f>IF(S1001,"",INDEX(XMLLINK[Geschlecht],MATCH(Q1002&amp;"_"&amp;D1001,XMLLINK[EID_MID],0)))</f>
        <v/>
      </c>
      <c r="H1001" s="18" t="str">
        <f>IF(S1001,"",INDEX(XMLLINK[Adresse],MATCH(Q1002&amp;"_"&amp;D1001,XMLLINK[EID_MID],0)))</f>
        <v/>
      </c>
      <c r="I1001" s="18" t="str">
        <f>IF(S1001,"",INDEX(XMLLINK[Email],MATCH(Q1002&amp;"_"&amp;D1001,XMLLINK[EID_MID],0)))</f>
        <v/>
      </c>
      <c r="J1001" s="18" t="str">
        <f>IF(S1001,"",INDEX(XMLLINK[Telefon],MATCH(Q1002&amp;"_"&amp;D1001,XMLLINK[EID_MID],0)))</f>
        <v/>
      </c>
      <c r="K1001" s="18" t="str">
        <f>IF(S1001,"",INDEX(XMLLINK[Instrument],MATCH(Q1002&amp;"_"&amp;D1001,XMLLINK[EID_MID],0)))</f>
        <v/>
      </c>
      <c r="L1001" s="18" t="str">
        <f>IF(S1001,"",INDEX(XMLLINK[BereichIDPerson],MATCH(Q1002&amp;"_"&amp;D1001,XMLLINK[EID_MID],0)))</f>
        <v/>
      </c>
      <c r="M1001" s="18" t="str">
        <f>IF(S1001,"",INDEX(XMLLINK[BereichNamePerson],MATCH(Q1002&amp;"_"&amp;D1001,XMLLINK[EID_MID],0)))</f>
        <v/>
      </c>
      <c r="N1001" s="18" t="str">
        <f>IF(S1001,"",INDEX(XMLLINK[AuswahlPerson],MATCH(Q1002&amp;"_"&amp;D1001,XMLLINK[EID_MID],0)))</f>
        <v/>
      </c>
      <c r="O1001" s="18" t="str">
        <f>IF(S1001,"",INDEX(XMLLINK[BemerkungPerson],MATCH(Q1002&amp;"_"&amp;D1001,XMLLINK[EID_MID],0)))</f>
        <v/>
      </c>
      <c r="Q1001" s="21">
        <f t="shared" si="196"/>
        <v>50</v>
      </c>
      <c r="R1001" s="15">
        <v>6</v>
      </c>
      <c r="S1001" s="18" t="b">
        <f>ISERROR(INDEX(XMLLINK[NamePerson],MATCH(Q997&amp;"_"&amp;D1001,XMLLINK[EID_MID],0)))</f>
        <v>1</v>
      </c>
      <c r="U1001" s="15" t="str">
        <f t="shared" ca="1" si="197"/>
        <v/>
      </c>
      <c r="W1001" s="15" t="str">
        <f>IF(OR(M1001="",COUNTIF(M996:M1000,M1001)&gt;0),"",", "&amp;M1001)</f>
        <v/>
      </c>
      <c r="Y1001" s="15" t="str">
        <f>IF(OR(K1001="",COUNTIF(K998:K1000,K1001)&gt;0),"",", "&amp;K1001)</f>
        <v/>
      </c>
    </row>
    <row r="1002" spans="1:25" x14ac:dyDescent="0.25">
      <c r="A1002" s="24"/>
      <c r="B1002" s="17" t="s">
        <v>85</v>
      </c>
      <c r="C1002" s="18" t="str">
        <f>IF(ISERROR(S995),"",INDEX(XMLLINK[BereichID],MATCH(Q1002,XMLLINK[EnsembleNr],0)))</f>
        <v/>
      </c>
      <c r="D1002" s="21">
        <v>7</v>
      </c>
      <c r="E1002" s="18" t="str">
        <f>IF(S1002,"",INDEX(XMLLINK[NamePerson],MATCH(Q1003&amp;"_"&amp;D1002,XMLLINK[EID_MID],0)))</f>
        <v/>
      </c>
      <c r="F1002" s="18" t="str">
        <f>IF(S1002,"",INDEX(XMLLINK[GebDat],MATCH(Q1003&amp;"_"&amp;D1002,XMLLINK[EID_MID],0)))</f>
        <v/>
      </c>
      <c r="G1002" s="18" t="str">
        <f>IF(S1002,"",INDEX(XMLLINK[Geschlecht],MATCH(Q1003&amp;"_"&amp;D1002,XMLLINK[EID_MID],0)))</f>
        <v/>
      </c>
      <c r="H1002" s="18" t="str">
        <f>IF(S1002,"",INDEX(XMLLINK[Adresse],MATCH(Q1003&amp;"_"&amp;D1002,XMLLINK[EID_MID],0)))</f>
        <v/>
      </c>
      <c r="I1002" s="18" t="str">
        <f>IF(S1002,"",INDEX(XMLLINK[Email],MATCH(Q1003&amp;"_"&amp;D1002,XMLLINK[EID_MID],0)))</f>
        <v/>
      </c>
      <c r="J1002" s="18" t="str">
        <f>IF(S1002,"",INDEX(XMLLINK[Telefon],MATCH(Q1003&amp;"_"&amp;D1002,XMLLINK[EID_MID],0)))</f>
        <v/>
      </c>
      <c r="K1002" s="18" t="str">
        <f>IF(S1002,"",INDEX(XMLLINK[Instrument],MATCH(Q1003&amp;"_"&amp;D1002,XMLLINK[EID_MID],0)))</f>
        <v/>
      </c>
      <c r="L1002" s="18" t="str">
        <f>IF(S1002,"",INDEX(XMLLINK[BereichIDPerson],MATCH(Q1003&amp;"_"&amp;D1002,XMLLINK[EID_MID],0)))</f>
        <v/>
      </c>
      <c r="M1002" s="18" t="str">
        <f>IF(S1002,"",INDEX(XMLLINK[BereichNamePerson],MATCH(Q1003&amp;"_"&amp;D1002,XMLLINK[EID_MID],0)))</f>
        <v/>
      </c>
      <c r="N1002" s="18" t="str">
        <f>IF(S1002,"",INDEX(XMLLINK[AuswahlPerson],MATCH(Q1003&amp;"_"&amp;D1002,XMLLINK[EID_MID],0)))</f>
        <v/>
      </c>
      <c r="O1002" s="18" t="str">
        <f>IF(S1002,"",INDEX(XMLLINK[BemerkungPerson],MATCH(Q1003&amp;"_"&amp;D1002,XMLLINK[EID_MID],0)))</f>
        <v/>
      </c>
      <c r="Q1002" s="21">
        <f t="shared" si="196"/>
        <v>50</v>
      </c>
      <c r="R1002" s="15">
        <v>7</v>
      </c>
      <c r="S1002" s="18" t="b">
        <f>ISERROR(INDEX(XMLLINK[NamePerson],MATCH(Q997&amp;"_"&amp;D1002,XMLLINK[EID_MID],0)))</f>
        <v>1</v>
      </c>
      <c r="U1002" s="15" t="str">
        <f t="shared" ca="1" si="197"/>
        <v/>
      </c>
      <c r="W1002" s="15" t="str">
        <f>IF(OR(M1002="",COUNTIF(M996:M1001,M1002)&gt;0),"",", "&amp;M1002)</f>
        <v/>
      </c>
      <c r="Y1002" s="15" t="str">
        <f>IF(OR(K1002="",COUNTIF(K999:K1001,K1002)&gt;0),"",", "&amp;K1002)</f>
        <v/>
      </c>
    </row>
    <row r="1003" spans="1:25" x14ac:dyDescent="0.25">
      <c r="A1003" s="24"/>
      <c r="B1003" s="17" t="s">
        <v>86</v>
      </c>
      <c r="C1003" s="18" t="str">
        <f>IF(ISERROR(S995),"",INDEX(XMLLINK[BereichName],MATCH(Q1003,XMLLINK[EnsembleNr],0)))</f>
        <v/>
      </c>
      <c r="D1003" s="21">
        <v>8</v>
      </c>
      <c r="E1003" s="18" t="str">
        <f>IF(S1003,"",INDEX(XMLLINK[NamePerson],MATCH(Q1004&amp;"_"&amp;D1003,XMLLINK[EID_MID],0)))</f>
        <v/>
      </c>
      <c r="F1003" s="18" t="str">
        <f>IF(S1003,"",INDEX(XMLLINK[GebDat],MATCH(Q1004&amp;"_"&amp;D1003,XMLLINK[EID_MID],0)))</f>
        <v/>
      </c>
      <c r="G1003" s="18" t="str">
        <f>IF(S1003,"",INDEX(XMLLINK[Geschlecht],MATCH(Q1004&amp;"_"&amp;D1003,XMLLINK[EID_MID],0)))</f>
        <v/>
      </c>
      <c r="H1003" s="18" t="str">
        <f>IF(S1003,"",INDEX(XMLLINK[Adresse],MATCH(Q1004&amp;"_"&amp;D1003,XMLLINK[EID_MID],0)))</f>
        <v/>
      </c>
      <c r="I1003" s="18" t="str">
        <f>IF(S1003,"",INDEX(XMLLINK[Email],MATCH(Q1004&amp;"_"&amp;D1003,XMLLINK[EID_MID],0)))</f>
        <v/>
      </c>
      <c r="J1003" s="18" t="str">
        <f>IF(S1003,"",INDEX(XMLLINK[Telefon],MATCH(Q1004&amp;"_"&amp;D1003,XMLLINK[EID_MID],0)))</f>
        <v/>
      </c>
      <c r="K1003" s="18" t="str">
        <f>IF(S1003,"",INDEX(XMLLINK[Instrument],MATCH(Q1004&amp;"_"&amp;D1003,XMLLINK[EID_MID],0)))</f>
        <v/>
      </c>
      <c r="L1003" s="18" t="str">
        <f>IF(S1003,"",INDEX(XMLLINK[BereichIDPerson],MATCH(Q1004&amp;"_"&amp;D1003,XMLLINK[EID_MID],0)))</f>
        <v/>
      </c>
      <c r="M1003" s="18" t="str">
        <f>IF(S1003,"",INDEX(XMLLINK[BereichNamePerson],MATCH(Q1004&amp;"_"&amp;D1003,XMLLINK[EID_MID],0)))</f>
        <v/>
      </c>
      <c r="N1003" s="18" t="str">
        <f>IF(S1003,"",INDEX(XMLLINK[AuswahlPerson],MATCH(Q1004&amp;"_"&amp;D1003,XMLLINK[EID_MID],0)))</f>
        <v/>
      </c>
      <c r="O1003" s="18" t="str">
        <f>IF(S1003,"",INDEX(XMLLINK[BemerkungPerson],MATCH(Q1004&amp;"_"&amp;D1003,XMLLINK[EID_MID],0)))</f>
        <v/>
      </c>
      <c r="Q1003" s="21">
        <f t="shared" si="196"/>
        <v>50</v>
      </c>
      <c r="R1003" s="15">
        <v>8</v>
      </c>
      <c r="S1003" s="18" t="b">
        <f>ISERROR(INDEX(XMLLINK[NamePerson],MATCH(Q997&amp;"_"&amp;D1003,XMLLINK[EID_MID],0)))</f>
        <v>1</v>
      </c>
      <c r="U1003" s="15" t="str">
        <f t="shared" ca="1" si="197"/>
        <v/>
      </c>
      <c r="W1003" s="15" t="str">
        <f>IF(OR(M1003="",COUNTIF(M996:M1002,M1003)&gt;0),"",", "&amp;M1003)</f>
        <v/>
      </c>
      <c r="Y1003" s="15" t="str">
        <f>IF(OR(K1003="",COUNTIF(K1000:K1002,K1003)&gt;0),"",", "&amp;K1003)</f>
        <v/>
      </c>
    </row>
    <row r="1004" spans="1:25" x14ac:dyDescent="0.25">
      <c r="A1004" s="24"/>
      <c r="B1004" s="17" t="s">
        <v>87</v>
      </c>
      <c r="C1004" s="18" t="str">
        <f>IF(ISERROR(S995),"",INDEX(XMLLINK[Auftrittzeit],MATCH(Q1004,XMLLINK[EnsembleNr],0)))</f>
        <v/>
      </c>
      <c r="D1004" s="17" t="s">
        <v>94</v>
      </c>
      <c r="E1004" s="15" t="s">
        <v>29</v>
      </c>
      <c r="F1004" s="15" t="s">
        <v>30</v>
      </c>
      <c r="G1004" s="15" t="s">
        <v>95</v>
      </c>
      <c r="H1004" s="15" t="s">
        <v>32</v>
      </c>
      <c r="I1004" s="15" t="s">
        <v>20</v>
      </c>
      <c r="J1004" s="15" t="s">
        <v>39</v>
      </c>
      <c r="Q1004" s="21">
        <f t="shared" si="196"/>
        <v>50</v>
      </c>
      <c r="U1004" s="15">
        <f ca="1">COUNT(U996:U1003)</f>
        <v>0</v>
      </c>
      <c r="W1004" s="29" t="str">
        <f>CONCATENATE(W1005,V1006,W1006,V1007,W1007,V1008,W1008,V1009,W1009,V1010,W1010,V1011,W1011)</f>
        <v/>
      </c>
    </row>
    <row r="1005" spans="1:25" x14ac:dyDescent="0.25">
      <c r="A1005" s="24"/>
      <c r="B1005" s="17" t="s">
        <v>88</v>
      </c>
      <c r="C1005" s="18" t="str">
        <f>IF(ISERROR(S995),"",INDEX(XMLLINK[Bemerkung],MATCH(Q1005,XMLLINK[EnsembleNr],0)))</f>
        <v/>
      </c>
      <c r="D1005" s="21">
        <v>1</v>
      </c>
      <c r="E1005" s="18" t="str">
        <f>IF(S1005,"",INDEX(XMLLINK[Titel],MATCH(Q1006&amp;"_"&amp;D1005,XMLLINK[EID_WID],0)))</f>
        <v/>
      </c>
      <c r="F1005" s="18" t="str">
        <f>IF(S1005,"",INDEX(XMLLINK[Komponist],MATCH(Q1006&amp;"_"&amp;D1005,XMLLINK[EID_WID],0)))</f>
        <v/>
      </c>
      <c r="G1005" s="18" t="str">
        <f>IF(S1005,"",INDEX(XMLLINK[Satz],MATCH(Q1006&amp;"_"&amp;D1005,XMLLINK[EID_WID],0)))</f>
        <v/>
      </c>
      <c r="H1005" s="18" t="str">
        <f>IF(S1005,"",INDEX(XMLLINK[Dauer],MATCH(Q1006&amp;"_"&amp;D1005,XMLLINK[EID_WID],0)))</f>
        <v/>
      </c>
      <c r="I1005" s="18" t="str">
        <f>IF(S1005,"",INDEX(XMLLINK[BemerkungWerk],MATCH(Q1006&amp;"_"&amp;D1005,XMLLINK[EID_WID],0)))</f>
        <v/>
      </c>
      <c r="J1005" s="18" t="str">
        <f>IF(S1005,"",INDEX(XMLLINK[Pflicht],MATCH(Q1006&amp;"_"&amp;D1005,XMLLINK[EID_WID],0)))</f>
        <v/>
      </c>
      <c r="Q1005" s="21">
        <f t="shared" si="196"/>
        <v>50</v>
      </c>
      <c r="R1005" s="22" t="s">
        <v>102</v>
      </c>
      <c r="S1005" s="18" t="b">
        <f>ISERROR(INDEX(XMLLINK[NamePerson],MATCH(Q1007&amp;"_"&amp;D1005,XMLLINK[EID_WID],0)))</f>
        <v>1</v>
      </c>
      <c r="W1005" s="15" t="str">
        <f t="shared" ref="W1005:W1012" si="198">IF(AND(F1005="",G1005=""),E1005,IF(AND(F1005&lt;&gt;"",G1005&lt;&gt;""),F1005&amp;", "&amp;E1005&amp;", "&amp;G1005,IF(F1005="",E1005&amp;", "&amp;G1005,F1005&amp;", "&amp;E1005)))</f>
        <v/>
      </c>
    </row>
    <row r="1006" spans="1:25" x14ac:dyDescent="0.25">
      <c r="A1006" s="24"/>
      <c r="B1006" s="17" t="s">
        <v>108</v>
      </c>
      <c r="C1006" s="28" t="str">
        <f ca="1">IF(U1004=0,"",SUM(U996:U1003)/U1004/365.25)</f>
        <v/>
      </c>
      <c r="D1006" s="21">
        <v>2</v>
      </c>
      <c r="E1006" s="18" t="str">
        <f>IF(S1006,"",INDEX(XMLLINK[Titel],MATCH(Q1007&amp;"_"&amp;D1006,XMLLINK[EID_WID],0)))</f>
        <v/>
      </c>
      <c r="F1006" s="18" t="str">
        <f>IF(S1006,"",INDEX(XMLLINK[Komponist],MATCH(Q1007&amp;"_"&amp;D1006,XMLLINK[EID_WID],0)))</f>
        <v/>
      </c>
      <c r="G1006" s="18" t="str">
        <f>IF(S1006,"",INDEX(XMLLINK[Satz],MATCH(Q1007&amp;"_"&amp;D1006,XMLLINK[EID_WID],0)))</f>
        <v/>
      </c>
      <c r="H1006" s="18" t="str">
        <f>IF(S1006,"",INDEX(XMLLINK[Dauer],MATCH(Q1007&amp;"_"&amp;D1006,XMLLINK[EID_WID],0)))</f>
        <v/>
      </c>
      <c r="I1006" s="18" t="str">
        <f>IF(S1006,"",INDEX(XMLLINK[BemerkungWerk],MATCH(Q1007&amp;"_"&amp;D1006,XMLLINK[EID_WID],0)))</f>
        <v/>
      </c>
      <c r="J1006" s="18" t="str">
        <f>IF(S1006,"",INDEX(XMLLINK[Pflicht],MATCH(Q1007&amp;"_"&amp;D1006,XMLLINK[EID_WID],0)))</f>
        <v/>
      </c>
      <c r="Q1006" s="21">
        <f t="shared" si="196"/>
        <v>50</v>
      </c>
      <c r="R1006" s="22">
        <v>2</v>
      </c>
      <c r="S1006" s="18" t="b">
        <f>ISERROR(INDEX(XMLLINK[NamePerson],MATCH(Q1008&amp;"_"&amp;D1006,XMLLINK[EID_WID],0)))</f>
        <v>1</v>
      </c>
      <c r="V1006" s="15" t="str">
        <f>IF(W1006="","","; ")</f>
        <v/>
      </c>
      <c r="W1006" s="15" t="str">
        <f t="shared" si="198"/>
        <v/>
      </c>
    </row>
    <row r="1007" spans="1:25" x14ac:dyDescent="0.25">
      <c r="A1007" s="24"/>
      <c r="D1007" s="21">
        <v>3</v>
      </c>
      <c r="E1007" s="18" t="str">
        <f>IF(S1007,"",INDEX(XMLLINK[Titel],MATCH(Q1008&amp;"_"&amp;D1007,XMLLINK[EID_WID],0)))</f>
        <v/>
      </c>
      <c r="F1007" s="18" t="str">
        <f>IF(S1007,"",INDEX(XMLLINK[Komponist],MATCH(Q1008&amp;"_"&amp;D1007,XMLLINK[EID_WID],0)))</f>
        <v/>
      </c>
      <c r="G1007" s="18" t="str">
        <f>IF(S1007,"",INDEX(XMLLINK[Satz],MATCH(Q1008&amp;"_"&amp;D1007,XMLLINK[EID_WID],0)))</f>
        <v/>
      </c>
      <c r="H1007" s="18" t="str">
        <f>IF(S1007,"",INDEX(XMLLINK[Dauer],MATCH(Q1008&amp;"_"&amp;D1007,XMLLINK[EID_WID],0)))</f>
        <v/>
      </c>
      <c r="I1007" s="18" t="str">
        <f>IF(S1007,"",INDEX(XMLLINK[BemerkungWerk],MATCH(Q1008&amp;"_"&amp;D1007,XMLLINK[EID_WID],0)))</f>
        <v/>
      </c>
      <c r="J1007" s="18" t="str">
        <f>IF(S1007,"",INDEX(XMLLINK[Pflicht],MATCH(Q1008&amp;"_"&amp;D1007,XMLLINK[EID_WID],0)))</f>
        <v/>
      </c>
      <c r="Q1007" s="21">
        <f t="shared" si="196"/>
        <v>50</v>
      </c>
      <c r="R1007" s="22">
        <v>3</v>
      </c>
      <c r="S1007" s="18" t="b">
        <f>ISERROR(INDEX(XMLLINK[NamePerson],MATCH(Q1009&amp;"_"&amp;D1007,XMLLINK[EID_WID],0)))</f>
        <v>1</v>
      </c>
      <c r="V1007" s="15" t="str">
        <f t="shared" ref="V1007:V1012" si="199">IF(W1007="","","; ")</f>
        <v/>
      </c>
      <c r="W1007" s="15" t="str">
        <f t="shared" si="198"/>
        <v/>
      </c>
    </row>
    <row r="1008" spans="1:25" x14ac:dyDescent="0.25">
      <c r="A1008" s="24"/>
      <c r="D1008" s="21">
        <v>4</v>
      </c>
      <c r="E1008" s="18" t="str">
        <f>IF(S1008,"",INDEX(XMLLINK[Titel],MATCH(Q1009&amp;"_"&amp;D1008,XMLLINK[EID_WID],0)))</f>
        <v/>
      </c>
      <c r="F1008" s="18" t="str">
        <f>IF(S1008,"",INDEX(XMLLINK[Komponist],MATCH(Q1009&amp;"_"&amp;D1008,XMLLINK[EID_WID],0)))</f>
        <v/>
      </c>
      <c r="G1008" s="18" t="str">
        <f>IF(S1008,"",INDEX(XMLLINK[Satz],MATCH(Q1009&amp;"_"&amp;D1008,XMLLINK[EID_WID],0)))</f>
        <v/>
      </c>
      <c r="H1008" s="18" t="str">
        <f>IF(S1008,"",INDEX(XMLLINK[Dauer],MATCH(Q1009&amp;"_"&amp;D1008,XMLLINK[EID_WID],0)))</f>
        <v/>
      </c>
      <c r="I1008" s="18" t="str">
        <f>IF(S1008,"",INDEX(XMLLINK[BemerkungWerk],MATCH(Q1009&amp;"_"&amp;D1008,XMLLINK[EID_WID],0)))</f>
        <v/>
      </c>
      <c r="J1008" s="18" t="str">
        <f>IF(S1008,"",INDEX(XMLLINK[Pflicht],MATCH(Q1009&amp;"_"&amp;D1008,XMLLINK[EID_WID],0)))</f>
        <v/>
      </c>
      <c r="Q1008" s="21">
        <f t="shared" si="196"/>
        <v>50</v>
      </c>
      <c r="R1008" s="22">
        <v>4</v>
      </c>
      <c r="S1008" s="18" t="b">
        <f>ISERROR(INDEX(XMLLINK[NamePerson],MATCH(Q1010&amp;"_"&amp;D1008,XMLLINK[EID_WID],0)))</f>
        <v>1</v>
      </c>
      <c r="V1008" s="15" t="str">
        <f t="shared" si="199"/>
        <v/>
      </c>
      <c r="W1008" s="15" t="str">
        <f t="shared" si="198"/>
        <v/>
      </c>
    </row>
    <row r="1009" spans="1:25" x14ac:dyDescent="0.25">
      <c r="A1009" s="24"/>
      <c r="D1009" s="21">
        <v>5</v>
      </c>
      <c r="E1009" s="18" t="str">
        <f>IF(S1009,"",INDEX(XMLLINK[Titel],MATCH(Q1010&amp;"_"&amp;D1009,XMLLINK[EID_WID],0)))</f>
        <v/>
      </c>
      <c r="F1009" s="18" t="str">
        <f>IF(S1009,"",INDEX(XMLLINK[Komponist],MATCH(Q1010&amp;"_"&amp;D1009,XMLLINK[EID_WID],0)))</f>
        <v/>
      </c>
      <c r="G1009" s="18" t="str">
        <f>IF(S1009,"",INDEX(XMLLINK[Satz],MATCH(Q1010&amp;"_"&amp;D1009,XMLLINK[EID_WID],0)))</f>
        <v/>
      </c>
      <c r="H1009" s="18" t="str">
        <f>IF(S1009,"",INDEX(XMLLINK[Dauer],MATCH(Q1010&amp;"_"&amp;D1009,XMLLINK[EID_WID],0)))</f>
        <v/>
      </c>
      <c r="I1009" s="18" t="str">
        <f>IF(S1009,"",INDEX(XMLLINK[BemerkungWerk],MATCH(Q1010&amp;"_"&amp;D1009,XMLLINK[EID_WID],0)))</f>
        <v/>
      </c>
      <c r="J1009" s="18" t="str">
        <f>IF(S1009,"",INDEX(XMLLINK[Pflicht],MATCH(Q1010&amp;"_"&amp;D1009,XMLLINK[EID_WID],0)))</f>
        <v/>
      </c>
      <c r="Q1009" s="21">
        <f t="shared" si="196"/>
        <v>50</v>
      </c>
      <c r="R1009" s="22">
        <v>5</v>
      </c>
      <c r="S1009" s="18" t="b">
        <f>ISERROR(INDEX(XMLLINK[NamePerson],MATCH(Q1011&amp;"_"&amp;D1009,XMLLINK[EID_WID],0)))</f>
        <v>1</v>
      </c>
      <c r="V1009" s="15" t="str">
        <f t="shared" si="199"/>
        <v/>
      </c>
      <c r="W1009" s="15" t="str">
        <f t="shared" si="198"/>
        <v/>
      </c>
    </row>
    <row r="1010" spans="1:25" x14ac:dyDescent="0.25">
      <c r="A1010" s="24"/>
      <c r="D1010" s="21">
        <v>6</v>
      </c>
      <c r="E1010" s="18" t="str">
        <f>IF(S1010,"",INDEX(XMLLINK[Titel],MATCH(Q1011&amp;"_"&amp;D1010,XMLLINK[EID_WID],0)))</f>
        <v/>
      </c>
      <c r="F1010" s="18" t="str">
        <f>IF(S1010,"",INDEX(XMLLINK[Komponist],MATCH(Q1011&amp;"_"&amp;D1010,XMLLINK[EID_WID],0)))</f>
        <v/>
      </c>
      <c r="G1010" s="18" t="str">
        <f>IF(S1010,"",INDEX(XMLLINK[Satz],MATCH(Q1011&amp;"_"&amp;D1010,XMLLINK[EID_WID],0)))</f>
        <v/>
      </c>
      <c r="H1010" s="18" t="str">
        <f>IF(S1010,"",INDEX(XMLLINK[Dauer],MATCH(Q1011&amp;"_"&amp;D1010,XMLLINK[EID_WID],0)))</f>
        <v/>
      </c>
      <c r="I1010" s="18" t="str">
        <f>IF(S1010,"",INDEX(XMLLINK[BemerkungWerk],MATCH(Q1011&amp;"_"&amp;D1010,XMLLINK[EID_WID],0)))</f>
        <v/>
      </c>
      <c r="J1010" s="18" t="str">
        <f>IF(S1010,"",INDEX(XMLLINK[Pflicht],MATCH(Q1011&amp;"_"&amp;D1010,XMLLINK[EID_WID],0)))</f>
        <v/>
      </c>
      <c r="Q1010" s="21">
        <f t="shared" si="196"/>
        <v>50</v>
      </c>
      <c r="R1010" s="22">
        <v>6</v>
      </c>
      <c r="S1010" s="18" t="b">
        <f>ISERROR(INDEX(XMLLINK[NamePerson],MATCH(Q1012&amp;"_"&amp;D1010,XMLLINK[EID_WID],0)))</f>
        <v>1</v>
      </c>
      <c r="V1010" s="15" t="str">
        <f t="shared" si="199"/>
        <v/>
      </c>
      <c r="W1010" s="15" t="str">
        <f t="shared" si="198"/>
        <v/>
      </c>
    </row>
    <row r="1011" spans="1:25" x14ac:dyDescent="0.25">
      <c r="A1011" s="24"/>
      <c r="D1011" s="21">
        <v>7</v>
      </c>
      <c r="E1011" s="18" t="str">
        <f>IF(S1011,"",INDEX(XMLLINK[Titel],MATCH(Q1012&amp;"_"&amp;D1011,XMLLINK[EID_WID],0)))</f>
        <v/>
      </c>
      <c r="F1011" s="18" t="str">
        <f>IF(S1011,"",INDEX(XMLLINK[Komponist],MATCH(Q1012&amp;"_"&amp;D1011,XMLLINK[EID_WID],0)))</f>
        <v/>
      </c>
      <c r="G1011" s="18" t="str">
        <f>IF(S1011,"",INDEX(XMLLINK[Satz],MATCH(Q1012&amp;"_"&amp;D1011,XMLLINK[EID_WID],0)))</f>
        <v/>
      </c>
      <c r="H1011" s="18" t="str">
        <f>IF(S1011,"",INDEX(XMLLINK[Dauer],MATCH(Q1012&amp;"_"&amp;D1011,XMLLINK[EID_WID],0)))</f>
        <v/>
      </c>
      <c r="I1011" s="18" t="str">
        <f>IF(S1011,"",INDEX(XMLLINK[BemerkungWerk],MATCH(Q1012&amp;"_"&amp;D1011,XMLLINK[EID_WID],0)))</f>
        <v/>
      </c>
      <c r="J1011" s="18" t="str">
        <f>IF(S1011,"",INDEX(XMLLINK[Pflicht],MATCH(Q1012&amp;"_"&amp;D1011,XMLLINK[EID_WID],0)))</f>
        <v/>
      </c>
      <c r="Q1011" s="21">
        <f t="shared" si="196"/>
        <v>50</v>
      </c>
      <c r="R1011" s="22">
        <v>7</v>
      </c>
      <c r="S1011" s="18" t="b">
        <f>ISERROR(INDEX(XMLLINK[NamePerson],MATCH(Q1013&amp;"_"&amp;D1011,XMLLINK[EID_WID],0)))</f>
        <v>1</v>
      </c>
      <c r="V1011" s="15" t="str">
        <f t="shared" si="199"/>
        <v/>
      </c>
      <c r="W1011" s="15" t="str">
        <f t="shared" si="198"/>
        <v/>
      </c>
    </row>
    <row r="1012" spans="1:25" x14ac:dyDescent="0.25">
      <c r="A1012" s="24"/>
      <c r="D1012" s="21">
        <v>8</v>
      </c>
      <c r="E1012" s="18" t="str">
        <f>IF(S1012,"",INDEX(XMLLINK[Titel],MATCH(Q1013&amp;"_"&amp;D1012,XMLLINK[EID_WID],0)))</f>
        <v/>
      </c>
      <c r="F1012" s="18" t="str">
        <f>IF(S1012,"",INDEX(XMLLINK[Komponist],MATCH(Q1013&amp;"_"&amp;D1012,XMLLINK[EID_WID],0)))</f>
        <v/>
      </c>
      <c r="G1012" s="18" t="str">
        <f>IF(S1012,"",INDEX(XMLLINK[Satz],MATCH(Q1013&amp;"_"&amp;D1012,XMLLINK[EID_WID],0)))</f>
        <v/>
      </c>
      <c r="H1012" s="18" t="str">
        <f>IF(S1012,"",INDEX(XMLLINK[Dauer],MATCH(Q1013&amp;"_"&amp;D1012,XMLLINK[EID_WID],0)))</f>
        <v/>
      </c>
      <c r="I1012" s="18" t="str">
        <f>IF(S1012,"",INDEX(XMLLINK[BemerkungWerk],MATCH(Q1013&amp;"_"&amp;D1012,XMLLINK[EID_WID],0)))</f>
        <v/>
      </c>
      <c r="J1012" s="18" t="str">
        <f>IF(S1012,"",INDEX(XMLLINK[Pflicht],MATCH(Q1013&amp;"_"&amp;D1012,XMLLINK[EID_WID],0)))</f>
        <v/>
      </c>
      <c r="Q1012" s="21"/>
      <c r="R1012" s="22">
        <v>8</v>
      </c>
      <c r="S1012" s="18" t="b">
        <f>ISERROR(INDEX(XMLLINK[NamePerson],MATCH(A1013&amp;"_"&amp;D1012,XMLLINK[EID_WID],0)))</f>
        <v>1</v>
      </c>
      <c r="V1012" s="15" t="str">
        <f t="shared" si="199"/>
        <v/>
      </c>
      <c r="W1012" s="15" t="str">
        <f t="shared" si="198"/>
        <v/>
      </c>
    </row>
    <row r="1014" spans="1:25" x14ac:dyDescent="0.25">
      <c r="A1014" s="23" t="s">
        <v>96</v>
      </c>
      <c r="B1014" s="23">
        <f>(ROW()+6)/20</f>
        <v>51</v>
      </c>
      <c r="C1014" s="24"/>
      <c r="D1014" s="24"/>
      <c r="E1014" s="24"/>
      <c r="F1014" s="24"/>
      <c r="G1014" s="24"/>
      <c r="H1014" s="24"/>
      <c r="I1014" s="24"/>
      <c r="J1014" s="24"/>
      <c r="K1014" s="24"/>
      <c r="L1014" s="24"/>
      <c r="M1014" s="24"/>
      <c r="N1014" s="24"/>
      <c r="O1014" s="24"/>
    </row>
    <row r="1015" spans="1:25" x14ac:dyDescent="0.25">
      <c r="A1015" s="24"/>
      <c r="B1015" s="17" t="s">
        <v>78</v>
      </c>
      <c r="C1015" s="18" t="str">
        <f>IF(ISERROR(S1015),"",INDEX(XMLLINK[Name],MATCH(Q1016,XMLLINK[EnsembleNr],0)))</f>
        <v/>
      </c>
      <c r="D1015" s="17" t="s">
        <v>89</v>
      </c>
      <c r="E1015" s="19" t="s">
        <v>11</v>
      </c>
      <c r="F1015" s="15" t="s">
        <v>90</v>
      </c>
      <c r="G1015" s="15" t="s">
        <v>91</v>
      </c>
      <c r="H1015" s="15" t="s">
        <v>24</v>
      </c>
      <c r="I1015" s="15" t="s">
        <v>25</v>
      </c>
      <c r="J1015" s="15" t="s">
        <v>26</v>
      </c>
      <c r="K1015" s="15" t="s">
        <v>27</v>
      </c>
      <c r="L1015" s="15" t="s">
        <v>18</v>
      </c>
      <c r="M1015" s="15" t="s">
        <v>92</v>
      </c>
      <c r="N1015" s="15" t="s">
        <v>93</v>
      </c>
      <c r="O1015" s="15" t="s">
        <v>20</v>
      </c>
      <c r="Q1015" s="21" t="s">
        <v>103</v>
      </c>
      <c r="R1015" s="17" t="s">
        <v>97</v>
      </c>
      <c r="S1015" s="20" t="e">
        <f>VLOOKUP(Q1017,XMLLINK[EnsembleNr],1,0)</f>
        <v>#N/A</v>
      </c>
      <c r="T1015" s="15" t="s">
        <v>100</v>
      </c>
      <c r="W1015" s="29" t="str">
        <f>CONCATENATE(W1016,W1017,W1018,W1019,W1020,W1021,W1022,W1023)</f>
        <v/>
      </c>
      <c r="X1015" s="31">
        <f>8-COUNTIF(W1016:W1023,"")</f>
        <v>0</v>
      </c>
      <c r="Y1015" s="29" t="str">
        <f>CONCATENATE(Y1016,Y1017,Y1018,Y1019,Y1020,Y1021,Y1022,Y1023)</f>
        <v/>
      </c>
    </row>
    <row r="1016" spans="1:25" x14ac:dyDescent="0.25">
      <c r="A1016" s="24"/>
      <c r="B1016" s="17" t="s">
        <v>79</v>
      </c>
      <c r="C1016" s="18" t="str">
        <f>IF(ISERROR(S1015),"",INDEX(XMLLINK[Leiter],MATCH(Q1016,XMLLINK[EnsembleNr],0)))</f>
        <v/>
      </c>
      <c r="D1016" s="21">
        <v>1</v>
      </c>
      <c r="E1016" s="18" t="str">
        <f>IF(S1016,"",INDEX(XMLLINK[NamePerson],MATCH(Q1017&amp;"_"&amp;D1016,XMLLINK[EID_MID],0)))</f>
        <v/>
      </c>
      <c r="F1016" s="18" t="str">
        <f>IF(S1016,"",INDEX(XMLLINK[GebDat],MATCH(Q1017&amp;"_"&amp;D1016,XMLLINK[EID_MID],0)))</f>
        <v/>
      </c>
      <c r="G1016" s="18" t="str">
        <f>IF(S1016,"",INDEX(XMLLINK[Geschlecht],MATCH(Q1017&amp;"_"&amp;D1016,XMLLINK[EID_MID],0)))</f>
        <v/>
      </c>
      <c r="H1016" s="18" t="str">
        <f>IF(S1016,"",INDEX(XMLLINK[Adresse],MATCH(Q1017&amp;"_"&amp;D1016,XMLLINK[EID_MID],0)))</f>
        <v/>
      </c>
      <c r="I1016" s="18" t="str">
        <f>IF(S1016,"",INDEX(XMLLINK[Email],MATCH(Q1017&amp;"_"&amp;D1016,XMLLINK[EID_MID],0)))</f>
        <v/>
      </c>
      <c r="J1016" s="18" t="str">
        <f>IF(S1016,"",INDEX(XMLLINK[Telefon],MATCH(Q1017&amp;"_"&amp;D1016,XMLLINK[EID_MID],0)))</f>
        <v/>
      </c>
      <c r="K1016" s="18" t="str">
        <f>IF(S1016,"",INDEX(XMLLINK[Instrument],MATCH(Q1017&amp;"_"&amp;D1016,XMLLINK[EID_MID],0)))</f>
        <v/>
      </c>
      <c r="L1016" s="18" t="str">
        <f>IF(S1016,"",INDEX(XMLLINK[BereichIDPerson],MATCH(Q1017&amp;"_"&amp;D1016,XMLLINK[EID_MID],0)))</f>
        <v/>
      </c>
      <c r="M1016" s="18" t="str">
        <f>IF(S1016,"",INDEX(XMLLINK[BereichNamePerson],MATCH(Q1017&amp;"_"&amp;D1016,XMLLINK[EID_MID],0)))</f>
        <v/>
      </c>
      <c r="N1016" s="18" t="str">
        <f>IF(S1016,"",INDEX(XMLLINK[AuswahlPerson],MATCH(Q1017&amp;"_"&amp;D1016,XMLLINK[EID_MID],0)))</f>
        <v/>
      </c>
      <c r="O1016" s="18" t="str">
        <f>IF(S1016,"",INDEX(XMLLINK[BemerkungPerson],MATCH(Q1017&amp;"_"&amp;D1016,XMLLINK[EID_MID],0)))</f>
        <v/>
      </c>
      <c r="Q1016" s="21">
        <f>B1014</f>
        <v>51</v>
      </c>
      <c r="R1016" s="22" t="s">
        <v>101</v>
      </c>
      <c r="S1016" s="18" t="b">
        <f>ISERROR(INDEX(XMLLINK[NamePerson],MATCH(Q1017&amp;"_"&amp;D1016,XMLLINK[EID_MID],0)))</f>
        <v>1</v>
      </c>
      <c r="U1016" s="15" t="str">
        <f ca="1">IF(ISNUMBER(DATEVALUE(F1016)),TODAY()-DATEVALUE(F1016),"")</f>
        <v/>
      </c>
      <c r="W1016" s="15" t="str">
        <f>M1016</f>
        <v/>
      </c>
      <c r="X1016" s="29" t="str">
        <f>IF(E1016="","",IF(E1017="",E1016,IF(E1018="",E1016&amp;", "&amp;E1017,IF(E1019="",E1016&amp;", "&amp;E1017&amp;", "&amp;E1018,IF(E1020="",E1016&amp;", "&amp;E1017&amp;", "&amp;E1018&amp;", "&amp;E1019,IF(E1021="",E1016&amp;", "&amp;E1017&amp;", "&amp;E1018&amp;", "&amp;E1019&amp;", "&amp;E1020,IF(E1022="",E1016&amp;", "&amp;E1017&amp;", "&amp;E1018&amp;", "&amp;E1019&amp;", "&amp;E1020&amp;", "&amp;E1021,IF(E1023="",E1016&amp;", "&amp;E1017&amp;", "&amp;E1018&amp;", "&amp;E1019&amp;", "&amp;E1020&amp;", "&amp;E1021&amp;", "&amp;E1022,E1016&amp;", "&amp;E1017&amp;", "&amp;E1018&amp;", "&amp;E1019&amp;", "&amp;E1020&amp;", "&amp;E1021&amp;", "&amp;E1022&amp;", "&amp;E1023))))))))</f>
        <v/>
      </c>
      <c r="Y1016" s="15" t="str">
        <f>K1016</f>
        <v/>
      </c>
    </row>
    <row r="1017" spans="1:25" x14ac:dyDescent="0.25">
      <c r="A1017" s="24"/>
      <c r="B1017" s="17" t="s">
        <v>80</v>
      </c>
      <c r="C1017" s="18" t="str">
        <f>IF(ISERROR(S1015),"",INDEX(XMLLINK[LeiterEmail],MATCH(Q1017,XMLLINK[EnsembleNr],0)))</f>
        <v/>
      </c>
      <c r="D1017" s="21">
        <v>2</v>
      </c>
      <c r="E1017" s="18" t="str">
        <f>IF(S1017,"",INDEX(XMLLINK[NamePerson],MATCH(Q1018&amp;"_"&amp;D1017,XMLLINK[EID_MID],0)))</f>
        <v/>
      </c>
      <c r="F1017" s="18" t="str">
        <f>IF(S1017,"",INDEX(XMLLINK[GebDat],MATCH(Q1018&amp;"_"&amp;D1017,XMLLINK[EID_MID],0)))</f>
        <v/>
      </c>
      <c r="G1017" s="18" t="str">
        <f>IF(S1017,"",INDEX(XMLLINK[Geschlecht],MATCH(Q1018&amp;"_"&amp;D1017,XMLLINK[EID_MID],0)))</f>
        <v/>
      </c>
      <c r="H1017" s="18" t="str">
        <f>IF(S1017,"",INDEX(XMLLINK[Adresse],MATCH(Q1018&amp;"_"&amp;D1017,XMLLINK[EID_MID],0)))</f>
        <v/>
      </c>
      <c r="I1017" s="18" t="str">
        <f>IF(S1017,"",INDEX(XMLLINK[Email],MATCH(Q1018&amp;"_"&amp;D1017,XMLLINK[EID_MID],0)))</f>
        <v/>
      </c>
      <c r="J1017" s="18" t="str">
        <f>IF(S1017,"",INDEX(XMLLINK[Telefon],MATCH(Q1018&amp;"_"&amp;D1017,XMLLINK[EID_MID],0)))</f>
        <v/>
      </c>
      <c r="K1017" s="18" t="str">
        <f>IF(S1017,"",INDEX(XMLLINK[Instrument],MATCH(Q1018&amp;"_"&amp;D1017,XMLLINK[EID_MID],0)))</f>
        <v/>
      </c>
      <c r="L1017" s="18" t="str">
        <f>IF(S1017,"",INDEX(XMLLINK[BereichIDPerson],MATCH(Q1018&amp;"_"&amp;D1017,XMLLINK[EID_MID],0)))</f>
        <v/>
      </c>
      <c r="M1017" s="18" t="str">
        <f>IF(S1017,"",INDEX(XMLLINK[BereichNamePerson],MATCH(Q1018&amp;"_"&amp;D1017,XMLLINK[EID_MID],0)))</f>
        <v/>
      </c>
      <c r="N1017" s="18" t="str">
        <f>IF(S1017,"",INDEX(XMLLINK[AuswahlPerson],MATCH(Q1018&amp;"_"&amp;D1017,XMLLINK[EID_MID],0)))</f>
        <v/>
      </c>
      <c r="O1017" s="18" t="str">
        <f>IF(S1017,"",INDEX(XMLLINK[BemerkungPerson],MATCH(Q1018&amp;"_"&amp;D1017,XMLLINK[EID_MID],0)))</f>
        <v/>
      </c>
      <c r="Q1017" s="21">
        <f t="shared" ref="Q1017:Q1031" si="200">Q1016</f>
        <v>51</v>
      </c>
      <c r="R1017" s="15">
        <v>2</v>
      </c>
      <c r="S1017" s="18" t="b">
        <f>ISERROR(INDEX(XMLLINK[NamePerson],MATCH(Q1017&amp;"_"&amp;D1017,XMLLINK[EID_MID],0)))</f>
        <v>1</v>
      </c>
      <c r="U1017" s="15" t="str">
        <f t="shared" ref="U1017:U1023" ca="1" si="201">IF(ISNUMBER(DATEVALUE(F1017)),TODAY()-DATEVALUE(F1017),"")</f>
        <v/>
      </c>
      <c r="W1017" s="15" t="str">
        <f>IF(AND(M1017&lt;&gt;"",M1017&lt;&gt;M1016),", "&amp;M1017,"")</f>
        <v/>
      </c>
      <c r="Y1017" s="15" t="str">
        <f>IF(AND(K1017&lt;&gt;"",K1017&lt;&gt;K1016),", "&amp;K1017,"")</f>
        <v/>
      </c>
    </row>
    <row r="1018" spans="1:25" x14ac:dyDescent="0.25">
      <c r="A1018" s="24"/>
      <c r="B1018" s="17" t="s">
        <v>81</v>
      </c>
      <c r="C1018" s="18" t="str">
        <f>IF(ISERROR(S1015),"",INDEX(XMLLINK[LeiterTelefon],MATCH(Q1018,XMLLINK[EnsembleNr],0)))</f>
        <v/>
      </c>
      <c r="D1018" s="21">
        <v>3</v>
      </c>
      <c r="E1018" s="18" t="str">
        <f>IF(S1018,"",INDEX(XMLLINK[NamePerson],MATCH(Q1019&amp;"_"&amp;D1018,XMLLINK[EID_MID],0)))</f>
        <v/>
      </c>
      <c r="F1018" s="18" t="str">
        <f>IF(S1018,"",INDEX(XMLLINK[GebDat],MATCH(Q1019&amp;"_"&amp;D1018,XMLLINK[EID_MID],0)))</f>
        <v/>
      </c>
      <c r="G1018" s="18" t="str">
        <f>IF(S1018,"",INDEX(XMLLINK[Geschlecht],MATCH(Q1019&amp;"_"&amp;D1018,XMLLINK[EID_MID],0)))</f>
        <v/>
      </c>
      <c r="H1018" s="18" t="str">
        <f>IF(S1018,"",INDEX(XMLLINK[Adresse],MATCH(Q1019&amp;"_"&amp;D1018,XMLLINK[EID_MID],0)))</f>
        <v/>
      </c>
      <c r="I1018" s="18" t="str">
        <f>IF(S1018,"",INDEX(XMLLINK[Email],MATCH(Q1019&amp;"_"&amp;D1018,XMLLINK[EID_MID],0)))</f>
        <v/>
      </c>
      <c r="J1018" s="18" t="str">
        <f>IF(S1018,"",INDEX(XMLLINK[Telefon],MATCH(Q1019&amp;"_"&amp;D1018,XMLLINK[EID_MID],0)))</f>
        <v/>
      </c>
      <c r="K1018" s="18" t="str">
        <f>IF(S1018,"",INDEX(XMLLINK[Instrument],MATCH(Q1019&amp;"_"&amp;D1018,XMLLINK[EID_MID],0)))</f>
        <v/>
      </c>
      <c r="L1018" s="18" t="str">
        <f>IF(S1018,"",INDEX(XMLLINK[BereichIDPerson],MATCH(Q1019&amp;"_"&amp;D1018,XMLLINK[EID_MID],0)))</f>
        <v/>
      </c>
      <c r="M1018" s="18" t="str">
        <f>IF(S1018,"",INDEX(XMLLINK[BereichNamePerson],MATCH(Q1019&amp;"_"&amp;D1018,XMLLINK[EID_MID],0)))</f>
        <v/>
      </c>
      <c r="N1018" s="18" t="str">
        <f>IF(S1018,"",INDEX(XMLLINK[AuswahlPerson],MATCH(Q1019&amp;"_"&amp;D1018,XMLLINK[EID_MID],0)))</f>
        <v/>
      </c>
      <c r="O1018" s="18" t="str">
        <f>IF(S1018,"",INDEX(XMLLINK[BemerkungPerson],MATCH(Q1019&amp;"_"&amp;D1018,XMLLINK[EID_MID],0)))</f>
        <v/>
      </c>
      <c r="Q1018" s="21">
        <f t="shared" si="200"/>
        <v>51</v>
      </c>
      <c r="R1018" s="15">
        <v>3</v>
      </c>
      <c r="S1018" s="18" t="b">
        <f>ISERROR(INDEX(XMLLINK[NamePerson],MATCH(Q1017&amp;"_"&amp;D1018,XMLLINK[EID_MID],0)))</f>
        <v>1</v>
      </c>
      <c r="U1018" s="15" t="str">
        <f t="shared" ca="1" si="201"/>
        <v/>
      </c>
      <c r="W1018" s="15" t="str">
        <f>IF(OR(M1018="",COUNTIF(M1016:M1017,M1018)&gt;0),"",", "&amp;M1018)</f>
        <v/>
      </c>
      <c r="Y1018" s="15" t="str">
        <f>IF(OR(K1018="",COUNTIF(K1016:K1017,K1018)&gt;0),"",", "&amp;K1018)</f>
        <v/>
      </c>
    </row>
    <row r="1019" spans="1:25" x14ac:dyDescent="0.25">
      <c r="A1019" s="24"/>
      <c r="B1019" s="17" t="s">
        <v>82</v>
      </c>
      <c r="C1019" s="18" t="str">
        <f>IF(ISERROR(S1015),"",INDEX(XMLLINK[Art],MATCH(Q1019,XMLLINK[EnsembleNr],0)))</f>
        <v/>
      </c>
      <c r="D1019" s="21">
        <v>4</v>
      </c>
      <c r="E1019" s="18" t="str">
        <f>IF(S1019,"",INDEX(XMLLINK[NamePerson],MATCH(Q1020&amp;"_"&amp;D1019,XMLLINK[EID_MID],0)))</f>
        <v/>
      </c>
      <c r="F1019" s="18" t="str">
        <f>IF(S1019,"",INDEX(XMLLINK[GebDat],MATCH(Q1020&amp;"_"&amp;D1019,XMLLINK[EID_MID],0)))</f>
        <v/>
      </c>
      <c r="G1019" s="18" t="str">
        <f>IF(S1019,"",INDEX(XMLLINK[Geschlecht],MATCH(Q1020&amp;"_"&amp;D1019,XMLLINK[EID_MID],0)))</f>
        <v/>
      </c>
      <c r="H1019" s="18" t="str">
        <f>IF(S1019,"",INDEX(XMLLINK[Adresse],MATCH(Q1020&amp;"_"&amp;D1019,XMLLINK[EID_MID],0)))</f>
        <v/>
      </c>
      <c r="I1019" s="18" t="str">
        <f>IF(S1019,"",INDEX(XMLLINK[Email],MATCH(Q1020&amp;"_"&amp;D1019,XMLLINK[EID_MID],0)))</f>
        <v/>
      </c>
      <c r="J1019" s="18" t="str">
        <f>IF(S1019,"",INDEX(XMLLINK[Telefon],MATCH(Q1020&amp;"_"&amp;D1019,XMLLINK[EID_MID],0)))</f>
        <v/>
      </c>
      <c r="K1019" s="18" t="str">
        <f>IF(S1019,"",INDEX(XMLLINK[Instrument],MATCH(Q1020&amp;"_"&amp;D1019,XMLLINK[EID_MID],0)))</f>
        <v/>
      </c>
      <c r="L1019" s="18" t="str">
        <f>IF(S1019,"",INDEX(XMLLINK[BereichIDPerson],MATCH(Q1020&amp;"_"&amp;D1019,XMLLINK[EID_MID],0)))</f>
        <v/>
      </c>
      <c r="M1019" s="18" t="str">
        <f>IF(S1019,"",INDEX(XMLLINK[BereichNamePerson],MATCH(Q1020&amp;"_"&amp;D1019,XMLLINK[EID_MID],0)))</f>
        <v/>
      </c>
      <c r="N1019" s="18" t="str">
        <f>IF(S1019,"",INDEX(XMLLINK[AuswahlPerson],MATCH(Q1020&amp;"_"&amp;D1019,XMLLINK[EID_MID],0)))</f>
        <v/>
      </c>
      <c r="O1019" s="18" t="str">
        <f>IF(S1019,"",INDEX(XMLLINK[BemerkungPerson],MATCH(Q1020&amp;"_"&amp;D1019,XMLLINK[EID_MID],0)))</f>
        <v/>
      </c>
      <c r="Q1019" s="21">
        <f t="shared" si="200"/>
        <v>51</v>
      </c>
      <c r="R1019" s="15">
        <v>4</v>
      </c>
      <c r="S1019" s="18" t="b">
        <f>ISERROR(INDEX(XMLLINK[NamePerson],MATCH(Q1017&amp;"_"&amp;D1019,XMLLINK[EID_MID],0)))</f>
        <v>1</v>
      </c>
      <c r="U1019" s="15" t="str">
        <f t="shared" ca="1" si="201"/>
        <v/>
      </c>
      <c r="W1019" s="15" t="str">
        <f>IF(OR(M1019="",COUNTIF(M1016:M1018,M1019)&gt;0),"",", "&amp;M1019)</f>
        <v/>
      </c>
      <c r="Y1019" s="15" t="str">
        <f>IF(OR(K1019="",COUNTIF(K1016:K1018,K1019)&gt;0),"",", "&amp;K1019)</f>
        <v/>
      </c>
    </row>
    <row r="1020" spans="1:25" x14ac:dyDescent="0.25">
      <c r="A1020" s="24"/>
      <c r="B1020" s="17" t="s">
        <v>83</v>
      </c>
      <c r="C1020" s="18" t="str">
        <f>IF(ISERROR(S1015),"",INDEX(XMLLINK[Stufe],MATCH(Q1020,XMLLINK[EnsembleNr],0)))</f>
        <v/>
      </c>
      <c r="D1020" s="21">
        <v>5</v>
      </c>
      <c r="E1020" s="18" t="str">
        <f>IF(S1020,"",INDEX(XMLLINK[NamePerson],MATCH(Q1021&amp;"_"&amp;D1020,XMLLINK[EID_MID],0)))</f>
        <v/>
      </c>
      <c r="F1020" s="18" t="str">
        <f>IF(S1020,"",INDEX(XMLLINK[GebDat],MATCH(Q1021&amp;"_"&amp;D1020,XMLLINK[EID_MID],0)))</f>
        <v/>
      </c>
      <c r="G1020" s="18" t="str">
        <f>IF(S1020,"",INDEX(XMLLINK[Geschlecht],MATCH(Q1021&amp;"_"&amp;D1020,XMLLINK[EID_MID],0)))</f>
        <v/>
      </c>
      <c r="H1020" s="18" t="str">
        <f>IF(S1020,"",INDEX(XMLLINK[Adresse],MATCH(Q1021&amp;"_"&amp;D1020,XMLLINK[EID_MID],0)))</f>
        <v/>
      </c>
      <c r="I1020" s="18" t="str">
        <f>IF(S1020,"",INDEX(XMLLINK[Email],MATCH(Q1021&amp;"_"&amp;D1020,XMLLINK[EID_MID],0)))</f>
        <v/>
      </c>
      <c r="J1020" s="18" t="str">
        <f>IF(S1020,"",INDEX(XMLLINK[Telefon],MATCH(Q1021&amp;"_"&amp;D1020,XMLLINK[EID_MID],0)))</f>
        <v/>
      </c>
      <c r="K1020" s="18" t="str">
        <f>IF(S1020,"",INDEX(XMLLINK[Instrument],MATCH(Q1021&amp;"_"&amp;D1020,XMLLINK[EID_MID],0)))</f>
        <v/>
      </c>
      <c r="L1020" s="18" t="str">
        <f>IF(S1020,"",INDEX(XMLLINK[BereichIDPerson],MATCH(Q1021&amp;"_"&amp;D1020,XMLLINK[EID_MID],0)))</f>
        <v/>
      </c>
      <c r="M1020" s="18" t="str">
        <f>IF(S1020,"",INDEX(XMLLINK[BereichNamePerson],MATCH(Q1021&amp;"_"&amp;D1020,XMLLINK[EID_MID],0)))</f>
        <v/>
      </c>
      <c r="N1020" s="18" t="str">
        <f>IF(S1020,"",INDEX(XMLLINK[AuswahlPerson],MATCH(Q1021&amp;"_"&amp;D1020,XMLLINK[EID_MID],0)))</f>
        <v/>
      </c>
      <c r="O1020" s="18" t="str">
        <f>IF(S1020,"",INDEX(XMLLINK[BemerkungPerson],MATCH(Q1021&amp;"_"&amp;D1020,XMLLINK[EID_MID],0)))</f>
        <v/>
      </c>
      <c r="Q1020" s="21">
        <f t="shared" si="200"/>
        <v>51</v>
      </c>
      <c r="R1020" s="15">
        <v>5</v>
      </c>
      <c r="S1020" s="18" t="b">
        <f>ISERROR(INDEX(XMLLINK[NamePerson],MATCH(Q1017&amp;"_"&amp;D1020,XMLLINK[EID_MID],0)))</f>
        <v>1</v>
      </c>
      <c r="U1020" s="15" t="str">
        <f t="shared" ca="1" si="201"/>
        <v/>
      </c>
      <c r="W1020" s="15" t="str">
        <f>IF(OR(M1020="",COUNTIF(M1016:M1019,M1020)&gt;0),"",", "&amp;M1020)</f>
        <v/>
      </c>
      <c r="Y1020" s="15" t="str">
        <f>IF(OR(K1020="",COUNTIF(K1017:K1019,K1020)&gt;0),"",", "&amp;K1020)</f>
        <v/>
      </c>
    </row>
    <row r="1021" spans="1:25" x14ac:dyDescent="0.25">
      <c r="A1021" s="24"/>
      <c r="B1021" s="17" t="s">
        <v>84</v>
      </c>
      <c r="C1021" s="18" t="str">
        <f>IF(ISERROR(S1015),"",INDEX(XMLLINK[Artikel],MATCH(Q1021,XMLLINK[EnsembleNr],0)))</f>
        <v/>
      </c>
      <c r="D1021" s="21">
        <v>6</v>
      </c>
      <c r="E1021" s="18" t="str">
        <f>IF(S1021,"",INDEX(XMLLINK[NamePerson],MATCH(Q1022&amp;"_"&amp;D1021,XMLLINK[EID_MID],0)))</f>
        <v/>
      </c>
      <c r="F1021" s="18" t="str">
        <f>IF(S1021,"",INDEX(XMLLINK[GebDat],MATCH(Q1022&amp;"_"&amp;D1021,XMLLINK[EID_MID],0)))</f>
        <v/>
      </c>
      <c r="G1021" s="18" t="str">
        <f>IF(S1021,"",INDEX(XMLLINK[Geschlecht],MATCH(Q1022&amp;"_"&amp;D1021,XMLLINK[EID_MID],0)))</f>
        <v/>
      </c>
      <c r="H1021" s="18" t="str">
        <f>IF(S1021,"",INDEX(XMLLINK[Adresse],MATCH(Q1022&amp;"_"&amp;D1021,XMLLINK[EID_MID],0)))</f>
        <v/>
      </c>
      <c r="I1021" s="18" t="str">
        <f>IF(S1021,"",INDEX(XMLLINK[Email],MATCH(Q1022&amp;"_"&amp;D1021,XMLLINK[EID_MID],0)))</f>
        <v/>
      </c>
      <c r="J1021" s="18" t="str">
        <f>IF(S1021,"",INDEX(XMLLINK[Telefon],MATCH(Q1022&amp;"_"&amp;D1021,XMLLINK[EID_MID],0)))</f>
        <v/>
      </c>
      <c r="K1021" s="18" t="str">
        <f>IF(S1021,"",INDEX(XMLLINK[Instrument],MATCH(Q1022&amp;"_"&amp;D1021,XMLLINK[EID_MID],0)))</f>
        <v/>
      </c>
      <c r="L1021" s="18" t="str">
        <f>IF(S1021,"",INDEX(XMLLINK[BereichIDPerson],MATCH(Q1022&amp;"_"&amp;D1021,XMLLINK[EID_MID],0)))</f>
        <v/>
      </c>
      <c r="M1021" s="18" t="str">
        <f>IF(S1021,"",INDEX(XMLLINK[BereichNamePerson],MATCH(Q1022&amp;"_"&amp;D1021,XMLLINK[EID_MID],0)))</f>
        <v/>
      </c>
      <c r="N1021" s="18" t="str">
        <f>IF(S1021,"",INDEX(XMLLINK[AuswahlPerson],MATCH(Q1022&amp;"_"&amp;D1021,XMLLINK[EID_MID],0)))</f>
        <v/>
      </c>
      <c r="O1021" s="18" t="str">
        <f>IF(S1021,"",INDEX(XMLLINK[BemerkungPerson],MATCH(Q1022&amp;"_"&amp;D1021,XMLLINK[EID_MID],0)))</f>
        <v/>
      </c>
      <c r="Q1021" s="21">
        <f t="shared" si="200"/>
        <v>51</v>
      </c>
      <c r="R1021" s="15">
        <v>6</v>
      </c>
      <c r="S1021" s="18" t="b">
        <f>ISERROR(INDEX(XMLLINK[NamePerson],MATCH(Q1017&amp;"_"&amp;D1021,XMLLINK[EID_MID],0)))</f>
        <v>1</v>
      </c>
      <c r="U1021" s="15" t="str">
        <f t="shared" ca="1" si="201"/>
        <v/>
      </c>
      <c r="W1021" s="15" t="str">
        <f>IF(OR(M1021="",COUNTIF(M1016:M1020,M1021)&gt;0),"",", "&amp;M1021)</f>
        <v/>
      </c>
      <c r="Y1021" s="15" t="str">
        <f>IF(OR(K1021="",COUNTIF(K1018:K1020,K1021)&gt;0),"",", "&amp;K1021)</f>
        <v/>
      </c>
    </row>
    <row r="1022" spans="1:25" x14ac:dyDescent="0.25">
      <c r="A1022" s="24"/>
      <c r="B1022" s="17" t="s">
        <v>85</v>
      </c>
      <c r="C1022" s="18" t="str">
        <f>IF(ISERROR(S1015),"",INDEX(XMLLINK[BereichID],MATCH(Q1022,XMLLINK[EnsembleNr],0)))</f>
        <v/>
      </c>
      <c r="D1022" s="21">
        <v>7</v>
      </c>
      <c r="E1022" s="18" t="str">
        <f>IF(S1022,"",INDEX(XMLLINK[NamePerson],MATCH(Q1023&amp;"_"&amp;D1022,XMLLINK[EID_MID],0)))</f>
        <v/>
      </c>
      <c r="F1022" s="18" t="str">
        <f>IF(S1022,"",INDEX(XMLLINK[GebDat],MATCH(Q1023&amp;"_"&amp;D1022,XMLLINK[EID_MID],0)))</f>
        <v/>
      </c>
      <c r="G1022" s="18" t="str">
        <f>IF(S1022,"",INDEX(XMLLINK[Geschlecht],MATCH(Q1023&amp;"_"&amp;D1022,XMLLINK[EID_MID],0)))</f>
        <v/>
      </c>
      <c r="H1022" s="18" t="str">
        <f>IF(S1022,"",INDEX(XMLLINK[Adresse],MATCH(Q1023&amp;"_"&amp;D1022,XMLLINK[EID_MID],0)))</f>
        <v/>
      </c>
      <c r="I1022" s="18" t="str">
        <f>IF(S1022,"",INDEX(XMLLINK[Email],MATCH(Q1023&amp;"_"&amp;D1022,XMLLINK[EID_MID],0)))</f>
        <v/>
      </c>
      <c r="J1022" s="18" t="str">
        <f>IF(S1022,"",INDEX(XMLLINK[Telefon],MATCH(Q1023&amp;"_"&amp;D1022,XMLLINK[EID_MID],0)))</f>
        <v/>
      </c>
      <c r="K1022" s="18" t="str">
        <f>IF(S1022,"",INDEX(XMLLINK[Instrument],MATCH(Q1023&amp;"_"&amp;D1022,XMLLINK[EID_MID],0)))</f>
        <v/>
      </c>
      <c r="L1022" s="18" t="str">
        <f>IF(S1022,"",INDEX(XMLLINK[BereichIDPerson],MATCH(Q1023&amp;"_"&amp;D1022,XMLLINK[EID_MID],0)))</f>
        <v/>
      </c>
      <c r="M1022" s="18" t="str">
        <f>IF(S1022,"",INDEX(XMLLINK[BereichNamePerson],MATCH(Q1023&amp;"_"&amp;D1022,XMLLINK[EID_MID],0)))</f>
        <v/>
      </c>
      <c r="N1022" s="18" t="str">
        <f>IF(S1022,"",INDEX(XMLLINK[AuswahlPerson],MATCH(Q1023&amp;"_"&amp;D1022,XMLLINK[EID_MID],0)))</f>
        <v/>
      </c>
      <c r="O1022" s="18" t="str">
        <f>IF(S1022,"",INDEX(XMLLINK[BemerkungPerson],MATCH(Q1023&amp;"_"&amp;D1022,XMLLINK[EID_MID],0)))</f>
        <v/>
      </c>
      <c r="Q1022" s="21">
        <f t="shared" si="200"/>
        <v>51</v>
      </c>
      <c r="R1022" s="15">
        <v>7</v>
      </c>
      <c r="S1022" s="18" t="b">
        <f>ISERROR(INDEX(XMLLINK[NamePerson],MATCH(Q1017&amp;"_"&amp;D1022,XMLLINK[EID_MID],0)))</f>
        <v>1</v>
      </c>
      <c r="U1022" s="15" t="str">
        <f t="shared" ca="1" si="201"/>
        <v/>
      </c>
      <c r="W1022" s="15" t="str">
        <f>IF(OR(M1022="",COUNTIF(M1016:M1021,M1022)&gt;0),"",", "&amp;M1022)</f>
        <v/>
      </c>
      <c r="Y1022" s="15" t="str">
        <f>IF(OR(K1022="",COUNTIF(K1019:K1021,K1022)&gt;0),"",", "&amp;K1022)</f>
        <v/>
      </c>
    </row>
    <row r="1023" spans="1:25" x14ac:dyDescent="0.25">
      <c r="A1023" s="24"/>
      <c r="B1023" s="17" t="s">
        <v>86</v>
      </c>
      <c r="C1023" s="18" t="str">
        <f>IF(ISERROR(S1015),"",INDEX(XMLLINK[BereichName],MATCH(Q1023,XMLLINK[EnsembleNr],0)))</f>
        <v/>
      </c>
      <c r="D1023" s="21">
        <v>8</v>
      </c>
      <c r="E1023" s="18" t="str">
        <f>IF(S1023,"",INDEX(XMLLINK[NamePerson],MATCH(Q1024&amp;"_"&amp;D1023,XMLLINK[EID_MID],0)))</f>
        <v/>
      </c>
      <c r="F1023" s="18" t="str">
        <f>IF(S1023,"",INDEX(XMLLINK[GebDat],MATCH(Q1024&amp;"_"&amp;D1023,XMLLINK[EID_MID],0)))</f>
        <v/>
      </c>
      <c r="G1023" s="18" t="str">
        <f>IF(S1023,"",INDEX(XMLLINK[Geschlecht],MATCH(Q1024&amp;"_"&amp;D1023,XMLLINK[EID_MID],0)))</f>
        <v/>
      </c>
      <c r="H1023" s="18" t="str">
        <f>IF(S1023,"",INDEX(XMLLINK[Adresse],MATCH(Q1024&amp;"_"&amp;D1023,XMLLINK[EID_MID],0)))</f>
        <v/>
      </c>
      <c r="I1023" s="18" t="str">
        <f>IF(S1023,"",INDEX(XMLLINK[Email],MATCH(Q1024&amp;"_"&amp;D1023,XMLLINK[EID_MID],0)))</f>
        <v/>
      </c>
      <c r="J1023" s="18" t="str">
        <f>IF(S1023,"",INDEX(XMLLINK[Telefon],MATCH(Q1024&amp;"_"&amp;D1023,XMLLINK[EID_MID],0)))</f>
        <v/>
      </c>
      <c r="K1023" s="18" t="str">
        <f>IF(S1023,"",INDEX(XMLLINK[Instrument],MATCH(Q1024&amp;"_"&amp;D1023,XMLLINK[EID_MID],0)))</f>
        <v/>
      </c>
      <c r="L1023" s="18" t="str">
        <f>IF(S1023,"",INDEX(XMLLINK[BereichIDPerson],MATCH(Q1024&amp;"_"&amp;D1023,XMLLINK[EID_MID],0)))</f>
        <v/>
      </c>
      <c r="M1023" s="18" t="str">
        <f>IF(S1023,"",INDEX(XMLLINK[BereichNamePerson],MATCH(Q1024&amp;"_"&amp;D1023,XMLLINK[EID_MID],0)))</f>
        <v/>
      </c>
      <c r="N1023" s="18" t="str">
        <f>IF(S1023,"",INDEX(XMLLINK[AuswahlPerson],MATCH(Q1024&amp;"_"&amp;D1023,XMLLINK[EID_MID],0)))</f>
        <v/>
      </c>
      <c r="O1023" s="18" t="str">
        <f>IF(S1023,"",INDEX(XMLLINK[BemerkungPerson],MATCH(Q1024&amp;"_"&amp;D1023,XMLLINK[EID_MID],0)))</f>
        <v/>
      </c>
      <c r="Q1023" s="21">
        <f t="shared" si="200"/>
        <v>51</v>
      </c>
      <c r="R1023" s="15">
        <v>8</v>
      </c>
      <c r="S1023" s="18" t="b">
        <f>ISERROR(INDEX(XMLLINK[NamePerson],MATCH(Q1017&amp;"_"&amp;D1023,XMLLINK[EID_MID],0)))</f>
        <v>1</v>
      </c>
      <c r="U1023" s="15" t="str">
        <f t="shared" ca="1" si="201"/>
        <v/>
      </c>
      <c r="W1023" s="15" t="str">
        <f>IF(OR(M1023="",COUNTIF(M1016:M1022,M1023)&gt;0),"",", "&amp;M1023)</f>
        <v/>
      </c>
      <c r="Y1023" s="15" t="str">
        <f>IF(OR(K1023="",COUNTIF(K1020:K1022,K1023)&gt;0),"",", "&amp;K1023)</f>
        <v/>
      </c>
    </row>
    <row r="1024" spans="1:25" x14ac:dyDescent="0.25">
      <c r="A1024" s="24"/>
      <c r="B1024" s="17" t="s">
        <v>87</v>
      </c>
      <c r="C1024" s="18" t="str">
        <f>IF(ISERROR(S1015),"",INDEX(XMLLINK[Auftrittzeit],MATCH(Q1024,XMLLINK[EnsembleNr],0)))</f>
        <v/>
      </c>
      <c r="D1024" s="17" t="s">
        <v>94</v>
      </c>
      <c r="E1024" s="15" t="s">
        <v>29</v>
      </c>
      <c r="F1024" s="15" t="s">
        <v>30</v>
      </c>
      <c r="G1024" s="15" t="s">
        <v>95</v>
      </c>
      <c r="H1024" s="15" t="s">
        <v>32</v>
      </c>
      <c r="I1024" s="15" t="s">
        <v>20</v>
      </c>
      <c r="J1024" s="15" t="s">
        <v>39</v>
      </c>
      <c r="Q1024" s="21">
        <f t="shared" si="200"/>
        <v>51</v>
      </c>
      <c r="U1024" s="15">
        <f ca="1">COUNT(U1016:U1023)</f>
        <v>0</v>
      </c>
      <c r="W1024" s="29" t="str">
        <f>CONCATENATE(W1025,V1026,W1026,V1027,W1027,V1028,W1028,V1029,W1029,V1030,W1030,V1031,W1031)</f>
        <v/>
      </c>
    </row>
    <row r="1025" spans="1:25" x14ac:dyDescent="0.25">
      <c r="A1025" s="24"/>
      <c r="B1025" s="17" t="s">
        <v>88</v>
      </c>
      <c r="C1025" s="18" t="str">
        <f>IF(ISERROR(S1015),"",INDEX(XMLLINK[Bemerkung],MATCH(Q1025,XMLLINK[EnsembleNr],0)))</f>
        <v/>
      </c>
      <c r="D1025" s="21">
        <v>1</v>
      </c>
      <c r="E1025" s="18" t="str">
        <f>IF(S1025,"",INDEX(XMLLINK[Titel],MATCH(Q1026&amp;"_"&amp;D1025,XMLLINK[EID_WID],0)))</f>
        <v/>
      </c>
      <c r="F1025" s="18" t="str">
        <f>IF(S1025,"",INDEX(XMLLINK[Komponist],MATCH(Q1026&amp;"_"&amp;D1025,XMLLINK[EID_WID],0)))</f>
        <v/>
      </c>
      <c r="G1025" s="18" t="str">
        <f>IF(S1025,"",INDEX(XMLLINK[Satz],MATCH(Q1026&amp;"_"&amp;D1025,XMLLINK[EID_WID],0)))</f>
        <v/>
      </c>
      <c r="H1025" s="18" t="str">
        <f>IF(S1025,"",INDEX(XMLLINK[Dauer],MATCH(Q1026&amp;"_"&amp;D1025,XMLLINK[EID_WID],0)))</f>
        <v/>
      </c>
      <c r="I1025" s="18" t="str">
        <f>IF(S1025,"",INDEX(XMLLINK[BemerkungWerk],MATCH(Q1026&amp;"_"&amp;D1025,XMLLINK[EID_WID],0)))</f>
        <v/>
      </c>
      <c r="J1025" s="18" t="str">
        <f>IF(S1025,"",INDEX(XMLLINK[Pflicht],MATCH(Q1026&amp;"_"&amp;D1025,XMLLINK[EID_WID],0)))</f>
        <v/>
      </c>
      <c r="Q1025" s="21">
        <f t="shared" si="200"/>
        <v>51</v>
      </c>
      <c r="R1025" s="22" t="s">
        <v>102</v>
      </c>
      <c r="S1025" s="18" t="b">
        <f>ISERROR(INDEX(XMLLINK[NamePerson],MATCH(Q1027&amp;"_"&amp;D1025,XMLLINK[EID_WID],0)))</f>
        <v>1</v>
      </c>
      <c r="W1025" s="15" t="str">
        <f t="shared" ref="W1025:W1032" si="202">IF(AND(F1025="",G1025=""),E1025,IF(AND(F1025&lt;&gt;"",G1025&lt;&gt;""),F1025&amp;", "&amp;E1025&amp;", "&amp;G1025,IF(F1025="",E1025&amp;", "&amp;G1025,F1025&amp;", "&amp;E1025)))</f>
        <v/>
      </c>
    </row>
    <row r="1026" spans="1:25" x14ac:dyDescent="0.25">
      <c r="A1026" s="24"/>
      <c r="B1026" s="17" t="s">
        <v>108</v>
      </c>
      <c r="C1026" s="28" t="str">
        <f ca="1">IF(U1024=0,"",SUM(U1016:U1023)/U1024/365.25)</f>
        <v/>
      </c>
      <c r="D1026" s="21">
        <v>2</v>
      </c>
      <c r="E1026" s="18" t="str">
        <f>IF(S1026,"",INDEX(XMLLINK[Titel],MATCH(Q1027&amp;"_"&amp;D1026,XMLLINK[EID_WID],0)))</f>
        <v/>
      </c>
      <c r="F1026" s="18" t="str">
        <f>IF(S1026,"",INDEX(XMLLINK[Komponist],MATCH(Q1027&amp;"_"&amp;D1026,XMLLINK[EID_WID],0)))</f>
        <v/>
      </c>
      <c r="G1026" s="18" t="str">
        <f>IF(S1026,"",INDEX(XMLLINK[Satz],MATCH(Q1027&amp;"_"&amp;D1026,XMLLINK[EID_WID],0)))</f>
        <v/>
      </c>
      <c r="H1026" s="18" t="str">
        <f>IF(S1026,"",INDEX(XMLLINK[Dauer],MATCH(Q1027&amp;"_"&amp;D1026,XMLLINK[EID_WID],0)))</f>
        <v/>
      </c>
      <c r="I1026" s="18" t="str">
        <f>IF(S1026,"",INDEX(XMLLINK[BemerkungWerk],MATCH(Q1027&amp;"_"&amp;D1026,XMLLINK[EID_WID],0)))</f>
        <v/>
      </c>
      <c r="J1026" s="18" t="str">
        <f>IF(S1026,"",INDEX(XMLLINK[Pflicht],MATCH(Q1027&amp;"_"&amp;D1026,XMLLINK[EID_WID],0)))</f>
        <v/>
      </c>
      <c r="Q1026" s="21">
        <f t="shared" si="200"/>
        <v>51</v>
      </c>
      <c r="R1026" s="22">
        <v>2</v>
      </c>
      <c r="S1026" s="18" t="b">
        <f>ISERROR(INDEX(XMLLINK[NamePerson],MATCH(Q1028&amp;"_"&amp;D1026,XMLLINK[EID_WID],0)))</f>
        <v>1</v>
      </c>
      <c r="V1026" s="15" t="str">
        <f>IF(W1026="","","; ")</f>
        <v/>
      </c>
      <c r="W1026" s="15" t="str">
        <f t="shared" si="202"/>
        <v/>
      </c>
    </row>
    <row r="1027" spans="1:25" x14ac:dyDescent="0.25">
      <c r="A1027" s="24"/>
      <c r="D1027" s="21">
        <v>3</v>
      </c>
      <c r="E1027" s="18" t="str">
        <f>IF(S1027,"",INDEX(XMLLINK[Titel],MATCH(Q1028&amp;"_"&amp;D1027,XMLLINK[EID_WID],0)))</f>
        <v/>
      </c>
      <c r="F1027" s="18" t="str">
        <f>IF(S1027,"",INDEX(XMLLINK[Komponist],MATCH(Q1028&amp;"_"&amp;D1027,XMLLINK[EID_WID],0)))</f>
        <v/>
      </c>
      <c r="G1027" s="18" t="str">
        <f>IF(S1027,"",INDEX(XMLLINK[Satz],MATCH(Q1028&amp;"_"&amp;D1027,XMLLINK[EID_WID],0)))</f>
        <v/>
      </c>
      <c r="H1027" s="18" t="str">
        <f>IF(S1027,"",INDEX(XMLLINK[Dauer],MATCH(Q1028&amp;"_"&amp;D1027,XMLLINK[EID_WID],0)))</f>
        <v/>
      </c>
      <c r="I1027" s="18" t="str">
        <f>IF(S1027,"",INDEX(XMLLINK[BemerkungWerk],MATCH(Q1028&amp;"_"&amp;D1027,XMLLINK[EID_WID],0)))</f>
        <v/>
      </c>
      <c r="J1027" s="18" t="str">
        <f>IF(S1027,"",INDEX(XMLLINK[Pflicht],MATCH(Q1028&amp;"_"&amp;D1027,XMLLINK[EID_WID],0)))</f>
        <v/>
      </c>
      <c r="Q1027" s="21">
        <f t="shared" si="200"/>
        <v>51</v>
      </c>
      <c r="R1027" s="22">
        <v>3</v>
      </c>
      <c r="S1027" s="18" t="b">
        <f>ISERROR(INDEX(XMLLINK[NamePerson],MATCH(Q1029&amp;"_"&amp;D1027,XMLLINK[EID_WID],0)))</f>
        <v>1</v>
      </c>
      <c r="V1027" s="15" t="str">
        <f t="shared" ref="V1027:V1032" si="203">IF(W1027="","","; ")</f>
        <v/>
      </c>
      <c r="W1027" s="15" t="str">
        <f t="shared" si="202"/>
        <v/>
      </c>
    </row>
    <row r="1028" spans="1:25" x14ac:dyDescent="0.25">
      <c r="A1028" s="24"/>
      <c r="D1028" s="21">
        <v>4</v>
      </c>
      <c r="E1028" s="18" t="str">
        <f>IF(S1028,"",INDEX(XMLLINK[Titel],MATCH(Q1029&amp;"_"&amp;D1028,XMLLINK[EID_WID],0)))</f>
        <v/>
      </c>
      <c r="F1028" s="18" t="str">
        <f>IF(S1028,"",INDEX(XMLLINK[Komponist],MATCH(Q1029&amp;"_"&amp;D1028,XMLLINK[EID_WID],0)))</f>
        <v/>
      </c>
      <c r="G1028" s="18" t="str">
        <f>IF(S1028,"",INDEX(XMLLINK[Satz],MATCH(Q1029&amp;"_"&amp;D1028,XMLLINK[EID_WID],0)))</f>
        <v/>
      </c>
      <c r="H1028" s="18" t="str">
        <f>IF(S1028,"",INDEX(XMLLINK[Dauer],MATCH(Q1029&amp;"_"&amp;D1028,XMLLINK[EID_WID],0)))</f>
        <v/>
      </c>
      <c r="I1028" s="18" t="str">
        <f>IF(S1028,"",INDEX(XMLLINK[BemerkungWerk],MATCH(Q1029&amp;"_"&amp;D1028,XMLLINK[EID_WID],0)))</f>
        <v/>
      </c>
      <c r="J1028" s="18" t="str">
        <f>IF(S1028,"",INDEX(XMLLINK[Pflicht],MATCH(Q1029&amp;"_"&amp;D1028,XMLLINK[EID_WID],0)))</f>
        <v/>
      </c>
      <c r="Q1028" s="21">
        <f t="shared" si="200"/>
        <v>51</v>
      </c>
      <c r="R1028" s="22">
        <v>4</v>
      </c>
      <c r="S1028" s="18" t="b">
        <f>ISERROR(INDEX(XMLLINK[NamePerson],MATCH(Q1030&amp;"_"&amp;D1028,XMLLINK[EID_WID],0)))</f>
        <v>1</v>
      </c>
      <c r="V1028" s="15" t="str">
        <f t="shared" si="203"/>
        <v/>
      </c>
      <c r="W1028" s="15" t="str">
        <f t="shared" si="202"/>
        <v/>
      </c>
    </row>
    <row r="1029" spans="1:25" x14ac:dyDescent="0.25">
      <c r="A1029" s="24"/>
      <c r="D1029" s="21">
        <v>5</v>
      </c>
      <c r="E1029" s="18" t="str">
        <f>IF(S1029,"",INDEX(XMLLINK[Titel],MATCH(Q1030&amp;"_"&amp;D1029,XMLLINK[EID_WID],0)))</f>
        <v/>
      </c>
      <c r="F1029" s="18" t="str">
        <f>IF(S1029,"",INDEX(XMLLINK[Komponist],MATCH(Q1030&amp;"_"&amp;D1029,XMLLINK[EID_WID],0)))</f>
        <v/>
      </c>
      <c r="G1029" s="18" t="str">
        <f>IF(S1029,"",INDEX(XMLLINK[Satz],MATCH(Q1030&amp;"_"&amp;D1029,XMLLINK[EID_WID],0)))</f>
        <v/>
      </c>
      <c r="H1029" s="18" t="str">
        <f>IF(S1029,"",INDEX(XMLLINK[Dauer],MATCH(Q1030&amp;"_"&amp;D1029,XMLLINK[EID_WID],0)))</f>
        <v/>
      </c>
      <c r="I1029" s="18" t="str">
        <f>IF(S1029,"",INDEX(XMLLINK[BemerkungWerk],MATCH(Q1030&amp;"_"&amp;D1029,XMLLINK[EID_WID],0)))</f>
        <v/>
      </c>
      <c r="J1029" s="18" t="str">
        <f>IF(S1029,"",INDEX(XMLLINK[Pflicht],MATCH(Q1030&amp;"_"&amp;D1029,XMLLINK[EID_WID],0)))</f>
        <v/>
      </c>
      <c r="Q1029" s="21">
        <f t="shared" si="200"/>
        <v>51</v>
      </c>
      <c r="R1029" s="22">
        <v>5</v>
      </c>
      <c r="S1029" s="18" t="b">
        <f>ISERROR(INDEX(XMLLINK[NamePerson],MATCH(Q1031&amp;"_"&amp;D1029,XMLLINK[EID_WID],0)))</f>
        <v>1</v>
      </c>
      <c r="V1029" s="15" t="str">
        <f t="shared" si="203"/>
        <v/>
      </c>
      <c r="W1029" s="15" t="str">
        <f t="shared" si="202"/>
        <v/>
      </c>
    </row>
    <row r="1030" spans="1:25" x14ac:dyDescent="0.25">
      <c r="A1030" s="24"/>
      <c r="D1030" s="21">
        <v>6</v>
      </c>
      <c r="E1030" s="18" t="str">
        <f>IF(S1030,"",INDEX(XMLLINK[Titel],MATCH(Q1031&amp;"_"&amp;D1030,XMLLINK[EID_WID],0)))</f>
        <v/>
      </c>
      <c r="F1030" s="18" t="str">
        <f>IF(S1030,"",INDEX(XMLLINK[Komponist],MATCH(Q1031&amp;"_"&amp;D1030,XMLLINK[EID_WID],0)))</f>
        <v/>
      </c>
      <c r="G1030" s="18" t="str">
        <f>IF(S1030,"",INDEX(XMLLINK[Satz],MATCH(Q1031&amp;"_"&amp;D1030,XMLLINK[EID_WID],0)))</f>
        <v/>
      </c>
      <c r="H1030" s="18" t="str">
        <f>IF(S1030,"",INDEX(XMLLINK[Dauer],MATCH(Q1031&amp;"_"&amp;D1030,XMLLINK[EID_WID],0)))</f>
        <v/>
      </c>
      <c r="I1030" s="18" t="str">
        <f>IF(S1030,"",INDEX(XMLLINK[BemerkungWerk],MATCH(Q1031&amp;"_"&amp;D1030,XMLLINK[EID_WID],0)))</f>
        <v/>
      </c>
      <c r="J1030" s="18" t="str">
        <f>IF(S1030,"",INDEX(XMLLINK[Pflicht],MATCH(Q1031&amp;"_"&amp;D1030,XMLLINK[EID_WID],0)))</f>
        <v/>
      </c>
      <c r="Q1030" s="21">
        <f t="shared" si="200"/>
        <v>51</v>
      </c>
      <c r="R1030" s="22">
        <v>6</v>
      </c>
      <c r="S1030" s="18" t="b">
        <f>ISERROR(INDEX(XMLLINK[NamePerson],MATCH(Q1032&amp;"_"&amp;D1030,XMLLINK[EID_WID],0)))</f>
        <v>1</v>
      </c>
      <c r="V1030" s="15" t="str">
        <f t="shared" si="203"/>
        <v/>
      </c>
      <c r="W1030" s="15" t="str">
        <f t="shared" si="202"/>
        <v/>
      </c>
    </row>
    <row r="1031" spans="1:25" x14ac:dyDescent="0.25">
      <c r="A1031" s="24"/>
      <c r="D1031" s="21">
        <v>7</v>
      </c>
      <c r="E1031" s="18" t="str">
        <f>IF(S1031,"",INDEX(XMLLINK[Titel],MATCH(Q1032&amp;"_"&amp;D1031,XMLLINK[EID_WID],0)))</f>
        <v/>
      </c>
      <c r="F1031" s="18" t="str">
        <f>IF(S1031,"",INDEX(XMLLINK[Komponist],MATCH(Q1032&amp;"_"&amp;D1031,XMLLINK[EID_WID],0)))</f>
        <v/>
      </c>
      <c r="G1031" s="18" t="str">
        <f>IF(S1031,"",INDEX(XMLLINK[Satz],MATCH(Q1032&amp;"_"&amp;D1031,XMLLINK[EID_WID],0)))</f>
        <v/>
      </c>
      <c r="H1031" s="18" t="str">
        <f>IF(S1031,"",INDEX(XMLLINK[Dauer],MATCH(Q1032&amp;"_"&amp;D1031,XMLLINK[EID_WID],0)))</f>
        <v/>
      </c>
      <c r="I1031" s="18" t="str">
        <f>IF(S1031,"",INDEX(XMLLINK[BemerkungWerk],MATCH(Q1032&amp;"_"&amp;D1031,XMLLINK[EID_WID],0)))</f>
        <v/>
      </c>
      <c r="J1031" s="18" t="str">
        <f>IF(S1031,"",INDEX(XMLLINK[Pflicht],MATCH(Q1032&amp;"_"&amp;D1031,XMLLINK[EID_WID],0)))</f>
        <v/>
      </c>
      <c r="Q1031" s="21">
        <f t="shared" si="200"/>
        <v>51</v>
      </c>
      <c r="R1031" s="22">
        <v>7</v>
      </c>
      <c r="S1031" s="18" t="b">
        <f>ISERROR(INDEX(XMLLINK[NamePerson],MATCH(Q1033&amp;"_"&amp;D1031,XMLLINK[EID_WID],0)))</f>
        <v>1</v>
      </c>
      <c r="V1031" s="15" t="str">
        <f t="shared" si="203"/>
        <v/>
      </c>
      <c r="W1031" s="15" t="str">
        <f t="shared" si="202"/>
        <v/>
      </c>
    </row>
    <row r="1032" spans="1:25" x14ac:dyDescent="0.25">
      <c r="A1032" s="24"/>
      <c r="D1032" s="21">
        <v>8</v>
      </c>
      <c r="E1032" s="18" t="str">
        <f>IF(S1032,"",INDEX(XMLLINK[Titel],MATCH(Q1033&amp;"_"&amp;D1032,XMLLINK[EID_WID],0)))</f>
        <v/>
      </c>
      <c r="F1032" s="18" t="str">
        <f>IF(S1032,"",INDEX(XMLLINK[Komponist],MATCH(Q1033&amp;"_"&amp;D1032,XMLLINK[EID_WID],0)))</f>
        <v/>
      </c>
      <c r="G1032" s="18" t="str">
        <f>IF(S1032,"",INDEX(XMLLINK[Satz],MATCH(Q1033&amp;"_"&amp;D1032,XMLLINK[EID_WID],0)))</f>
        <v/>
      </c>
      <c r="H1032" s="18" t="str">
        <f>IF(S1032,"",INDEX(XMLLINK[Dauer],MATCH(Q1033&amp;"_"&amp;D1032,XMLLINK[EID_WID],0)))</f>
        <v/>
      </c>
      <c r="I1032" s="18" t="str">
        <f>IF(S1032,"",INDEX(XMLLINK[BemerkungWerk],MATCH(Q1033&amp;"_"&amp;D1032,XMLLINK[EID_WID],0)))</f>
        <v/>
      </c>
      <c r="J1032" s="18" t="str">
        <f>IF(S1032,"",INDEX(XMLLINK[Pflicht],MATCH(Q1033&amp;"_"&amp;D1032,XMLLINK[EID_WID],0)))</f>
        <v/>
      </c>
      <c r="Q1032" s="21"/>
      <c r="R1032" s="22">
        <v>8</v>
      </c>
      <c r="S1032" s="18" t="b">
        <f>ISERROR(INDEX(XMLLINK[NamePerson],MATCH(A1033&amp;"_"&amp;D1032,XMLLINK[EID_WID],0)))</f>
        <v>1</v>
      </c>
      <c r="V1032" s="15" t="str">
        <f t="shared" si="203"/>
        <v/>
      </c>
      <c r="W1032" s="15" t="str">
        <f t="shared" si="202"/>
        <v/>
      </c>
    </row>
    <row r="1034" spans="1:25" x14ac:dyDescent="0.25">
      <c r="A1034" s="23" t="s">
        <v>96</v>
      </c>
      <c r="B1034" s="23">
        <f>(ROW()+6)/20</f>
        <v>52</v>
      </c>
      <c r="C1034" s="24"/>
      <c r="D1034" s="24"/>
      <c r="E1034" s="24"/>
      <c r="F1034" s="24"/>
      <c r="G1034" s="24"/>
      <c r="H1034" s="24"/>
      <c r="I1034" s="24"/>
      <c r="J1034" s="24"/>
      <c r="K1034" s="24"/>
      <c r="L1034" s="24"/>
      <c r="M1034" s="24"/>
      <c r="N1034" s="24"/>
      <c r="O1034" s="24"/>
    </row>
    <row r="1035" spans="1:25" x14ac:dyDescent="0.25">
      <c r="A1035" s="24"/>
      <c r="B1035" s="17" t="s">
        <v>78</v>
      </c>
      <c r="C1035" s="18" t="str">
        <f>IF(ISERROR(S1035),"",INDEX(XMLLINK[Name],MATCH(Q1036,XMLLINK[EnsembleNr],0)))</f>
        <v/>
      </c>
      <c r="D1035" s="17" t="s">
        <v>89</v>
      </c>
      <c r="E1035" s="19" t="s">
        <v>11</v>
      </c>
      <c r="F1035" s="15" t="s">
        <v>90</v>
      </c>
      <c r="G1035" s="15" t="s">
        <v>91</v>
      </c>
      <c r="H1035" s="15" t="s">
        <v>24</v>
      </c>
      <c r="I1035" s="15" t="s">
        <v>25</v>
      </c>
      <c r="J1035" s="15" t="s">
        <v>26</v>
      </c>
      <c r="K1035" s="15" t="s">
        <v>27</v>
      </c>
      <c r="L1035" s="15" t="s">
        <v>18</v>
      </c>
      <c r="M1035" s="15" t="s">
        <v>92</v>
      </c>
      <c r="N1035" s="15" t="s">
        <v>93</v>
      </c>
      <c r="O1035" s="15" t="s">
        <v>20</v>
      </c>
      <c r="Q1035" s="21" t="s">
        <v>103</v>
      </c>
      <c r="R1035" s="17" t="s">
        <v>97</v>
      </c>
      <c r="S1035" s="20" t="e">
        <f>VLOOKUP(Q1037,XMLLINK[EnsembleNr],1,0)</f>
        <v>#N/A</v>
      </c>
      <c r="T1035" s="15" t="s">
        <v>100</v>
      </c>
      <c r="W1035" s="29" t="str">
        <f>CONCATENATE(W1036,W1037,W1038,W1039,W1040,W1041,W1042,W1043)</f>
        <v/>
      </c>
      <c r="X1035" s="31">
        <f>8-COUNTIF(W1036:W1043,"")</f>
        <v>0</v>
      </c>
      <c r="Y1035" s="29" t="str">
        <f>CONCATENATE(Y1036,Y1037,Y1038,Y1039,Y1040,Y1041,Y1042,Y1043)</f>
        <v/>
      </c>
    </row>
    <row r="1036" spans="1:25" x14ac:dyDescent="0.25">
      <c r="A1036" s="24"/>
      <c r="B1036" s="17" t="s">
        <v>79</v>
      </c>
      <c r="C1036" s="18" t="str">
        <f>IF(ISERROR(S1035),"",INDEX(XMLLINK[Leiter],MATCH(Q1036,XMLLINK[EnsembleNr],0)))</f>
        <v/>
      </c>
      <c r="D1036" s="21">
        <v>1</v>
      </c>
      <c r="E1036" s="18" t="str">
        <f>IF(S1036,"",INDEX(XMLLINK[NamePerson],MATCH(Q1037&amp;"_"&amp;D1036,XMLLINK[EID_MID],0)))</f>
        <v/>
      </c>
      <c r="F1036" s="18" t="str">
        <f>IF(S1036,"",INDEX(XMLLINK[GebDat],MATCH(Q1037&amp;"_"&amp;D1036,XMLLINK[EID_MID],0)))</f>
        <v/>
      </c>
      <c r="G1036" s="18" t="str">
        <f>IF(S1036,"",INDEX(XMLLINK[Geschlecht],MATCH(Q1037&amp;"_"&amp;D1036,XMLLINK[EID_MID],0)))</f>
        <v/>
      </c>
      <c r="H1036" s="18" t="str">
        <f>IF(S1036,"",INDEX(XMLLINK[Adresse],MATCH(Q1037&amp;"_"&amp;D1036,XMLLINK[EID_MID],0)))</f>
        <v/>
      </c>
      <c r="I1036" s="18" t="str">
        <f>IF(S1036,"",INDEX(XMLLINK[Email],MATCH(Q1037&amp;"_"&amp;D1036,XMLLINK[EID_MID],0)))</f>
        <v/>
      </c>
      <c r="J1036" s="18" t="str">
        <f>IF(S1036,"",INDEX(XMLLINK[Telefon],MATCH(Q1037&amp;"_"&amp;D1036,XMLLINK[EID_MID],0)))</f>
        <v/>
      </c>
      <c r="K1036" s="18" t="str">
        <f>IF(S1036,"",INDEX(XMLLINK[Instrument],MATCH(Q1037&amp;"_"&amp;D1036,XMLLINK[EID_MID],0)))</f>
        <v/>
      </c>
      <c r="L1036" s="18" t="str">
        <f>IF(S1036,"",INDEX(XMLLINK[BereichIDPerson],MATCH(Q1037&amp;"_"&amp;D1036,XMLLINK[EID_MID],0)))</f>
        <v/>
      </c>
      <c r="M1036" s="18" t="str">
        <f>IF(S1036,"",INDEX(XMLLINK[BereichNamePerson],MATCH(Q1037&amp;"_"&amp;D1036,XMLLINK[EID_MID],0)))</f>
        <v/>
      </c>
      <c r="N1036" s="18" t="str">
        <f>IF(S1036,"",INDEX(XMLLINK[AuswahlPerson],MATCH(Q1037&amp;"_"&amp;D1036,XMLLINK[EID_MID],0)))</f>
        <v/>
      </c>
      <c r="O1036" s="18" t="str">
        <f>IF(S1036,"",INDEX(XMLLINK[BemerkungPerson],MATCH(Q1037&amp;"_"&amp;D1036,XMLLINK[EID_MID],0)))</f>
        <v/>
      </c>
      <c r="Q1036" s="21">
        <f>B1034</f>
        <v>52</v>
      </c>
      <c r="R1036" s="22" t="s">
        <v>101</v>
      </c>
      <c r="S1036" s="18" t="b">
        <f>ISERROR(INDEX(XMLLINK[NamePerson],MATCH(Q1037&amp;"_"&amp;D1036,XMLLINK[EID_MID],0)))</f>
        <v>1</v>
      </c>
      <c r="U1036" s="15" t="str">
        <f ca="1">IF(ISNUMBER(DATEVALUE(F1036)),TODAY()-DATEVALUE(F1036),"")</f>
        <v/>
      </c>
      <c r="W1036" s="15" t="str">
        <f>M1036</f>
        <v/>
      </c>
      <c r="X1036" s="29" t="str">
        <f>IF(E1036="","",IF(E1037="",E1036,IF(E1038="",E1036&amp;", "&amp;E1037,IF(E1039="",E1036&amp;", "&amp;E1037&amp;", "&amp;E1038,IF(E1040="",E1036&amp;", "&amp;E1037&amp;", "&amp;E1038&amp;", "&amp;E1039,IF(E1041="",E1036&amp;", "&amp;E1037&amp;", "&amp;E1038&amp;", "&amp;E1039&amp;", "&amp;E1040,IF(E1042="",E1036&amp;", "&amp;E1037&amp;", "&amp;E1038&amp;", "&amp;E1039&amp;", "&amp;E1040&amp;", "&amp;E1041,IF(E1043="",E1036&amp;", "&amp;E1037&amp;", "&amp;E1038&amp;", "&amp;E1039&amp;", "&amp;E1040&amp;", "&amp;E1041&amp;", "&amp;E1042,E1036&amp;", "&amp;E1037&amp;", "&amp;E1038&amp;", "&amp;E1039&amp;", "&amp;E1040&amp;", "&amp;E1041&amp;", "&amp;E1042&amp;", "&amp;E1043))))))))</f>
        <v/>
      </c>
      <c r="Y1036" s="15" t="str">
        <f>K1036</f>
        <v/>
      </c>
    </row>
    <row r="1037" spans="1:25" x14ac:dyDescent="0.25">
      <c r="A1037" s="24"/>
      <c r="B1037" s="17" t="s">
        <v>80</v>
      </c>
      <c r="C1037" s="18" t="str">
        <f>IF(ISERROR(S1035),"",INDEX(XMLLINK[LeiterEmail],MATCH(Q1037,XMLLINK[EnsembleNr],0)))</f>
        <v/>
      </c>
      <c r="D1037" s="21">
        <v>2</v>
      </c>
      <c r="E1037" s="18" t="str">
        <f>IF(S1037,"",INDEX(XMLLINK[NamePerson],MATCH(Q1038&amp;"_"&amp;D1037,XMLLINK[EID_MID],0)))</f>
        <v/>
      </c>
      <c r="F1037" s="18" t="str">
        <f>IF(S1037,"",INDEX(XMLLINK[GebDat],MATCH(Q1038&amp;"_"&amp;D1037,XMLLINK[EID_MID],0)))</f>
        <v/>
      </c>
      <c r="G1037" s="18" t="str">
        <f>IF(S1037,"",INDEX(XMLLINK[Geschlecht],MATCH(Q1038&amp;"_"&amp;D1037,XMLLINK[EID_MID],0)))</f>
        <v/>
      </c>
      <c r="H1037" s="18" t="str">
        <f>IF(S1037,"",INDEX(XMLLINK[Adresse],MATCH(Q1038&amp;"_"&amp;D1037,XMLLINK[EID_MID],0)))</f>
        <v/>
      </c>
      <c r="I1037" s="18" t="str">
        <f>IF(S1037,"",INDEX(XMLLINK[Email],MATCH(Q1038&amp;"_"&amp;D1037,XMLLINK[EID_MID],0)))</f>
        <v/>
      </c>
      <c r="J1037" s="18" t="str">
        <f>IF(S1037,"",INDEX(XMLLINK[Telefon],MATCH(Q1038&amp;"_"&amp;D1037,XMLLINK[EID_MID],0)))</f>
        <v/>
      </c>
      <c r="K1037" s="18" t="str">
        <f>IF(S1037,"",INDEX(XMLLINK[Instrument],MATCH(Q1038&amp;"_"&amp;D1037,XMLLINK[EID_MID],0)))</f>
        <v/>
      </c>
      <c r="L1037" s="18" t="str">
        <f>IF(S1037,"",INDEX(XMLLINK[BereichIDPerson],MATCH(Q1038&amp;"_"&amp;D1037,XMLLINK[EID_MID],0)))</f>
        <v/>
      </c>
      <c r="M1037" s="18" t="str">
        <f>IF(S1037,"",INDEX(XMLLINK[BereichNamePerson],MATCH(Q1038&amp;"_"&amp;D1037,XMLLINK[EID_MID],0)))</f>
        <v/>
      </c>
      <c r="N1037" s="18" t="str">
        <f>IF(S1037,"",INDEX(XMLLINK[AuswahlPerson],MATCH(Q1038&amp;"_"&amp;D1037,XMLLINK[EID_MID],0)))</f>
        <v/>
      </c>
      <c r="O1037" s="18" t="str">
        <f>IF(S1037,"",INDEX(XMLLINK[BemerkungPerson],MATCH(Q1038&amp;"_"&amp;D1037,XMLLINK[EID_MID],0)))</f>
        <v/>
      </c>
      <c r="Q1037" s="21">
        <f t="shared" ref="Q1037:Q1051" si="204">Q1036</f>
        <v>52</v>
      </c>
      <c r="R1037" s="15">
        <v>2</v>
      </c>
      <c r="S1037" s="18" t="b">
        <f>ISERROR(INDEX(XMLLINK[NamePerson],MATCH(Q1037&amp;"_"&amp;D1037,XMLLINK[EID_MID],0)))</f>
        <v>1</v>
      </c>
      <c r="U1037" s="15" t="str">
        <f t="shared" ref="U1037:U1043" ca="1" si="205">IF(ISNUMBER(DATEVALUE(F1037)),TODAY()-DATEVALUE(F1037),"")</f>
        <v/>
      </c>
      <c r="W1037" s="15" t="str">
        <f>IF(AND(M1037&lt;&gt;"",M1037&lt;&gt;M1036),", "&amp;M1037,"")</f>
        <v/>
      </c>
      <c r="Y1037" s="15" t="str">
        <f>IF(AND(K1037&lt;&gt;"",K1037&lt;&gt;K1036),", "&amp;K1037,"")</f>
        <v/>
      </c>
    </row>
    <row r="1038" spans="1:25" x14ac:dyDescent="0.25">
      <c r="A1038" s="24"/>
      <c r="B1038" s="17" t="s">
        <v>81</v>
      </c>
      <c r="C1038" s="18" t="str">
        <f>IF(ISERROR(S1035),"",INDEX(XMLLINK[LeiterTelefon],MATCH(Q1038,XMLLINK[EnsembleNr],0)))</f>
        <v/>
      </c>
      <c r="D1038" s="21">
        <v>3</v>
      </c>
      <c r="E1038" s="18" t="str">
        <f>IF(S1038,"",INDEX(XMLLINK[NamePerson],MATCH(Q1039&amp;"_"&amp;D1038,XMLLINK[EID_MID],0)))</f>
        <v/>
      </c>
      <c r="F1038" s="18" t="str">
        <f>IF(S1038,"",INDEX(XMLLINK[GebDat],MATCH(Q1039&amp;"_"&amp;D1038,XMLLINK[EID_MID],0)))</f>
        <v/>
      </c>
      <c r="G1038" s="18" t="str">
        <f>IF(S1038,"",INDEX(XMLLINK[Geschlecht],MATCH(Q1039&amp;"_"&amp;D1038,XMLLINK[EID_MID],0)))</f>
        <v/>
      </c>
      <c r="H1038" s="18" t="str">
        <f>IF(S1038,"",INDEX(XMLLINK[Adresse],MATCH(Q1039&amp;"_"&amp;D1038,XMLLINK[EID_MID],0)))</f>
        <v/>
      </c>
      <c r="I1038" s="18" t="str">
        <f>IF(S1038,"",INDEX(XMLLINK[Email],MATCH(Q1039&amp;"_"&amp;D1038,XMLLINK[EID_MID],0)))</f>
        <v/>
      </c>
      <c r="J1038" s="18" t="str">
        <f>IF(S1038,"",INDEX(XMLLINK[Telefon],MATCH(Q1039&amp;"_"&amp;D1038,XMLLINK[EID_MID],0)))</f>
        <v/>
      </c>
      <c r="K1038" s="18" t="str">
        <f>IF(S1038,"",INDEX(XMLLINK[Instrument],MATCH(Q1039&amp;"_"&amp;D1038,XMLLINK[EID_MID],0)))</f>
        <v/>
      </c>
      <c r="L1038" s="18" t="str">
        <f>IF(S1038,"",INDEX(XMLLINK[BereichIDPerson],MATCH(Q1039&amp;"_"&amp;D1038,XMLLINK[EID_MID],0)))</f>
        <v/>
      </c>
      <c r="M1038" s="18" t="str">
        <f>IF(S1038,"",INDEX(XMLLINK[BereichNamePerson],MATCH(Q1039&amp;"_"&amp;D1038,XMLLINK[EID_MID],0)))</f>
        <v/>
      </c>
      <c r="N1038" s="18" t="str">
        <f>IF(S1038,"",INDEX(XMLLINK[AuswahlPerson],MATCH(Q1039&amp;"_"&amp;D1038,XMLLINK[EID_MID],0)))</f>
        <v/>
      </c>
      <c r="O1038" s="18" t="str">
        <f>IF(S1038,"",INDEX(XMLLINK[BemerkungPerson],MATCH(Q1039&amp;"_"&amp;D1038,XMLLINK[EID_MID],0)))</f>
        <v/>
      </c>
      <c r="Q1038" s="21">
        <f t="shared" si="204"/>
        <v>52</v>
      </c>
      <c r="R1038" s="15">
        <v>3</v>
      </c>
      <c r="S1038" s="18" t="b">
        <f>ISERROR(INDEX(XMLLINK[NamePerson],MATCH(Q1037&amp;"_"&amp;D1038,XMLLINK[EID_MID],0)))</f>
        <v>1</v>
      </c>
      <c r="U1038" s="15" t="str">
        <f t="shared" ca="1" si="205"/>
        <v/>
      </c>
      <c r="W1038" s="15" t="str">
        <f>IF(OR(M1038="",COUNTIF(M1036:M1037,M1038)&gt;0),"",", "&amp;M1038)</f>
        <v/>
      </c>
      <c r="Y1038" s="15" t="str">
        <f>IF(OR(K1038="",COUNTIF(K1036:K1037,K1038)&gt;0),"",", "&amp;K1038)</f>
        <v/>
      </c>
    </row>
    <row r="1039" spans="1:25" x14ac:dyDescent="0.25">
      <c r="A1039" s="24"/>
      <c r="B1039" s="17" t="s">
        <v>82</v>
      </c>
      <c r="C1039" s="18" t="str">
        <f>IF(ISERROR(S1035),"",INDEX(XMLLINK[Art],MATCH(Q1039,XMLLINK[EnsembleNr],0)))</f>
        <v/>
      </c>
      <c r="D1039" s="21">
        <v>4</v>
      </c>
      <c r="E1039" s="18" t="str">
        <f>IF(S1039,"",INDEX(XMLLINK[NamePerson],MATCH(Q1040&amp;"_"&amp;D1039,XMLLINK[EID_MID],0)))</f>
        <v/>
      </c>
      <c r="F1039" s="18" t="str">
        <f>IF(S1039,"",INDEX(XMLLINK[GebDat],MATCH(Q1040&amp;"_"&amp;D1039,XMLLINK[EID_MID],0)))</f>
        <v/>
      </c>
      <c r="G1039" s="18" t="str">
        <f>IF(S1039,"",INDEX(XMLLINK[Geschlecht],MATCH(Q1040&amp;"_"&amp;D1039,XMLLINK[EID_MID],0)))</f>
        <v/>
      </c>
      <c r="H1039" s="18" t="str">
        <f>IF(S1039,"",INDEX(XMLLINK[Adresse],MATCH(Q1040&amp;"_"&amp;D1039,XMLLINK[EID_MID],0)))</f>
        <v/>
      </c>
      <c r="I1039" s="18" t="str">
        <f>IF(S1039,"",INDEX(XMLLINK[Email],MATCH(Q1040&amp;"_"&amp;D1039,XMLLINK[EID_MID],0)))</f>
        <v/>
      </c>
      <c r="J1039" s="18" t="str">
        <f>IF(S1039,"",INDEX(XMLLINK[Telefon],MATCH(Q1040&amp;"_"&amp;D1039,XMLLINK[EID_MID],0)))</f>
        <v/>
      </c>
      <c r="K1039" s="18" t="str">
        <f>IF(S1039,"",INDEX(XMLLINK[Instrument],MATCH(Q1040&amp;"_"&amp;D1039,XMLLINK[EID_MID],0)))</f>
        <v/>
      </c>
      <c r="L1039" s="18" t="str">
        <f>IF(S1039,"",INDEX(XMLLINK[BereichIDPerson],MATCH(Q1040&amp;"_"&amp;D1039,XMLLINK[EID_MID],0)))</f>
        <v/>
      </c>
      <c r="M1039" s="18" t="str">
        <f>IF(S1039,"",INDEX(XMLLINK[BereichNamePerson],MATCH(Q1040&amp;"_"&amp;D1039,XMLLINK[EID_MID],0)))</f>
        <v/>
      </c>
      <c r="N1039" s="18" t="str">
        <f>IF(S1039,"",INDEX(XMLLINK[AuswahlPerson],MATCH(Q1040&amp;"_"&amp;D1039,XMLLINK[EID_MID],0)))</f>
        <v/>
      </c>
      <c r="O1039" s="18" t="str">
        <f>IF(S1039,"",INDEX(XMLLINK[BemerkungPerson],MATCH(Q1040&amp;"_"&amp;D1039,XMLLINK[EID_MID],0)))</f>
        <v/>
      </c>
      <c r="Q1039" s="21">
        <f t="shared" si="204"/>
        <v>52</v>
      </c>
      <c r="R1039" s="15">
        <v>4</v>
      </c>
      <c r="S1039" s="18" t="b">
        <f>ISERROR(INDEX(XMLLINK[NamePerson],MATCH(Q1037&amp;"_"&amp;D1039,XMLLINK[EID_MID],0)))</f>
        <v>1</v>
      </c>
      <c r="U1039" s="15" t="str">
        <f t="shared" ca="1" si="205"/>
        <v/>
      </c>
      <c r="W1039" s="15" t="str">
        <f>IF(OR(M1039="",COUNTIF(M1036:M1038,M1039)&gt;0),"",", "&amp;M1039)</f>
        <v/>
      </c>
      <c r="Y1039" s="15" t="str">
        <f>IF(OR(K1039="",COUNTIF(K1036:K1038,K1039)&gt;0),"",", "&amp;K1039)</f>
        <v/>
      </c>
    </row>
    <row r="1040" spans="1:25" x14ac:dyDescent="0.25">
      <c r="A1040" s="24"/>
      <c r="B1040" s="17" t="s">
        <v>83</v>
      </c>
      <c r="C1040" s="18" t="str">
        <f>IF(ISERROR(S1035),"",INDEX(XMLLINK[Stufe],MATCH(Q1040,XMLLINK[EnsembleNr],0)))</f>
        <v/>
      </c>
      <c r="D1040" s="21">
        <v>5</v>
      </c>
      <c r="E1040" s="18" t="str">
        <f>IF(S1040,"",INDEX(XMLLINK[NamePerson],MATCH(Q1041&amp;"_"&amp;D1040,XMLLINK[EID_MID],0)))</f>
        <v/>
      </c>
      <c r="F1040" s="18" t="str">
        <f>IF(S1040,"",INDEX(XMLLINK[GebDat],MATCH(Q1041&amp;"_"&amp;D1040,XMLLINK[EID_MID],0)))</f>
        <v/>
      </c>
      <c r="G1040" s="18" t="str">
        <f>IF(S1040,"",INDEX(XMLLINK[Geschlecht],MATCH(Q1041&amp;"_"&amp;D1040,XMLLINK[EID_MID],0)))</f>
        <v/>
      </c>
      <c r="H1040" s="18" t="str">
        <f>IF(S1040,"",INDEX(XMLLINK[Adresse],MATCH(Q1041&amp;"_"&amp;D1040,XMLLINK[EID_MID],0)))</f>
        <v/>
      </c>
      <c r="I1040" s="18" t="str">
        <f>IF(S1040,"",INDEX(XMLLINK[Email],MATCH(Q1041&amp;"_"&amp;D1040,XMLLINK[EID_MID],0)))</f>
        <v/>
      </c>
      <c r="J1040" s="18" t="str">
        <f>IF(S1040,"",INDEX(XMLLINK[Telefon],MATCH(Q1041&amp;"_"&amp;D1040,XMLLINK[EID_MID],0)))</f>
        <v/>
      </c>
      <c r="K1040" s="18" t="str">
        <f>IF(S1040,"",INDEX(XMLLINK[Instrument],MATCH(Q1041&amp;"_"&amp;D1040,XMLLINK[EID_MID],0)))</f>
        <v/>
      </c>
      <c r="L1040" s="18" t="str">
        <f>IF(S1040,"",INDEX(XMLLINK[BereichIDPerson],MATCH(Q1041&amp;"_"&amp;D1040,XMLLINK[EID_MID],0)))</f>
        <v/>
      </c>
      <c r="M1040" s="18" t="str">
        <f>IF(S1040,"",INDEX(XMLLINK[BereichNamePerson],MATCH(Q1041&amp;"_"&amp;D1040,XMLLINK[EID_MID],0)))</f>
        <v/>
      </c>
      <c r="N1040" s="18" t="str">
        <f>IF(S1040,"",INDEX(XMLLINK[AuswahlPerson],MATCH(Q1041&amp;"_"&amp;D1040,XMLLINK[EID_MID],0)))</f>
        <v/>
      </c>
      <c r="O1040" s="18" t="str">
        <f>IF(S1040,"",INDEX(XMLLINK[BemerkungPerson],MATCH(Q1041&amp;"_"&amp;D1040,XMLLINK[EID_MID],0)))</f>
        <v/>
      </c>
      <c r="Q1040" s="21">
        <f t="shared" si="204"/>
        <v>52</v>
      </c>
      <c r="R1040" s="15">
        <v>5</v>
      </c>
      <c r="S1040" s="18" t="b">
        <f>ISERROR(INDEX(XMLLINK[NamePerson],MATCH(Q1037&amp;"_"&amp;D1040,XMLLINK[EID_MID],0)))</f>
        <v>1</v>
      </c>
      <c r="U1040" s="15" t="str">
        <f t="shared" ca="1" si="205"/>
        <v/>
      </c>
      <c r="W1040" s="15" t="str">
        <f>IF(OR(M1040="",COUNTIF(M1036:M1039,M1040)&gt;0),"",", "&amp;M1040)</f>
        <v/>
      </c>
      <c r="Y1040" s="15" t="str">
        <f>IF(OR(K1040="",COUNTIF(K1037:K1039,K1040)&gt;0),"",", "&amp;K1040)</f>
        <v/>
      </c>
    </row>
    <row r="1041" spans="1:25" x14ac:dyDescent="0.25">
      <c r="A1041" s="24"/>
      <c r="B1041" s="17" t="s">
        <v>84</v>
      </c>
      <c r="C1041" s="18" t="str">
        <f>IF(ISERROR(S1035),"",INDEX(XMLLINK[Artikel],MATCH(Q1041,XMLLINK[EnsembleNr],0)))</f>
        <v/>
      </c>
      <c r="D1041" s="21">
        <v>6</v>
      </c>
      <c r="E1041" s="18" t="str">
        <f>IF(S1041,"",INDEX(XMLLINK[NamePerson],MATCH(Q1042&amp;"_"&amp;D1041,XMLLINK[EID_MID],0)))</f>
        <v/>
      </c>
      <c r="F1041" s="18" t="str">
        <f>IF(S1041,"",INDEX(XMLLINK[GebDat],MATCH(Q1042&amp;"_"&amp;D1041,XMLLINK[EID_MID],0)))</f>
        <v/>
      </c>
      <c r="G1041" s="18" t="str">
        <f>IF(S1041,"",INDEX(XMLLINK[Geschlecht],MATCH(Q1042&amp;"_"&amp;D1041,XMLLINK[EID_MID],0)))</f>
        <v/>
      </c>
      <c r="H1041" s="18" t="str">
        <f>IF(S1041,"",INDEX(XMLLINK[Adresse],MATCH(Q1042&amp;"_"&amp;D1041,XMLLINK[EID_MID],0)))</f>
        <v/>
      </c>
      <c r="I1041" s="18" t="str">
        <f>IF(S1041,"",INDEX(XMLLINK[Email],MATCH(Q1042&amp;"_"&amp;D1041,XMLLINK[EID_MID],0)))</f>
        <v/>
      </c>
      <c r="J1041" s="18" t="str">
        <f>IF(S1041,"",INDEX(XMLLINK[Telefon],MATCH(Q1042&amp;"_"&amp;D1041,XMLLINK[EID_MID],0)))</f>
        <v/>
      </c>
      <c r="K1041" s="18" t="str">
        <f>IF(S1041,"",INDEX(XMLLINK[Instrument],MATCH(Q1042&amp;"_"&amp;D1041,XMLLINK[EID_MID],0)))</f>
        <v/>
      </c>
      <c r="L1041" s="18" t="str">
        <f>IF(S1041,"",INDEX(XMLLINK[BereichIDPerson],MATCH(Q1042&amp;"_"&amp;D1041,XMLLINK[EID_MID],0)))</f>
        <v/>
      </c>
      <c r="M1041" s="18" t="str">
        <f>IF(S1041,"",INDEX(XMLLINK[BereichNamePerson],MATCH(Q1042&amp;"_"&amp;D1041,XMLLINK[EID_MID],0)))</f>
        <v/>
      </c>
      <c r="N1041" s="18" t="str">
        <f>IF(S1041,"",INDEX(XMLLINK[AuswahlPerson],MATCH(Q1042&amp;"_"&amp;D1041,XMLLINK[EID_MID],0)))</f>
        <v/>
      </c>
      <c r="O1041" s="18" t="str">
        <f>IF(S1041,"",INDEX(XMLLINK[BemerkungPerson],MATCH(Q1042&amp;"_"&amp;D1041,XMLLINK[EID_MID],0)))</f>
        <v/>
      </c>
      <c r="Q1041" s="21">
        <f t="shared" si="204"/>
        <v>52</v>
      </c>
      <c r="R1041" s="15">
        <v>6</v>
      </c>
      <c r="S1041" s="18" t="b">
        <f>ISERROR(INDEX(XMLLINK[NamePerson],MATCH(Q1037&amp;"_"&amp;D1041,XMLLINK[EID_MID],0)))</f>
        <v>1</v>
      </c>
      <c r="U1041" s="15" t="str">
        <f t="shared" ca="1" si="205"/>
        <v/>
      </c>
      <c r="W1041" s="15" t="str">
        <f>IF(OR(M1041="",COUNTIF(M1036:M1040,M1041)&gt;0),"",", "&amp;M1041)</f>
        <v/>
      </c>
      <c r="Y1041" s="15" t="str">
        <f>IF(OR(K1041="",COUNTIF(K1038:K1040,K1041)&gt;0),"",", "&amp;K1041)</f>
        <v/>
      </c>
    </row>
    <row r="1042" spans="1:25" x14ac:dyDescent="0.25">
      <c r="A1042" s="24"/>
      <c r="B1042" s="17" t="s">
        <v>85</v>
      </c>
      <c r="C1042" s="18" t="str">
        <f>IF(ISERROR(S1035),"",INDEX(XMLLINK[BereichID],MATCH(Q1042,XMLLINK[EnsembleNr],0)))</f>
        <v/>
      </c>
      <c r="D1042" s="21">
        <v>7</v>
      </c>
      <c r="E1042" s="18" t="str">
        <f>IF(S1042,"",INDEX(XMLLINK[NamePerson],MATCH(Q1043&amp;"_"&amp;D1042,XMLLINK[EID_MID],0)))</f>
        <v/>
      </c>
      <c r="F1042" s="18" t="str">
        <f>IF(S1042,"",INDEX(XMLLINK[GebDat],MATCH(Q1043&amp;"_"&amp;D1042,XMLLINK[EID_MID],0)))</f>
        <v/>
      </c>
      <c r="G1042" s="18" t="str">
        <f>IF(S1042,"",INDEX(XMLLINK[Geschlecht],MATCH(Q1043&amp;"_"&amp;D1042,XMLLINK[EID_MID],0)))</f>
        <v/>
      </c>
      <c r="H1042" s="18" t="str">
        <f>IF(S1042,"",INDEX(XMLLINK[Adresse],MATCH(Q1043&amp;"_"&amp;D1042,XMLLINK[EID_MID],0)))</f>
        <v/>
      </c>
      <c r="I1042" s="18" t="str">
        <f>IF(S1042,"",INDEX(XMLLINK[Email],MATCH(Q1043&amp;"_"&amp;D1042,XMLLINK[EID_MID],0)))</f>
        <v/>
      </c>
      <c r="J1042" s="18" t="str">
        <f>IF(S1042,"",INDEX(XMLLINK[Telefon],MATCH(Q1043&amp;"_"&amp;D1042,XMLLINK[EID_MID],0)))</f>
        <v/>
      </c>
      <c r="K1042" s="18" t="str">
        <f>IF(S1042,"",INDEX(XMLLINK[Instrument],MATCH(Q1043&amp;"_"&amp;D1042,XMLLINK[EID_MID],0)))</f>
        <v/>
      </c>
      <c r="L1042" s="18" t="str">
        <f>IF(S1042,"",INDEX(XMLLINK[BereichIDPerson],MATCH(Q1043&amp;"_"&amp;D1042,XMLLINK[EID_MID],0)))</f>
        <v/>
      </c>
      <c r="M1042" s="18" t="str">
        <f>IF(S1042,"",INDEX(XMLLINK[BereichNamePerson],MATCH(Q1043&amp;"_"&amp;D1042,XMLLINK[EID_MID],0)))</f>
        <v/>
      </c>
      <c r="N1042" s="18" t="str">
        <f>IF(S1042,"",INDEX(XMLLINK[AuswahlPerson],MATCH(Q1043&amp;"_"&amp;D1042,XMLLINK[EID_MID],0)))</f>
        <v/>
      </c>
      <c r="O1042" s="18" t="str">
        <f>IF(S1042,"",INDEX(XMLLINK[BemerkungPerson],MATCH(Q1043&amp;"_"&amp;D1042,XMLLINK[EID_MID],0)))</f>
        <v/>
      </c>
      <c r="Q1042" s="21">
        <f t="shared" si="204"/>
        <v>52</v>
      </c>
      <c r="R1042" s="15">
        <v>7</v>
      </c>
      <c r="S1042" s="18" t="b">
        <f>ISERROR(INDEX(XMLLINK[NamePerson],MATCH(Q1037&amp;"_"&amp;D1042,XMLLINK[EID_MID],0)))</f>
        <v>1</v>
      </c>
      <c r="U1042" s="15" t="str">
        <f t="shared" ca="1" si="205"/>
        <v/>
      </c>
      <c r="W1042" s="15" t="str">
        <f>IF(OR(M1042="",COUNTIF(M1036:M1041,M1042)&gt;0),"",", "&amp;M1042)</f>
        <v/>
      </c>
      <c r="Y1042" s="15" t="str">
        <f>IF(OR(K1042="",COUNTIF(K1039:K1041,K1042)&gt;0),"",", "&amp;K1042)</f>
        <v/>
      </c>
    </row>
    <row r="1043" spans="1:25" x14ac:dyDescent="0.25">
      <c r="A1043" s="24"/>
      <c r="B1043" s="17" t="s">
        <v>86</v>
      </c>
      <c r="C1043" s="18" t="str">
        <f>IF(ISERROR(S1035),"",INDEX(XMLLINK[BereichName],MATCH(Q1043,XMLLINK[EnsembleNr],0)))</f>
        <v/>
      </c>
      <c r="D1043" s="21">
        <v>8</v>
      </c>
      <c r="E1043" s="18" t="str">
        <f>IF(S1043,"",INDEX(XMLLINK[NamePerson],MATCH(Q1044&amp;"_"&amp;D1043,XMLLINK[EID_MID],0)))</f>
        <v/>
      </c>
      <c r="F1043" s="18" t="str">
        <f>IF(S1043,"",INDEX(XMLLINK[GebDat],MATCH(Q1044&amp;"_"&amp;D1043,XMLLINK[EID_MID],0)))</f>
        <v/>
      </c>
      <c r="G1043" s="18" t="str">
        <f>IF(S1043,"",INDEX(XMLLINK[Geschlecht],MATCH(Q1044&amp;"_"&amp;D1043,XMLLINK[EID_MID],0)))</f>
        <v/>
      </c>
      <c r="H1043" s="18" t="str">
        <f>IF(S1043,"",INDEX(XMLLINK[Adresse],MATCH(Q1044&amp;"_"&amp;D1043,XMLLINK[EID_MID],0)))</f>
        <v/>
      </c>
      <c r="I1043" s="18" t="str">
        <f>IF(S1043,"",INDEX(XMLLINK[Email],MATCH(Q1044&amp;"_"&amp;D1043,XMLLINK[EID_MID],0)))</f>
        <v/>
      </c>
      <c r="J1043" s="18" t="str">
        <f>IF(S1043,"",INDEX(XMLLINK[Telefon],MATCH(Q1044&amp;"_"&amp;D1043,XMLLINK[EID_MID],0)))</f>
        <v/>
      </c>
      <c r="K1043" s="18" t="str">
        <f>IF(S1043,"",INDEX(XMLLINK[Instrument],MATCH(Q1044&amp;"_"&amp;D1043,XMLLINK[EID_MID],0)))</f>
        <v/>
      </c>
      <c r="L1043" s="18" t="str">
        <f>IF(S1043,"",INDEX(XMLLINK[BereichIDPerson],MATCH(Q1044&amp;"_"&amp;D1043,XMLLINK[EID_MID],0)))</f>
        <v/>
      </c>
      <c r="M1043" s="18" t="str">
        <f>IF(S1043,"",INDEX(XMLLINK[BereichNamePerson],MATCH(Q1044&amp;"_"&amp;D1043,XMLLINK[EID_MID],0)))</f>
        <v/>
      </c>
      <c r="N1043" s="18" t="str">
        <f>IF(S1043,"",INDEX(XMLLINK[AuswahlPerson],MATCH(Q1044&amp;"_"&amp;D1043,XMLLINK[EID_MID],0)))</f>
        <v/>
      </c>
      <c r="O1043" s="18" t="str">
        <f>IF(S1043,"",INDEX(XMLLINK[BemerkungPerson],MATCH(Q1044&amp;"_"&amp;D1043,XMLLINK[EID_MID],0)))</f>
        <v/>
      </c>
      <c r="Q1043" s="21">
        <f t="shared" si="204"/>
        <v>52</v>
      </c>
      <c r="R1043" s="15">
        <v>8</v>
      </c>
      <c r="S1043" s="18" t="b">
        <f>ISERROR(INDEX(XMLLINK[NamePerson],MATCH(Q1037&amp;"_"&amp;D1043,XMLLINK[EID_MID],0)))</f>
        <v>1</v>
      </c>
      <c r="U1043" s="15" t="str">
        <f t="shared" ca="1" si="205"/>
        <v/>
      </c>
      <c r="W1043" s="15" t="str">
        <f>IF(OR(M1043="",COUNTIF(M1036:M1042,M1043)&gt;0),"",", "&amp;M1043)</f>
        <v/>
      </c>
      <c r="Y1043" s="15" t="str">
        <f>IF(OR(K1043="",COUNTIF(K1040:K1042,K1043)&gt;0),"",", "&amp;K1043)</f>
        <v/>
      </c>
    </row>
    <row r="1044" spans="1:25" x14ac:dyDescent="0.25">
      <c r="A1044" s="24"/>
      <c r="B1044" s="17" t="s">
        <v>87</v>
      </c>
      <c r="C1044" s="18" t="str">
        <f>IF(ISERROR(S1035),"",INDEX(XMLLINK[Auftrittzeit],MATCH(Q1044,XMLLINK[EnsembleNr],0)))</f>
        <v/>
      </c>
      <c r="D1044" s="17" t="s">
        <v>94</v>
      </c>
      <c r="E1044" s="15" t="s">
        <v>29</v>
      </c>
      <c r="F1044" s="15" t="s">
        <v>30</v>
      </c>
      <c r="G1044" s="15" t="s">
        <v>95</v>
      </c>
      <c r="H1044" s="15" t="s">
        <v>32</v>
      </c>
      <c r="I1044" s="15" t="s">
        <v>20</v>
      </c>
      <c r="J1044" s="15" t="s">
        <v>39</v>
      </c>
      <c r="Q1044" s="21">
        <f t="shared" si="204"/>
        <v>52</v>
      </c>
      <c r="U1044" s="15">
        <f ca="1">COUNT(U1036:U1043)</f>
        <v>0</v>
      </c>
      <c r="W1044" s="29" t="str">
        <f>CONCATENATE(W1045,V1046,W1046,V1047,W1047,V1048,W1048,V1049,W1049,V1050,W1050,V1051,W1051)</f>
        <v/>
      </c>
    </row>
    <row r="1045" spans="1:25" x14ac:dyDescent="0.25">
      <c r="A1045" s="24"/>
      <c r="B1045" s="17" t="s">
        <v>88</v>
      </c>
      <c r="C1045" s="18" t="str">
        <f>IF(ISERROR(S1035),"",INDEX(XMLLINK[Bemerkung],MATCH(Q1045,XMLLINK[EnsembleNr],0)))</f>
        <v/>
      </c>
      <c r="D1045" s="21">
        <v>1</v>
      </c>
      <c r="E1045" s="18" t="str">
        <f>IF(S1045,"",INDEX(XMLLINK[Titel],MATCH(Q1046&amp;"_"&amp;D1045,XMLLINK[EID_WID],0)))</f>
        <v/>
      </c>
      <c r="F1045" s="18" t="str">
        <f>IF(S1045,"",INDEX(XMLLINK[Komponist],MATCH(Q1046&amp;"_"&amp;D1045,XMLLINK[EID_WID],0)))</f>
        <v/>
      </c>
      <c r="G1045" s="18" t="str">
        <f>IF(S1045,"",INDEX(XMLLINK[Satz],MATCH(Q1046&amp;"_"&amp;D1045,XMLLINK[EID_WID],0)))</f>
        <v/>
      </c>
      <c r="H1045" s="18" t="str">
        <f>IF(S1045,"",INDEX(XMLLINK[Dauer],MATCH(Q1046&amp;"_"&amp;D1045,XMLLINK[EID_WID],0)))</f>
        <v/>
      </c>
      <c r="I1045" s="18" t="str">
        <f>IF(S1045,"",INDEX(XMLLINK[BemerkungWerk],MATCH(Q1046&amp;"_"&amp;D1045,XMLLINK[EID_WID],0)))</f>
        <v/>
      </c>
      <c r="J1045" s="18" t="str">
        <f>IF(S1045,"",INDEX(XMLLINK[Pflicht],MATCH(Q1046&amp;"_"&amp;D1045,XMLLINK[EID_WID],0)))</f>
        <v/>
      </c>
      <c r="Q1045" s="21">
        <f t="shared" si="204"/>
        <v>52</v>
      </c>
      <c r="R1045" s="22" t="s">
        <v>102</v>
      </c>
      <c r="S1045" s="18" t="b">
        <f>ISERROR(INDEX(XMLLINK[NamePerson],MATCH(Q1047&amp;"_"&amp;D1045,XMLLINK[EID_WID],0)))</f>
        <v>1</v>
      </c>
      <c r="W1045" s="15" t="str">
        <f t="shared" ref="W1045:W1052" si="206">IF(AND(F1045="",G1045=""),E1045,IF(AND(F1045&lt;&gt;"",G1045&lt;&gt;""),F1045&amp;", "&amp;E1045&amp;", "&amp;G1045,IF(F1045="",E1045&amp;", "&amp;G1045,F1045&amp;", "&amp;E1045)))</f>
        <v/>
      </c>
    </row>
    <row r="1046" spans="1:25" x14ac:dyDescent="0.25">
      <c r="A1046" s="24"/>
      <c r="B1046" s="17" t="s">
        <v>108</v>
      </c>
      <c r="C1046" s="28" t="str">
        <f ca="1">IF(U1044=0,"",SUM(U1036:U1043)/U1044/365.25)</f>
        <v/>
      </c>
      <c r="D1046" s="21">
        <v>2</v>
      </c>
      <c r="E1046" s="18" t="str">
        <f>IF(S1046,"",INDEX(XMLLINK[Titel],MATCH(Q1047&amp;"_"&amp;D1046,XMLLINK[EID_WID],0)))</f>
        <v/>
      </c>
      <c r="F1046" s="18" t="str">
        <f>IF(S1046,"",INDEX(XMLLINK[Komponist],MATCH(Q1047&amp;"_"&amp;D1046,XMLLINK[EID_WID],0)))</f>
        <v/>
      </c>
      <c r="G1046" s="18" t="str">
        <f>IF(S1046,"",INDEX(XMLLINK[Satz],MATCH(Q1047&amp;"_"&amp;D1046,XMLLINK[EID_WID],0)))</f>
        <v/>
      </c>
      <c r="H1046" s="18" t="str">
        <f>IF(S1046,"",INDEX(XMLLINK[Dauer],MATCH(Q1047&amp;"_"&amp;D1046,XMLLINK[EID_WID],0)))</f>
        <v/>
      </c>
      <c r="I1046" s="18" t="str">
        <f>IF(S1046,"",INDEX(XMLLINK[BemerkungWerk],MATCH(Q1047&amp;"_"&amp;D1046,XMLLINK[EID_WID],0)))</f>
        <v/>
      </c>
      <c r="J1046" s="18" t="str">
        <f>IF(S1046,"",INDEX(XMLLINK[Pflicht],MATCH(Q1047&amp;"_"&amp;D1046,XMLLINK[EID_WID],0)))</f>
        <v/>
      </c>
      <c r="Q1046" s="21">
        <f t="shared" si="204"/>
        <v>52</v>
      </c>
      <c r="R1046" s="22">
        <v>2</v>
      </c>
      <c r="S1046" s="18" t="b">
        <f>ISERROR(INDEX(XMLLINK[NamePerson],MATCH(Q1048&amp;"_"&amp;D1046,XMLLINK[EID_WID],0)))</f>
        <v>1</v>
      </c>
      <c r="V1046" s="15" t="str">
        <f>IF(W1046="","","; ")</f>
        <v/>
      </c>
      <c r="W1046" s="15" t="str">
        <f t="shared" si="206"/>
        <v/>
      </c>
    </row>
    <row r="1047" spans="1:25" x14ac:dyDescent="0.25">
      <c r="A1047" s="24"/>
      <c r="D1047" s="21">
        <v>3</v>
      </c>
      <c r="E1047" s="18" t="str">
        <f>IF(S1047,"",INDEX(XMLLINK[Titel],MATCH(Q1048&amp;"_"&amp;D1047,XMLLINK[EID_WID],0)))</f>
        <v/>
      </c>
      <c r="F1047" s="18" t="str">
        <f>IF(S1047,"",INDEX(XMLLINK[Komponist],MATCH(Q1048&amp;"_"&amp;D1047,XMLLINK[EID_WID],0)))</f>
        <v/>
      </c>
      <c r="G1047" s="18" t="str">
        <f>IF(S1047,"",INDEX(XMLLINK[Satz],MATCH(Q1048&amp;"_"&amp;D1047,XMLLINK[EID_WID],0)))</f>
        <v/>
      </c>
      <c r="H1047" s="18" t="str">
        <f>IF(S1047,"",INDEX(XMLLINK[Dauer],MATCH(Q1048&amp;"_"&amp;D1047,XMLLINK[EID_WID],0)))</f>
        <v/>
      </c>
      <c r="I1047" s="18" t="str">
        <f>IF(S1047,"",INDEX(XMLLINK[BemerkungWerk],MATCH(Q1048&amp;"_"&amp;D1047,XMLLINK[EID_WID],0)))</f>
        <v/>
      </c>
      <c r="J1047" s="18" t="str">
        <f>IF(S1047,"",INDEX(XMLLINK[Pflicht],MATCH(Q1048&amp;"_"&amp;D1047,XMLLINK[EID_WID],0)))</f>
        <v/>
      </c>
      <c r="Q1047" s="21">
        <f t="shared" si="204"/>
        <v>52</v>
      </c>
      <c r="R1047" s="22">
        <v>3</v>
      </c>
      <c r="S1047" s="18" t="b">
        <f>ISERROR(INDEX(XMLLINK[NamePerson],MATCH(Q1049&amp;"_"&amp;D1047,XMLLINK[EID_WID],0)))</f>
        <v>1</v>
      </c>
      <c r="V1047" s="15" t="str">
        <f t="shared" ref="V1047:V1052" si="207">IF(W1047="","","; ")</f>
        <v/>
      </c>
      <c r="W1047" s="15" t="str">
        <f t="shared" si="206"/>
        <v/>
      </c>
    </row>
    <row r="1048" spans="1:25" x14ac:dyDescent="0.25">
      <c r="A1048" s="24"/>
      <c r="D1048" s="21">
        <v>4</v>
      </c>
      <c r="E1048" s="18" t="str">
        <f>IF(S1048,"",INDEX(XMLLINK[Titel],MATCH(Q1049&amp;"_"&amp;D1048,XMLLINK[EID_WID],0)))</f>
        <v/>
      </c>
      <c r="F1048" s="18" t="str">
        <f>IF(S1048,"",INDEX(XMLLINK[Komponist],MATCH(Q1049&amp;"_"&amp;D1048,XMLLINK[EID_WID],0)))</f>
        <v/>
      </c>
      <c r="G1048" s="18" t="str">
        <f>IF(S1048,"",INDEX(XMLLINK[Satz],MATCH(Q1049&amp;"_"&amp;D1048,XMLLINK[EID_WID],0)))</f>
        <v/>
      </c>
      <c r="H1048" s="18" t="str">
        <f>IF(S1048,"",INDEX(XMLLINK[Dauer],MATCH(Q1049&amp;"_"&amp;D1048,XMLLINK[EID_WID],0)))</f>
        <v/>
      </c>
      <c r="I1048" s="18" t="str">
        <f>IF(S1048,"",INDEX(XMLLINK[BemerkungWerk],MATCH(Q1049&amp;"_"&amp;D1048,XMLLINK[EID_WID],0)))</f>
        <v/>
      </c>
      <c r="J1048" s="18" t="str">
        <f>IF(S1048,"",INDEX(XMLLINK[Pflicht],MATCH(Q1049&amp;"_"&amp;D1048,XMLLINK[EID_WID],0)))</f>
        <v/>
      </c>
      <c r="Q1048" s="21">
        <f t="shared" si="204"/>
        <v>52</v>
      </c>
      <c r="R1048" s="22">
        <v>4</v>
      </c>
      <c r="S1048" s="18" t="b">
        <f>ISERROR(INDEX(XMLLINK[NamePerson],MATCH(Q1050&amp;"_"&amp;D1048,XMLLINK[EID_WID],0)))</f>
        <v>1</v>
      </c>
      <c r="V1048" s="15" t="str">
        <f t="shared" si="207"/>
        <v/>
      </c>
      <c r="W1048" s="15" t="str">
        <f t="shared" si="206"/>
        <v/>
      </c>
    </row>
    <row r="1049" spans="1:25" x14ac:dyDescent="0.25">
      <c r="A1049" s="24"/>
      <c r="D1049" s="21">
        <v>5</v>
      </c>
      <c r="E1049" s="18" t="str">
        <f>IF(S1049,"",INDEX(XMLLINK[Titel],MATCH(Q1050&amp;"_"&amp;D1049,XMLLINK[EID_WID],0)))</f>
        <v/>
      </c>
      <c r="F1049" s="18" t="str">
        <f>IF(S1049,"",INDEX(XMLLINK[Komponist],MATCH(Q1050&amp;"_"&amp;D1049,XMLLINK[EID_WID],0)))</f>
        <v/>
      </c>
      <c r="G1049" s="18" t="str">
        <f>IF(S1049,"",INDEX(XMLLINK[Satz],MATCH(Q1050&amp;"_"&amp;D1049,XMLLINK[EID_WID],0)))</f>
        <v/>
      </c>
      <c r="H1049" s="18" t="str">
        <f>IF(S1049,"",INDEX(XMLLINK[Dauer],MATCH(Q1050&amp;"_"&amp;D1049,XMLLINK[EID_WID],0)))</f>
        <v/>
      </c>
      <c r="I1049" s="18" t="str">
        <f>IF(S1049,"",INDEX(XMLLINK[BemerkungWerk],MATCH(Q1050&amp;"_"&amp;D1049,XMLLINK[EID_WID],0)))</f>
        <v/>
      </c>
      <c r="J1049" s="18" t="str">
        <f>IF(S1049,"",INDEX(XMLLINK[Pflicht],MATCH(Q1050&amp;"_"&amp;D1049,XMLLINK[EID_WID],0)))</f>
        <v/>
      </c>
      <c r="Q1049" s="21">
        <f t="shared" si="204"/>
        <v>52</v>
      </c>
      <c r="R1049" s="22">
        <v>5</v>
      </c>
      <c r="S1049" s="18" t="b">
        <f>ISERROR(INDEX(XMLLINK[NamePerson],MATCH(Q1051&amp;"_"&amp;D1049,XMLLINK[EID_WID],0)))</f>
        <v>1</v>
      </c>
      <c r="V1049" s="15" t="str">
        <f t="shared" si="207"/>
        <v/>
      </c>
      <c r="W1049" s="15" t="str">
        <f t="shared" si="206"/>
        <v/>
      </c>
    </row>
    <row r="1050" spans="1:25" x14ac:dyDescent="0.25">
      <c r="A1050" s="24"/>
      <c r="D1050" s="21">
        <v>6</v>
      </c>
      <c r="E1050" s="18" t="str">
        <f>IF(S1050,"",INDEX(XMLLINK[Titel],MATCH(Q1051&amp;"_"&amp;D1050,XMLLINK[EID_WID],0)))</f>
        <v/>
      </c>
      <c r="F1050" s="18" t="str">
        <f>IF(S1050,"",INDEX(XMLLINK[Komponist],MATCH(Q1051&amp;"_"&amp;D1050,XMLLINK[EID_WID],0)))</f>
        <v/>
      </c>
      <c r="G1050" s="18" t="str">
        <f>IF(S1050,"",INDEX(XMLLINK[Satz],MATCH(Q1051&amp;"_"&amp;D1050,XMLLINK[EID_WID],0)))</f>
        <v/>
      </c>
      <c r="H1050" s="18" t="str">
        <f>IF(S1050,"",INDEX(XMLLINK[Dauer],MATCH(Q1051&amp;"_"&amp;D1050,XMLLINK[EID_WID],0)))</f>
        <v/>
      </c>
      <c r="I1050" s="18" t="str">
        <f>IF(S1050,"",INDEX(XMLLINK[BemerkungWerk],MATCH(Q1051&amp;"_"&amp;D1050,XMLLINK[EID_WID],0)))</f>
        <v/>
      </c>
      <c r="J1050" s="18" t="str">
        <f>IF(S1050,"",INDEX(XMLLINK[Pflicht],MATCH(Q1051&amp;"_"&amp;D1050,XMLLINK[EID_WID],0)))</f>
        <v/>
      </c>
      <c r="Q1050" s="21">
        <f t="shared" si="204"/>
        <v>52</v>
      </c>
      <c r="R1050" s="22">
        <v>6</v>
      </c>
      <c r="S1050" s="18" t="b">
        <f>ISERROR(INDEX(XMLLINK[NamePerson],MATCH(Q1052&amp;"_"&amp;D1050,XMLLINK[EID_WID],0)))</f>
        <v>1</v>
      </c>
      <c r="V1050" s="15" t="str">
        <f t="shared" si="207"/>
        <v/>
      </c>
      <c r="W1050" s="15" t="str">
        <f t="shared" si="206"/>
        <v/>
      </c>
    </row>
    <row r="1051" spans="1:25" x14ac:dyDescent="0.25">
      <c r="A1051" s="24"/>
      <c r="D1051" s="21">
        <v>7</v>
      </c>
      <c r="E1051" s="18" t="str">
        <f>IF(S1051,"",INDEX(XMLLINK[Titel],MATCH(Q1052&amp;"_"&amp;D1051,XMLLINK[EID_WID],0)))</f>
        <v/>
      </c>
      <c r="F1051" s="18" t="str">
        <f>IF(S1051,"",INDEX(XMLLINK[Komponist],MATCH(Q1052&amp;"_"&amp;D1051,XMLLINK[EID_WID],0)))</f>
        <v/>
      </c>
      <c r="G1051" s="18" t="str">
        <f>IF(S1051,"",INDEX(XMLLINK[Satz],MATCH(Q1052&amp;"_"&amp;D1051,XMLLINK[EID_WID],0)))</f>
        <v/>
      </c>
      <c r="H1051" s="18" t="str">
        <f>IF(S1051,"",INDEX(XMLLINK[Dauer],MATCH(Q1052&amp;"_"&amp;D1051,XMLLINK[EID_WID],0)))</f>
        <v/>
      </c>
      <c r="I1051" s="18" t="str">
        <f>IF(S1051,"",INDEX(XMLLINK[BemerkungWerk],MATCH(Q1052&amp;"_"&amp;D1051,XMLLINK[EID_WID],0)))</f>
        <v/>
      </c>
      <c r="J1051" s="18" t="str">
        <f>IF(S1051,"",INDEX(XMLLINK[Pflicht],MATCH(Q1052&amp;"_"&amp;D1051,XMLLINK[EID_WID],0)))</f>
        <v/>
      </c>
      <c r="Q1051" s="21">
        <f t="shared" si="204"/>
        <v>52</v>
      </c>
      <c r="R1051" s="22">
        <v>7</v>
      </c>
      <c r="S1051" s="18" t="b">
        <f>ISERROR(INDEX(XMLLINK[NamePerson],MATCH(Q1053&amp;"_"&amp;D1051,XMLLINK[EID_WID],0)))</f>
        <v>1</v>
      </c>
      <c r="V1051" s="15" t="str">
        <f t="shared" si="207"/>
        <v/>
      </c>
      <c r="W1051" s="15" t="str">
        <f t="shared" si="206"/>
        <v/>
      </c>
    </row>
    <row r="1052" spans="1:25" x14ac:dyDescent="0.25">
      <c r="A1052" s="24"/>
      <c r="D1052" s="21">
        <v>8</v>
      </c>
      <c r="E1052" s="18" t="str">
        <f>IF(S1052,"",INDEX(XMLLINK[Titel],MATCH(Q1053&amp;"_"&amp;D1052,XMLLINK[EID_WID],0)))</f>
        <v/>
      </c>
      <c r="F1052" s="18" t="str">
        <f>IF(S1052,"",INDEX(XMLLINK[Komponist],MATCH(Q1053&amp;"_"&amp;D1052,XMLLINK[EID_WID],0)))</f>
        <v/>
      </c>
      <c r="G1052" s="18" t="str">
        <f>IF(S1052,"",INDEX(XMLLINK[Satz],MATCH(Q1053&amp;"_"&amp;D1052,XMLLINK[EID_WID],0)))</f>
        <v/>
      </c>
      <c r="H1052" s="18" t="str">
        <f>IF(S1052,"",INDEX(XMLLINK[Dauer],MATCH(Q1053&amp;"_"&amp;D1052,XMLLINK[EID_WID],0)))</f>
        <v/>
      </c>
      <c r="I1052" s="18" t="str">
        <f>IF(S1052,"",INDEX(XMLLINK[BemerkungWerk],MATCH(Q1053&amp;"_"&amp;D1052,XMLLINK[EID_WID],0)))</f>
        <v/>
      </c>
      <c r="J1052" s="18" t="str">
        <f>IF(S1052,"",INDEX(XMLLINK[Pflicht],MATCH(Q1053&amp;"_"&amp;D1052,XMLLINK[EID_WID],0)))</f>
        <v/>
      </c>
      <c r="Q1052" s="21"/>
      <c r="R1052" s="22">
        <v>8</v>
      </c>
      <c r="S1052" s="18" t="b">
        <f>ISERROR(INDEX(XMLLINK[NamePerson],MATCH(A1053&amp;"_"&amp;D1052,XMLLINK[EID_WID],0)))</f>
        <v>1</v>
      </c>
      <c r="V1052" s="15" t="str">
        <f t="shared" si="207"/>
        <v/>
      </c>
      <c r="W1052" s="15" t="str">
        <f t="shared" si="206"/>
        <v/>
      </c>
    </row>
    <row r="1054" spans="1:25" x14ac:dyDescent="0.25">
      <c r="A1054" s="23" t="s">
        <v>96</v>
      </c>
      <c r="B1054" s="23">
        <f>(ROW()+6)/20</f>
        <v>53</v>
      </c>
      <c r="C1054" s="24"/>
      <c r="D1054" s="24"/>
      <c r="E1054" s="24"/>
      <c r="F1054" s="24"/>
      <c r="G1054" s="24"/>
      <c r="H1054" s="24"/>
      <c r="I1054" s="24"/>
      <c r="J1054" s="24"/>
      <c r="K1054" s="24"/>
      <c r="L1054" s="24"/>
      <c r="M1054" s="24"/>
      <c r="N1054" s="24"/>
      <c r="O1054" s="24"/>
    </row>
    <row r="1055" spans="1:25" x14ac:dyDescent="0.25">
      <c r="A1055" s="24"/>
      <c r="B1055" s="17" t="s">
        <v>78</v>
      </c>
      <c r="C1055" s="18" t="str">
        <f>IF(ISERROR(S1055),"",INDEX(XMLLINK[Name],MATCH(Q1056,XMLLINK[EnsembleNr],0)))</f>
        <v/>
      </c>
      <c r="D1055" s="17" t="s">
        <v>89</v>
      </c>
      <c r="E1055" s="19" t="s">
        <v>11</v>
      </c>
      <c r="F1055" s="15" t="s">
        <v>90</v>
      </c>
      <c r="G1055" s="15" t="s">
        <v>91</v>
      </c>
      <c r="H1055" s="15" t="s">
        <v>24</v>
      </c>
      <c r="I1055" s="15" t="s">
        <v>25</v>
      </c>
      <c r="J1055" s="15" t="s">
        <v>26</v>
      </c>
      <c r="K1055" s="15" t="s">
        <v>27</v>
      </c>
      <c r="L1055" s="15" t="s">
        <v>18</v>
      </c>
      <c r="M1055" s="15" t="s">
        <v>92</v>
      </c>
      <c r="N1055" s="15" t="s">
        <v>93</v>
      </c>
      <c r="O1055" s="15" t="s">
        <v>20</v>
      </c>
      <c r="Q1055" s="21" t="s">
        <v>103</v>
      </c>
      <c r="R1055" s="17" t="s">
        <v>97</v>
      </c>
      <c r="S1055" s="20" t="e">
        <f>VLOOKUP(Q1057,XMLLINK[EnsembleNr],1,0)</f>
        <v>#N/A</v>
      </c>
      <c r="T1055" s="15" t="s">
        <v>100</v>
      </c>
      <c r="W1055" s="29" t="str">
        <f>CONCATENATE(W1056,W1057,W1058,W1059,W1060,W1061,W1062,W1063)</f>
        <v/>
      </c>
      <c r="X1055" s="31">
        <f>8-COUNTIF(W1056:W1063,"")</f>
        <v>0</v>
      </c>
      <c r="Y1055" s="29" t="str">
        <f>CONCATENATE(Y1056,Y1057,Y1058,Y1059,Y1060,Y1061,Y1062,Y1063)</f>
        <v/>
      </c>
    </row>
    <row r="1056" spans="1:25" x14ac:dyDescent="0.25">
      <c r="A1056" s="24"/>
      <c r="B1056" s="17" t="s">
        <v>79</v>
      </c>
      <c r="C1056" s="18" t="str">
        <f>IF(ISERROR(S1055),"",INDEX(XMLLINK[Leiter],MATCH(Q1056,XMLLINK[EnsembleNr],0)))</f>
        <v/>
      </c>
      <c r="D1056" s="21">
        <v>1</v>
      </c>
      <c r="E1056" s="18" t="str">
        <f>IF(S1056,"",INDEX(XMLLINK[NamePerson],MATCH(Q1057&amp;"_"&amp;D1056,XMLLINK[EID_MID],0)))</f>
        <v/>
      </c>
      <c r="F1056" s="18" t="str">
        <f>IF(S1056,"",INDEX(XMLLINK[GebDat],MATCH(Q1057&amp;"_"&amp;D1056,XMLLINK[EID_MID],0)))</f>
        <v/>
      </c>
      <c r="G1056" s="18" t="str">
        <f>IF(S1056,"",INDEX(XMLLINK[Geschlecht],MATCH(Q1057&amp;"_"&amp;D1056,XMLLINK[EID_MID],0)))</f>
        <v/>
      </c>
      <c r="H1056" s="18" t="str">
        <f>IF(S1056,"",INDEX(XMLLINK[Adresse],MATCH(Q1057&amp;"_"&amp;D1056,XMLLINK[EID_MID],0)))</f>
        <v/>
      </c>
      <c r="I1056" s="18" t="str">
        <f>IF(S1056,"",INDEX(XMLLINK[Email],MATCH(Q1057&amp;"_"&amp;D1056,XMLLINK[EID_MID],0)))</f>
        <v/>
      </c>
      <c r="J1056" s="18" t="str">
        <f>IF(S1056,"",INDEX(XMLLINK[Telefon],MATCH(Q1057&amp;"_"&amp;D1056,XMLLINK[EID_MID],0)))</f>
        <v/>
      </c>
      <c r="K1056" s="18" t="str">
        <f>IF(S1056,"",INDEX(XMLLINK[Instrument],MATCH(Q1057&amp;"_"&amp;D1056,XMLLINK[EID_MID],0)))</f>
        <v/>
      </c>
      <c r="L1056" s="18" t="str">
        <f>IF(S1056,"",INDEX(XMLLINK[BereichIDPerson],MATCH(Q1057&amp;"_"&amp;D1056,XMLLINK[EID_MID],0)))</f>
        <v/>
      </c>
      <c r="M1056" s="18" t="str">
        <f>IF(S1056,"",INDEX(XMLLINK[BereichNamePerson],MATCH(Q1057&amp;"_"&amp;D1056,XMLLINK[EID_MID],0)))</f>
        <v/>
      </c>
      <c r="N1056" s="18" t="str">
        <f>IF(S1056,"",INDEX(XMLLINK[AuswahlPerson],MATCH(Q1057&amp;"_"&amp;D1056,XMLLINK[EID_MID],0)))</f>
        <v/>
      </c>
      <c r="O1056" s="18" t="str">
        <f>IF(S1056,"",INDEX(XMLLINK[BemerkungPerson],MATCH(Q1057&amp;"_"&amp;D1056,XMLLINK[EID_MID],0)))</f>
        <v/>
      </c>
      <c r="Q1056" s="21">
        <f>B1054</f>
        <v>53</v>
      </c>
      <c r="R1056" s="22" t="s">
        <v>101</v>
      </c>
      <c r="S1056" s="18" t="b">
        <f>ISERROR(INDEX(XMLLINK[NamePerson],MATCH(Q1057&amp;"_"&amp;D1056,XMLLINK[EID_MID],0)))</f>
        <v>1</v>
      </c>
      <c r="U1056" s="15" t="str">
        <f ca="1">IF(ISNUMBER(DATEVALUE(F1056)),TODAY()-DATEVALUE(F1056),"")</f>
        <v/>
      </c>
      <c r="W1056" s="15" t="str">
        <f>M1056</f>
        <v/>
      </c>
      <c r="X1056" s="29" t="str">
        <f>IF(E1056="","",IF(E1057="",E1056,IF(E1058="",E1056&amp;", "&amp;E1057,IF(E1059="",E1056&amp;", "&amp;E1057&amp;", "&amp;E1058,IF(E1060="",E1056&amp;", "&amp;E1057&amp;", "&amp;E1058&amp;", "&amp;E1059,IF(E1061="",E1056&amp;", "&amp;E1057&amp;", "&amp;E1058&amp;", "&amp;E1059&amp;", "&amp;E1060,IF(E1062="",E1056&amp;", "&amp;E1057&amp;", "&amp;E1058&amp;", "&amp;E1059&amp;", "&amp;E1060&amp;", "&amp;E1061,IF(E1063="",E1056&amp;", "&amp;E1057&amp;", "&amp;E1058&amp;", "&amp;E1059&amp;", "&amp;E1060&amp;", "&amp;E1061&amp;", "&amp;E1062,E1056&amp;", "&amp;E1057&amp;", "&amp;E1058&amp;", "&amp;E1059&amp;", "&amp;E1060&amp;", "&amp;E1061&amp;", "&amp;E1062&amp;", "&amp;E1063))))))))</f>
        <v/>
      </c>
      <c r="Y1056" s="15" t="str">
        <f>K1056</f>
        <v/>
      </c>
    </row>
    <row r="1057" spans="1:25" x14ac:dyDescent="0.25">
      <c r="A1057" s="24"/>
      <c r="B1057" s="17" t="s">
        <v>80</v>
      </c>
      <c r="C1057" s="18" t="str">
        <f>IF(ISERROR(S1055),"",INDEX(XMLLINK[LeiterEmail],MATCH(Q1057,XMLLINK[EnsembleNr],0)))</f>
        <v/>
      </c>
      <c r="D1057" s="21">
        <v>2</v>
      </c>
      <c r="E1057" s="18" t="str">
        <f>IF(S1057,"",INDEX(XMLLINK[NamePerson],MATCH(Q1058&amp;"_"&amp;D1057,XMLLINK[EID_MID],0)))</f>
        <v/>
      </c>
      <c r="F1057" s="18" t="str">
        <f>IF(S1057,"",INDEX(XMLLINK[GebDat],MATCH(Q1058&amp;"_"&amp;D1057,XMLLINK[EID_MID],0)))</f>
        <v/>
      </c>
      <c r="G1057" s="18" t="str">
        <f>IF(S1057,"",INDEX(XMLLINK[Geschlecht],MATCH(Q1058&amp;"_"&amp;D1057,XMLLINK[EID_MID],0)))</f>
        <v/>
      </c>
      <c r="H1057" s="18" t="str">
        <f>IF(S1057,"",INDEX(XMLLINK[Adresse],MATCH(Q1058&amp;"_"&amp;D1057,XMLLINK[EID_MID],0)))</f>
        <v/>
      </c>
      <c r="I1057" s="18" t="str">
        <f>IF(S1057,"",INDEX(XMLLINK[Email],MATCH(Q1058&amp;"_"&amp;D1057,XMLLINK[EID_MID],0)))</f>
        <v/>
      </c>
      <c r="J1057" s="18" t="str">
        <f>IF(S1057,"",INDEX(XMLLINK[Telefon],MATCH(Q1058&amp;"_"&amp;D1057,XMLLINK[EID_MID],0)))</f>
        <v/>
      </c>
      <c r="K1057" s="18" t="str">
        <f>IF(S1057,"",INDEX(XMLLINK[Instrument],MATCH(Q1058&amp;"_"&amp;D1057,XMLLINK[EID_MID],0)))</f>
        <v/>
      </c>
      <c r="L1057" s="18" t="str">
        <f>IF(S1057,"",INDEX(XMLLINK[BereichIDPerson],MATCH(Q1058&amp;"_"&amp;D1057,XMLLINK[EID_MID],0)))</f>
        <v/>
      </c>
      <c r="M1057" s="18" t="str">
        <f>IF(S1057,"",INDEX(XMLLINK[BereichNamePerson],MATCH(Q1058&amp;"_"&amp;D1057,XMLLINK[EID_MID],0)))</f>
        <v/>
      </c>
      <c r="N1057" s="18" t="str">
        <f>IF(S1057,"",INDEX(XMLLINK[AuswahlPerson],MATCH(Q1058&amp;"_"&amp;D1057,XMLLINK[EID_MID],0)))</f>
        <v/>
      </c>
      <c r="O1057" s="18" t="str">
        <f>IF(S1057,"",INDEX(XMLLINK[BemerkungPerson],MATCH(Q1058&amp;"_"&amp;D1057,XMLLINK[EID_MID],0)))</f>
        <v/>
      </c>
      <c r="Q1057" s="21">
        <f t="shared" ref="Q1057:Q1071" si="208">Q1056</f>
        <v>53</v>
      </c>
      <c r="R1057" s="15">
        <v>2</v>
      </c>
      <c r="S1057" s="18" t="b">
        <f>ISERROR(INDEX(XMLLINK[NamePerson],MATCH(Q1057&amp;"_"&amp;D1057,XMLLINK[EID_MID],0)))</f>
        <v>1</v>
      </c>
      <c r="U1057" s="15" t="str">
        <f t="shared" ref="U1057:U1063" ca="1" si="209">IF(ISNUMBER(DATEVALUE(F1057)),TODAY()-DATEVALUE(F1057),"")</f>
        <v/>
      </c>
      <c r="W1057" s="15" t="str">
        <f>IF(AND(M1057&lt;&gt;"",M1057&lt;&gt;M1056),", "&amp;M1057,"")</f>
        <v/>
      </c>
      <c r="Y1057" s="15" t="str">
        <f>IF(AND(K1057&lt;&gt;"",K1057&lt;&gt;K1056),", "&amp;K1057,"")</f>
        <v/>
      </c>
    </row>
    <row r="1058" spans="1:25" x14ac:dyDescent="0.25">
      <c r="A1058" s="24"/>
      <c r="B1058" s="17" t="s">
        <v>81</v>
      </c>
      <c r="C1058" s="18" t="str">
        <f>IF(ISERROR(S1055),"",INDEX(XMLLINK[LeiterTelefon],MATCH(Q1058,XMLLINK[EnsembleNr],0)))</f>
        <v/>
      </c>
      <c r="D1058" s="21">
        <v>3</v>
      </c>
      <c r="E1058" s="18" t="str">
        <f>IF(S1058,"",INDEX(XMLLINK[NamePerson],MATCH(Q1059&amp;"_"&amp;D1058,XMLLINK[EID_MID],0)))</f>
        <v/>
      </c>
      <c r="F1058" s="18" t="str">
        <f>IF(S1058,"",INDEX(XMLLINK[GebDat],MATCH(Q1059&amp;"_"&amp;D1058,XMLLINK[EID_MID],0)))</f>
        <v/>
      </c>
      <c r="G1058" s="18" t="str">
        <f>IF(S1058,"",INDEX(XMLLINK[Geschlecht],MATCH(Q1059&amp;"_"&amp;D1058,XMLLINK[EID_MID],0)))</f>
        <v/>
      </c>
      <c r="H1058" s="18" t="str">
        <f>IF(S1058,"",INDEX(XMLLINK[Adresse],MATCH(Q1059&amp;"_"&amp;D1058,XMLLINK[EID_MID],0)))</f>
        <v/>
      </c>
      <c r="I1058" s="18" t="str">
        <f>IF(S1058,"",INDEX(XMLLINK[Email],MATCH(Q1059&amp;"_"&amp;D1058,XMLLINK[EID_MID],0)))</f>
        <v/>
      </c>
      <c r="J1058" s="18" t="str">
        <f>IF(S1058,"",INDEX(XMLLINK[Telefon],MATCH(Q1059&amp;"_"&amp;D1058,XMLLINK[EID_MID],0)))</f>
        <v/>
      </c>
      <c r="K1058" s="18" t="str">
        <f>IF(S1058,"",INDEX(XMLLINK[Instrument],MATCH(Q1059&amp;"_"&amp;D1058,XMLLINK[EID_MID],0)))</f>
        <v/>
      </c>
      <c r="L1058" s="18" t="str">
        <f>IF(S1058,"",INDEX(XMLLINK[BereichIDPerson],MATCH(Q1059&amp;"_"&amp;D1058,XMLLINK[EID_MID],0)))</f>
        <v/>
      </c>
      <c r="M1058" s="18" t="str">
        <f>IF(S1058,"",INDEX(XMLLINK[BereichNamePerson],MATCH(Q1059&amp;"_"&amp;D1058,XMLLINK[EID_MID],0)))</f>
        <v/>
      </c>
      <c r="N1058" s="18" t="str">
        <f>IF(S1058,"",INDEX(XMLLINK[AuswahlPerson],MATCH(Q1059&amp;"_"&amp;D1058,XMLLINK[EID_MID],0)))</f>
        <v/>
      </c>
      <c r="O1058" s="18" t="str">
        <f>IF(S1058,"",INDEX(XMLLINK[BemerkungPerson],MATCH(Q1059&amp;"_"&amp;D1058,XMLLINK[EID_MID],0)))</f>
        <v/>
      </c>
      <c r="Q1058" s="21">
        <f t="shared" si="208"/>
        <v>53</v>
      </c>
      <c r="R1058" s="15">
        <v>3</v>
      </c>
      <c r="S1058" s="18" t="b">
        <f>ISERROR(INDEX(XMLLINK[NamePerson],MATCH(Q1057&amp;"_"&amp;D1058,XMLLINK[EID_MID],0)))</f>
        <v>1</v>
      </c>
      <c r="U1058" s="15" t="str">
        <f t="shared" ca="1" si="209"/>
        <v/>
      </c>
      <c r="W1058" s="15" t="str">
        <f>IF(OR(M1058="",COUNTIF(M1056:M1057,M1058)&gt;0),"",", "&amp;M1058)</f>
        <v/>
      </c>
      <c r="Y1058" s="15" t="str">
        <f>IF(OR(K1058="",COUNTIF(K1056:K1057,K1058)&gt;0),"",", "&amp;K1058)</f>
        <v/>
      </c>
    </row>
    <row r="1059" spans="1:25" x14ac:dyDescent="0.25">
      <c r="A1059" s="24"/>
      <c r="B1059" s="17" t="s">
        <v>82</v>
      </c>
      <c r="C1059" s="18" t="str">
        <f>IF(ISERROR(S1055),"",INDEX(XMLLINK[Art],MATCH(Q1059,XMLLINK[EnsembleNr],0)))</f>
        <v/>
      </c>
      <c r="D1059" s="21">
        <v>4</v>
      </c>
      <c r="E1059" s="18" t="str">
        <f>IF(S1059,"",INDEX(XMLLINK[NamePerson],MATCH(Q1060&amp;"_"&amp;D1059,XMLLINK[EID_MID],0)))</f>
        <v/>
      </c>
      <c r="F1059" s="18" t="str">
        <f>IF(S1059,"",INDEX(XMLLINK[GebDat],MATCH(Q1060&amp;"_"&amp;D1059,XMLLINK[EID_MID],0)))</f>
        <v/>
      </c>
      <c r="G1059" s="18" t="str">
        <f>IF(S1059,"",INDEX(XMLLINK[Geschlecht],MATCH(Q1060&amp;"_"&amp;D1059,XMLLINK[EID_MID],0)))</f>
        <v/>
      </c>
      <c r="H1059" s="18" t="str">
        <f>IF(S1059,"",INDEX(XMLLINK[Adresse],MATCH(Q1060&amp;"_"&amp;D1059,XMLLINK[EID_MID],0)))</f>
        <v/>
      </c>
      <c r="I1059" s="18" t="str">
        <f>IF(S1059,"",INDEX(XMLLINK[Email],MATCH(Q1060&amp;"_"&amp;D1059,XMLLINK[EID_MID],0)))</f>
        <v/>
      </c>
      <c r="J1059" s="18" t="str">
        <f>IF(S1059,"",INDEX(XMLLINK[Telefon],MATCH(Q1060&amp;"_"&amp;D1059,XMLLINK[EID_MID],0)))</f>
        <v/>
      </c>
      <c r="K1059" s="18" t="str">
        <f>IF(S1059,"",INDEX(XMLLINK[Instrument],MATCH(Q1060&amp;"_"&amp;D1059,XMLLINK[EID_MID],0)))</f>
        <v/>
      </c>
      <c r="L1059" s="18" t="str">
        <f>IF(S1059,"",INDEX(XMLLINK[BereichIDPerson],MATCH(Q1060&amp;"_"&amp;D1059,XMLLINK[EID_MID],0)))</f>
        <v/>
      </c>
      <c r="M1059" s="18" t="str">
        <f>IF(S1059,"",INDEX(XMLLINK[BereichNamePerson],MATCH(Q1060&amp;"_"&amp;D1059,XMLLINK[EID_MID],0)))</f>
        <v/>
      </c>
      <c r="N1059" s="18" t="str">
        <f>IF(S1059,"",INDEX(XMLLINK[AuswahlPerson],MATCH(Q1060&amp;"_"&amp;D1059,XMLLINK[EID_MID],0)))</f>
        <v/>
      </c>
      <c r="O1059" s="18" t="str">
        <f>IF(S1059,"",INDEX(XMLLINK[BemerkungPerson],MATCH(Q1060&amp;"_"&amp;D1059,XMLLINK[EID_MID],0)))</f>
        <v/>
      </c>
      <c r="Q1059" s="21">
        <f t="shared" si="208"/>
        <v>53</v>
      </c>
      <c r="R1059" s="15">
        <v>4</v>
      </c>
      <c r="S1059" s="18" t="b">
        <f>ISERROR(INDEX(XMLLINK[NamePerson],MATCH(Q1057&amp;"_"&amp;D1059,XMLLINK[EID_MID],0)))</f>
        <v>1</v>
      </c>
      <c r="U1059" s="15" t="str">
        <f t="shared" ca="1" si="209"/>
        <v/>
      </c>
      <c r="W1059" s="15" t="str">
        <f>IF(OR(M1059="",COUNTIF(M1056:M1058,M1059)&gt;0),"",", "&amp;M1059)</f>
        <v/>
      </c>
      <c r="Y1059" s="15" t="str">
        <f>IF(OR(K1059="",COUNTIF(K1056:K1058,K1059)&gt;0),"",", "&amp;K1059)</f>
        <v/>
      </c>
    </row>
    <row r="1060" spans="1:25" x14ac:dyDescent="0.25">
      <c r="A1060" s="24"/>
      <c r="B1060" s="17" t="s">
        <v>83</v>
      </c>
      <c r="C1060" s="18" t="str">
        <f>IF(ISERROR(S1055),"",INDEX(XMLLINK[Stufe],MATCH(Q1060,XMLLINK[EnsembleNr],0)))</f>
        <v/>
      </c>
      <c r="D1060" s="21">
        <v>5</v>
      </c>
      <c r="E1060" s="18" t="str">
        <f>IF(S1060,"",INDEX(XMLLINK[NamePerson],MATCH(Q1061&amp;"_"&amp;D1060,XMLLINK[EID_MID],0)))</f>
        <v/>
      </c>
      <c r="F1060" s="18" t="str">
        <f>IF(S1060,"",INDEX(XMLLINK[GebDat],MATCH(Q1061&amp;"_"&amp;D1060,XMLLINK[EID_MID],0)))</f>
        <v/>
      </c>
      <c r="G1060" s="18" t="str">
        <f>IF(S1060,"",INDEX(XMLLINK[Geschlecht],MATCH(Q1061&amp;"_"&amp;D1060,XMLLINK[EID_MID],0)))</f>
        <v/>
      </c>
      <c r="H1060" s="18" t="str">
        <f>IF(S1060,"",INDEX(XMLLINK[Adresse],MATCH(Q1061&amp;"_"&amp;D1060,XMLLINK[EID_MID],0)))</f>
        <v/>
      </c>
      <c r="I1060" s="18" t="str">
        <f>IF(S1060,"",INDEX(XMLLINK[Email],MATCH(Q1061&amp;"_"&amp;D1060,XMLLINK[EID_MID],0)))</f>
        <v/>
      </c>
      <c r="J1060" s="18" t="str">
        <f>IF(S1060,"",INDEX(XMLLINK[Telefon],MATCH(Q1061&amp;"_"&amp;D1060,XMLLINK[EID_MID],0)))</f>
        <v/>
      </c>
      <c r="K1060" s="18" t="str">
        <f>IF(S1060,"",INDEX(XMLLINK[Instrument],MATCH(Q1061&amp;"_"&amp;D1060,XMLLINK[EID_MID],0)))</f>
        <v/>
      </c>
      <c r="L1060" s="18" t="str">
        <f>IF(S1060,"",INDEX(XMLLINK[BereichIDPerson],MATCH(Q1061&amp;"_"&amp;D1060,XMLLINK[EID_MID],0)))</f>
        <v/>
      </c>
      <c r="M1060" s="18" t="str">
        <f>IF(S1060,"",INDEX(XMLLINK[BereichNamePerson],MATCH(Q1061&amp;"_"&amp;D1060,XMLLINK[EID_MID],0)))</f>
        <v/>
      </c>
      <c r="N1060" s="18" t="str">
        <f>IF(S1060,"",INDEX(XMLLINK[AuswahlPerson],MATCH(Q1061&amp;"_"&amp;D1060,XMLLINK[EID_MID],0)))</f>
        <v/>
      </c>
      <c r="O1060" s="18" t="str">
        <f>IF(S1060,"",INDEX(XMLLINK[BemerkungPerson],MATCH(Q1061&amp;"_"&amp;D1060,XMLLINK[EID_MID],0)))</f>
        <v/>
      </c>
      <c r="Q1060" s="21">
        <f t="shared" si="208"/>
        <v>53</v>
      </c>
      <c r="R1060" s="15">
        <v>5</v>
      </c>
      <c r="S1060" s="18" t="b">
        <f>ISERROR(INDEX(XMLLINK[NamePerson],MATCH(Q1057&amp;"_"&amp;D1060,XMLLINK[EID_MID],0)))</f>
        <v>1</v>
      </c>
      <c r="U1060" s="15" t="str">
        <f t="shared" ca="1" si="209"/>
        <v/>
      </c>
      <c r="W1060" s="15" t="str">
        <f>IF(OR(M1060="",COUNTIF(M1056:M1059,M1060)&gt;0),"",", "&amp;M1060)</f>
        <v/>
      </c>
      <c r="Y1060" s="15" t="str">
        <f>IF(OR(K1060="",COUNTIF(K1057:K1059,K1060)&gt;0),"",", "&amp;K1060)</f>
        <v/>
      </c>
    </row>
    <row r="1061" spans="1:25" x14ac:dyDescent="0.25">
      <c r="A1061" s="24"/>
      <c r="B1061" s="17" t="s">
        <v>84</v>
      </c>
      <c r="C1061" s="18" t="str">
        <f>IF(ISERROR(S1055),"",INDEX(XMLLINK[Artikel],MATCH(Q1061,XMLLINK[EnsembleNr],0)))</f>
        <v/>
      </c>
      <c r="D1061" s="21">
        <v>6</v>
      </c>
      <c r="E1061" s="18" t="str">
        <f>IF(S1061,"",INDEX(XMLLINK[NamePerson],MATCH(Q1062&amp;"_"&amp;D1061,XMLLINK[EID_MID],0)))</f>
        <v/>
      </c>
      <c r="F1061" s="18" t="str">
        <f>IF(S1061,"",INDEX(XMLLINK[GebDat],MATCH(Q1062&amp;"_"&amp;D1061,XMLLINK[EID_MID],0)))</f>
        <v/>
      </c>
      <c r="G1061" s="18" t="str">
        <f>IF(S1061,"",INDEX(XMLLINK[Geschlecht],MATCH(Q1062&amp;"_"&amp;D1061,XMLLINK[EID_MID],0)))</f>
        <v/>
      </c>
      <c r="H1061" s="18" t="str">
        <f>IF(S1061,"",INDEX(XMLLINK[Adresse],MATCH(Q1062&amp;"_"&amp;D1061,XMLLINK[EID_MID],0)))</f>
        <v/>
      </c>
      <c r="I1061" s="18" t="str">
        <f>IF(S1061,"",INDEX(XMLLINK[Email],MATCH(Q1062&amp;"_"&amp;D1061,XMLLINK[EID_MID],0)))</f>
        <v/>
      </c>
      <c r="J1061" s="18" t="str">
        <f>IF(S1061,"",INDEX(XMLLINK[Telefon],MATCH(Q1062&amp;"_"&amp;D1061,XMLLINK[EID_MID],0)))</f>
        <v/>
      </c>
      <c r="K1061" s="18" t="str">
        <f>IF(S1061,"",INDEX(XMLLINK[Instrument],MATCH(Q1062&amp;"_"&amp;D1061,XMLLINK[EID_MID],0)))</f>
        <v/>
      </c>
      <c r="L1061" s="18" t="str">
        <f>IF(S1061,"",INDEX(XMLLINK[BereichIDPerson],MATCH(Q1062&amp;"_"&amp;D1061,XMLLINK[EID_MID],0)))</f>
        <v/>
      </c>
      <c r="M1061" s="18" t="str">
        <f>IF(S1061,"",INDEX(XMLLINK[BereichNamePerson],MATCH(Q1062&amp;"_"&amp;D1061,XMLLINK[EID_MID],0)))</f>
        <v/>
      </c>
      <c r="N1061" s="18" t="str">
        <f>IF(S1061,"",INDEX(XMLLINK[AuswahlPerson],MATCH(Q1062&amp;"_"&amp;D1061,XMLLINK[EID_MID],0)))</f>
        <v/>
      </c>
      <c r="O1061" s="18" t="str">
        <f>IF(S1061,"",INDEX(XMLLINK[BemerkungPerson],MATCH(Q1062&amp;"_"&amp;D1061,XMLLINK[EID_MID],0)))</f>
        <v/>
      </c>
      <c r="Q1061" s="21">
        <f t="shared" si="208"/>
        <v>53</v>
      </c>
      <c r="R1061" s="15">
        <v>6</v>
      </c>
      <c r="S1061" s="18" t="b">
        <f>ISERROR(INDEX(XMLLINK[NamePerson],MATCH(Q1057&amp;"_"&amp;D1061,XMLLINK[EID_MID],0)))</f>
        <v>1</v>
      </c>
      <c r="U1061" s="15" t="str">
        <f t="shared" ca="1" si="209"/>
        <v/>
      </c>
      <c r="W1061" s="15" t="str">
        <f>IF(OR(M1061="",COUNTIF(M1056:M1060,M1061)&gt;0),"",", "&amp;M1061)</f>
        <v/>
      </c>
      <c r="Y1061" s="15" t="str">
        <f>IF(OR(K1061="",COUNTIF(K1058:K1060,K1061)&gt;0),"",", "&amp;K1061)</f>
        <v/>
      </c>
    </row>
    <row r="1062" spans="1:25" x14ac:dyDescent="0.25">
      <c r="A1062" s="24"/>
      <c r="B1062" s="17" t="s">
        <v>85</v>
      </c>
      <c r="C1062" s="18" t="str">
        <f>IF(ISERROR(S1055),"",INDEX(XMLLINK[BereichID],MATCH(Q1062,XMLLINK[EnsembleNr],0)))</f>
        <v/>
      </c>
      <c r="D1062" s="21">
        <v>7</v>
      </c>
      <c r="E1062" s="18" t="str">
        <f>IF(S1062,"",INDEX(XMLLINK[NamePerson],MATCH(Q1063&amp;"_"&amp;D1062,XMLLINK[EID_MID],0)))</f>
        <v/>
      </c>
      <c r="F1062" s="18" t="str">
        <f>IF(S1062,"",INDEX(XMLLINK[GebDat],MATCH(Q1063&amp;"_"&amp;D1062,XMLLINK[EID_MID],0)))</f>
        <v/>
      </c>
      <c r="G1062" s="18" t="str">
        <f>IF(S1062,"",INDEX(XMLLINK[Geschlecht],MATCH(Q1063&amp;"_"&amp;D1062,XMLLINK[EID_MID],0)))</f>
        <v/>
      </c>
      <c r="H1062" s="18" t="str">
        <f>IF(S1062,"",INDEX(XMLLINK[Adresse],MATCH(Q1063&amp;"_"&amp;D1062,XMLLINK[EID_MID],0)))</f>
        <v/>
      </c>
      <c r="I1062" s="18" t="str">
        <f>IF(S1062,"",INDEX(XMLLINK[Email],MATCH(Q1063&amp;"_"&amp;D1062,XMLLINK[EID_MID],0)))</f>
        <v/>
      </c>
      <c r="J1062" s="18" t="str">
        <f>IF(S1062,"",INDEX(XMLLINK[Telefon],MATCH(Q1063&amp;"_"&amp;D1062,XMLLINK[EID_MID],0)))</f>
        <v/>
      </c>
      <c r="K1062" s="18" t="str">
        <f>IF(S1062,"",INDEX(XMLLINK[Instrument],MATCH(Q1063&amp;"_"&amp;D1062,XMLLINK[EID_MID],0)))</f>
        <v/>
      </c>
      <c r="L1062" s="18" t="str">
        <f>IF(S1062,"",INDEX(XMLLINK[BereichIDPerson],MATCH(Q1063&amp;"_"&amp;D1062,XMLLINK[EID_MID],0)))</f>
        <v/>
      </c>
      <c r="M1062" s="18" t="str">
        <f>IF(S1062,"",INDEX(XMLLINK[BereichNamePerson],MATCH(Q1063&amp;"_"&amp;D1062,XMLLINK[EID_MID],0)))</f>
        <v/>
      </c>
      <c r="N1062" s="18" t="str">
        <f>IF(S1062,"",INDEX(XMLLINK[AuswahlPerson],MATCH(Q1063&amp;"_"&amp;D1062,XMLLINK[EID_MID],0)))</f>
        <v/>
      </c>
      <c r="O1062" s="18" t="str">
        <f>IF(S1062,"",INDEX(XMLLINK[BemerkungPerson],MATCH(Q1063&amp;"_"&amp;D1062,XMLLINK[EID_MID],0)))</f>
        <v/>
      </c>
      <c r="Q1062" s="21">
        <f t="shared" si="208"/>
        <v>53</v>
      </c>
      <c r="R1062" s="15">
        <v>7</v>
      </c>
      <c r="S1062" s="18" t="b">
        <f>ISERROR(INDEX(XMLLINK[NamePerson],MATCH(Q1057&amp;"_"&amp;D1062,XMLLINK[EID_MID],0)))</f>
        <v>1</v>
      </c>
      <c r="U1062" s="15" t="str">
        <f t="shared" ca="1" si="209"/>
        <v/>
      </c>
      <c r="W1062" s="15" t="str">
        <f>IF(OR(M1062="",COUNTIF(M1056:M1061,M1062)&gt;0),"",", "&amp;M1062)</f>
        <v/>
      </c>
      <c r="Y1062" s="15" t="str">
        <f>IF(OR(K1062="",COUNTIF(K1059:K1061,K1062)&gt;0),"",", "&amp;K1062)</f>
        <v/>
      </c>
    </row>
    <row r="1063" spans="1:25" x14ac:dyDescent="0.25">
      <c r="A1063" s="24"/>
      <c r="B1063" s="17" t="s">
        <v>86</v>
      </c>
      <c r="C1063" s="18" t="str">
        <f>IF(ISERROR(S1055),"",INDEX(XMLLINK[BereichName],MATCH(Q1063,XMLLINK[EnsembleNr],0)))</f>
        <v/>
      </c>
      <c r="D1063" s="21">
        <v>8</v>
      </c>
      <c r="E1063" s="18" t="str">
        <f>IF(S1063,"",INDEX(XMLLINK[NamePerson],MATCH(Q1064&amp;"_"&amp;D1063,XMLLINK[EID_MID],0)))</f>
        <v/>
      </c>
      <c r="F1063" s="18" t="str">
        <f>IF(S1063,"",INDEX(XMLLINK[GebDat],MATCH(Q1064&amp;"_"&amp;D1063,XMLLINK[EID_MID],0)))</f>
        <v/>
      </c>
      <c r="G1063" s="18" t="str">
        <f>IF(S1063,"",INDEX(XMLLINK[Geschlecht],MATCH(Q1064&amp;"_"&amp;D1063,XMLLINK[EID_MID],0)))</f>
        <v/>
      </c>
      <c r="H1063" s="18" t="str">
        <f>IF(S1063,"",INDEX(XMLLINK[Adresse],MATCH(Q1064&amp;"_"&amp;D1063,XMLLINK[EID_MID],0)))</f>
        <v/>
      </c>
      <c r="I1063" s="18" t="str">
        <f>IF(S1063,"",INDEX(XMLLINK[Email],MATCH(Q1064&amp;"_"&amp;D1063,XMLLINK[EID_MID],0)))</f>
        <v/>
      </c>
      <c r="J1063" s="18" t="str">
        <f>IF(S1063,"",INDEX(XMLLINK[Telefon],MATCH(Q1064&amp;"_"&amp;D1063,XMLLINK[EID_MID],0)))</f>
        <v/>
      </c>
      <c r="K1063" s="18" t="str">
        <f>IF(S1063,"",INDEX(XMLLINK[Instrument],MATCH(Q1064&amp;"_"&amp;D1063,XMLLINK[EID_MID],0)))</f>
        <v/>
      </c>
      <c r="L1063" s="18" t="str">
        <f>IF(S1063,"",INDEX(XMLLINK[BereichIDPerson],MATCH(Q1064&amp;"_"&amp;D1063,XMLLINK[EID_MID],0)))</f>
        <v/>
      </c>
      <c r="M1063" s="18" t="str">
        <f>IF(S1063,"",INDEX(XMLLINK[BereichNamePerson],MATCH(Q1064&amp;"_"&amp;D1063,XMLLINK[EID_MID],0)))</f>
        <v/>
      </c>
      <c r="N1063" s="18" t="str">
        <f>IF(S1063,"",INDEX(XMLLINK[AuswahlPerson],MATCH(Q1064&amp;"_"&amp;D1063,XMLLINK[EID_MID],0)))</f>
        <v/>
      </c>
      <c r="O1063" s="18" t="str">
        <f>IF(S1063,"",INDEX(XMLLINK[BemerkungPerson],MATCH(Q1064&amp;"_"&amp;D1063,XMLLINK[EID_MID],0)))</f>
        <v/>
      </c>
      <c r="Q1063" s="21">
        <f t="shared" si="208"/>
        <v>53</v>
      </c>
      <c r="R1063" s="15">
        <v>8</v>
      </c>
      <c r="S1063" s="18" t="b">
        <f>ISERROR(INDEX(XMLLINK[NamePerson],MATCH(Q1057&amp;"_"&amp;D1063,XMLLINK[EID_MID],0)))</f>
        <v>1</v>
      </c>
      <c r="U1063" s="15" t="str">
        <f t="shared" ca="1" si="209"/>
        <v/>
      </c>
      <c r="W1063" s="15" t="str">
        <f>IF(OR(M1063="",COUNTIF(M1056:M1062,M1063)&gt;0),"",", "&amp;M1063)</f>
        <v/>
      </c>
      <c r="Y1063" s="15" t="str">
        <f>IF(OR(K1063="",COUNTIF(K1060:K1062,K1063)&gt;0),"",", "&amp;K1063)</f>
        <v/>
      </c>
    </row>
    <row r="1064" spans="1:25" x14ac:dyDescent="0.25">
      <c r="A1064" s="24"/>
      <c r="B1064" s="17" t="s">
        <v>87</v>
      </c>
      <c r="C1064" s="18" t="str">
        <f>IF(ISERROR(S1055),"",INDEX(XMLLINK[Auftrittzeit],MATCH(Q1064,XMLLINK[EnsembleNr],0)))</f>
        <v/>
      </c>
      <c r="D1064" s="17" t="s">
        <v>94</v>
      </c>
      <c r="E1064" s="15" t="s">
        <v>29</v>
      </c>
      <c r="F1064" s="15" t="s">
        <v>30</v>
      </c>
      <c r="G1064" s="15" t="s">
        <v>95</v>
      </c>
      <c r="H1064" s="15" t="s">
        <v>32</v>
      </c>
      <c r="I1064" s="15" t="s">
        <v>20</v>
      </c>
      <c r="J1064" s="15" t="s">
        <v>39</v>
      </c>
      <c r="Q1064" s="21">
        <f t="shared" si="208"/>
        <v>53</v>
      </c>
      <c r="U1064" s="15">
        <f ca="1">COUNT(U1056:U1063)</f>
        <v>0</v>
      </c>
      <c r="W1064" s="29" t="str">
        <f>CONCATENATE(W1065,V1066,W1066,V1067,W1067,V1068,W1068,V1069,W1069,V1070,W1070,V1071,W1071)</f>
        <v/>
      </c>
    </row>
    <row r="1065" spans="1:25" x14ac:dyDescent="0.25">
      <c r="A1065" s="24"/>
      <c r="B1065" s="17" t="s">
        <v>88</v>
      </c>
      <c r="C1065" s="18" t="str">
        <f>IF(ISERROR(S1055),"",INDEX(XMLLINK[Bemerkung],MATCH(Q1065,XMLLINK[EnsembleNr],0)))</f>
        <v/>
      </c>
      <c r="D1065" s="21">
        <v>1</v>
      </c>
      <c r="E1065" s="18" t="str">
        <f>IF(S1065,"",INDEX(XMLLINK[Titel],MATCH(Q1066&amp;"_"&amp;D1065,XMLLINK[EID_WID],0)))</f>
        <v/>
      </c>
      <c r="F1065" s="18" t="str">
        <f>IF(S1065,"",INDEX(XMLLINK[Komponist],MATCH(Q1066&amp;"_"&amp;D1065,XMLLINK[EID_WID],0)))</f>
        <v/>
      </c>
      <c r="G1065" s="18" t="str">
        <f>IF(S1065,"",INDEX(XMLLINK[Satz],MATCH(Q1066&amp;"_"&amp;D1065,XMLLINK[EID_WID],0)))</f>
        <v/>
      </c>
      <c r="H1065" s="18" t="str">
        <f>IF(S1065,"",INDEX(XMLLINK[Dauer],MATCH(Q1066&amp;"_"&amp;D1065,XMLLINK[EID_WID],0)))</f>
        <v/>
      </c>
      <c r="I1065" s="18" t="str">
        <f>IF(S1065,"",INDEX(XMLLINK[BemerkungWerk],MATCH(Q1066&amp;"_"&amp;D1065,XMLLINK[EID_WID],0)))</f>
        <v/>
      </c>
      <c r="J1065" s="18" t="str">
        <f>IF(S1065,"",INDEX(XMLLINK[Pflicht],MATCH(Q1066&amp;"_"&amp;D1065,XMLLINK[EID_WID],0)))</f>
        <v/>
      </c>
      <c r="Q1065" s="21">
        <f t="shared" si="208"/>
        <v>53</v>
      </c>
      <c r="R1065" s="22" t="s">
        <v>102</v>
      </c>
      <c r="S1065" s="18" t="b">
        <f>ISERROR(INDEX(XMLLINK[NamePerson],MATCH(Q1067&amp;"_"&amp;D1065,XMLLINK[EID_WID],0)))</f>
        <v>1</v>
      </c>
      <c r="W1065" s="15" t="str">
        <f t="shared" ref="W1065:W1072" si="210">IF(AND(F1065="",G1065=""),E1065,IF(AND(F1065&lt;&gt;"",G1065&lt;&gt;""),F1065&amp;", "&amp;E1065&amp;", "&amp;G1065,IF(F1065="",E1065&amp;", "&amp;G1065,F1065&amp;", "&amp;E1065)))</f>
        <v/>
      </c>
    </row>
    <row r="1066" spans="1:25" x14ac:dyDescent="0.25">
      <c r="A1066" s="24"/>
      <c r="B1066" s="17" t="s">
        <v>108</v>
      </c>
      <c r="C1066" s="28" t="str">
        <f ca="1">IF(U1064=0,"",SUM(U1056:U1063)/U1064/365.25)</f>
        <v/>
      </c>
      <c r="D1066" s="21">
        <v>2</v>
      </c>
      <c r="E1066" s="18" t="str">
        <f>IF(S1066,"",INDEX(XMLLINK[Titel],MATCH(Q1067&amp;"_"&amp;D1066,XMLLINK[EID_WID],0)))</f>
        <v/>
      </c>
      <c r="F1066" s="18" t="str">
        <f>IF(S1066,"",INDEX(XMLLINK[Komponist],MATCH(Q1067&amp;"_"&amp;D1066,XMLLINK[EID_WID],0)))</f>
        <v/>
      </c>
      <c r="G1066" s="18" t="str">
        <f>IF(S1066,"",INDEX(XMLLINK[Satz],MATCH(Q1067&amp;"_"&amp;D1066,XMLLINK[EID_WID],0)))</f>
        <v/>
      </c>
      <c r="H1066" s="18" t="str">
        <f>IF(S1066,"",INDEX(XMLLINK[Dauer],MATCH(Q1067&amp;"_"&amp;D1066,XMLLINK[EID_WID],0)))</f>
        <v/>
      </c>
      <c r="I1066" s="18" t="str">
        <f>IF(S1066,"",INDEX(XMLLINK[BemerkungWerk],MATCH(Q1067&amp;"_"&amp;D1066,XMLLINK[EID_WID],0)))</f>
        <v/>
      </c>
      <c r="J1066" s="18" t="str">
        <f>IF(S1066,"",INDEX(XMLLINK[Pflicht],MATCH(Q1067&amp;"_"&amp;D1066,XMLLINK[EID_WID],0)))</f>
        <v/>
      </c>
      <c r="Q1066" s="21">
        <f t="shared" si="208"/>
        <v>53</v>
      </c>
      <c r="R1066" s="22">
        <v>2</v>
      </c>
      <c r="S1066" s="18" t="b">
        <f>ISERROR(INDEX(XMLLINK[NamePerson],MATCH(Q1068&amp;"_"&amp;D1066,XMLLINK[EID_WID],0)))</f>
        <v>1</v>
      </c>
      <c r="V1066" s="15" t="str">
        <f>IF(W1066="","","; ")</f>
        <v/>
      </c>
      <c r="W1066" s="15" t="str">
        <f t="shared" si="210"/>
        <v/>
      </c>
    </row>
    <row r="1067" spans="1:25" x14ac:dyDescent="0.25">
      <c r="A1067" s="24"/>
      <c r="D1067" s="21">
        <v>3</v>
      </c>
      <c r="E1067" s="18" t="str">
        <f>IF(S1067,"",INDEX(XMLLINK[Titel],MATCH(Q1068&amp;"_"&amp;D1067,XMLLINK[EID_WID],0)))</f>
        <v/>
      </c>
      <c r="F1067" s="18" t="str">
        <f>IF(S1067,"",INDEX(XMLLINK[Komponist],MATCH(Q1068&amp;"_"&amp;D1067,XMLLINK[EID_WID],0)))</f>
        <v/>
      </c>
      <c r="G1067" s="18" t="str">
        <f>IF(S1067,"",INDEX(XMLLINK[Satz],MATCH(Q1068&amp;"_"&amp;D1067,XMLLINK[EID_WID],0)))</f>
        <v/>
      </c>
      <c r="H1067" s="18" t="str">
        <f>IF(S1067,"",INDEX(XMLLINK[Dauer],MATCH(Q1068&amp;"_"&amp;D1067,XMLLINK[EID_WID],0)))</f>
        <v/>
      </c>
      <c r="I1067" s="18" t="str">
        <f>IF(S1067,"",INDEX(XMLLINK[BemerkungWerk],MATCH(Q1068&amp;"_"&amp;D1067,XMLLINK[EID_WID],0)))</f>
        <v/>
      </c>
      <c r="J1067" s="18" t="str">
        <f>IF(S1067,"",INDEX(XMLLINK[Pflicht],MATCH(Q1068&amp;"_"&amp;D1067,XMLLINK[EID_WID],0)))</f>
        <v/>
      </c>
      <c r="Q1067" s="21">
        <f t="shared" si="208"/>
        <v>53</v>
      </c>
      <c r="R1067" s="22">
        <v>3</v>
      </c>
      <c r="S1067" s="18" t="b">
        <f>ISERROR(INDEX(XMLLINK[NamePerson],MATCH(Q1069&amp;"_"&amp;D1067,XMLLINK[EID_WID],0)))</f>
        <v>1</v>
      </c>
      <c r="V1067" s="15" t="str">
        <f t="shared" ref="V1067:V1072" si="211">IF(W1067="","","; ")</f>
        <v/>
      </c>
      <c r="W1067" s="15" t="str">
        <f t="shared" si="210"/>
        <v/>
      </c>
    </row>
    <row r="1068" spans="1:25" x14ac:dyDescent="0.25">
      <c r="A1068" s="24"/>
      <c r="D1068" s="21">
        <v>4</v>
      </c>
      <c r="E1068" s="18" t="str">
        <f>IF(S1068,"",INDEX(XMLLINK[Titel],MATCH(Q1069&amp;"_"&amp;D1068,XMLLINK[EID_WID],0)))</f>
        <v/>
      </c>
      <c r="F1068" s="18" t="str">
        <f>IF(S1068,"",INDEX(XMLLINK[Komponist],MATCH(Q1069&amp;"_"&amp;D1068,XMLLINK[EID_WID],0)))</f>
        <v/>
      </c>
      <c r="G1068" s="18" t="str">
        <f>IF(S1068,"",INDEX(XMLLINK[Satz],MATCH(Q1069&amp;"_"&amp;D1068,XMLLINK[EID_WID],0)))</f>
        <v/>
      </c>
      <c r="H1068" s="18" t="str">
        <f>IF(S1068,"",INDEX(XMLLINK[Dauer],MATCH(Q1069&amp;"_"&amp;D1068,XMLLINK[EID_WID],0)))</f>
        <v/>
      </c>
      <c r="I1068" s="18" t="str">
        <f>IF(S1068,"",INDEX(XMLLINK[BemerkungWerk],MATCH(Q1069&amp;"_"&amp;D1068,XMLLINK[EID_WID],0)))</f>
        <v/>
      </c>
      <c r="J1068" s="18" t="str">
        <f>IF(S1068,"",INDEX(XMLLINK[Pflicht],MATCH(Q1069&amp;"_"&amp;D1068,XMLLINK[EID_WID],0)))</f>
        <v/>
      </c>
      <c r="Q1068" s="21">
        <f t="shared" si="208"/>
        <v>53</v>
      </c>
      <c r="R1068" s="22">
        <v>4</v>
      </c>
      <c r="S1068" s="18" t="b">
        <f>ISERROR(INDEX(XMLLINK[NamePerson],MATCH(Q1070&amp;"_"&amp;D1068,XMLLINK[EID_WID],0)))</f>
        <v>1</v>
      </c>
      <c r="V1068" s="15" t="str">
        <f t="shared" si="211"/>
        <v/>
      </c>
      <c r="W1068" s="15" t="str">
        <f t="shared" si="210"/>
        <v/>
      </c>
    </row>
    <row r="1069" spans="1:25" x14ac:dyDescent="0.25">
      <c r="A1069" s="24"/>
      <c r="D1069" s="21">
        <v>5</v>
      </c>
      <c r="E1069" s="18" t="str">
        <f>IF(S1069,"",INDEX(XMLLINK[Titel],MATCH(Q1070&amp;"_"&amp;D1069,XMLLINK[EID_WID],0)))</f>
        <v/>
      </c>
      <c r="F1069" s="18" t="str">
        <f>IF(S1069,"",INDEX(XMLLINK[Komponist],MATCH(Q1070&amp;"_"&amp;D1069,XMLLINK[EID_WID],0)))</f>
        <v/>
      </c>
      <c r="G1069" s="18" t="str">
        <f>IF(S1069,"",INDEX(XMLLINK[Satz],MATCH(Q1070&amp;"_"&amp;D1069,XMLLINK[EID_WID],0)))</f>
        <v/>
      </c>
      <c r="H1069" s="18" t="str">
        <f>IF(S1069,"",INDEX(XMLLINK[Dauer],MATCH(Q1070&amp;"_"&amp;D1069,XMLLINK[EID_WID],0)))</f>
        <v/>
      </c>
      <c r="I1069" s="18" t="str">
        <f>IF(S1069,"",INDEX(XMLLINK[BemerkungWerk],MATCH(Q1070&amp;"_"&amp;D1069,XMLLINK[EID_WID],0)))</f>
        <v/>
      </c>
      <c r="J1069" s="18" t="str">
        <f>IF(S1069,"",INDEX(XMLLINK[Pflicht],MATCH(Q1070&amp;"_"&amp;D1069,XMLLINK[EID_WID],0)))</f>
        <v/>
      </c>
      <c r="Q1069" s="21">
        <f t="shared" si="208"/>
        <v>53</v>
      </c>
      <c r="R1069" s="22">
        <v>5</v>
      </c>
      <c r="S1069" s="18" t="b">
        <f>ISERROR(INDEX(XMLLINK[NamePerson],MATCH(Q1071&amp;"_"&amp;D1069,XMLLINK[EID_WID],0)))</f>
        <v>1</v>
      </c>
      <c r="V1069" s="15" t="str">
        <f t="shared" si="211"/>
        <v/>
      </c>
      <c r="W1069" s="15" t="str">
        <f t="shared" si="210"/>
        <v/>
      </c>
    </row>
    <row r="1070" spans="1:25" x14ac:dyDescent="0.25">
      <c r="A1070" s="24"/>
      <c r="D1070" s="21">
        <v>6</v>
      </c>
      <c r="E1070" s="18" t="str">
        <f>IF(S1070,"",INDEX(XMLLINK[Titel],MATCH(Q1071&amp;"_"&amp;D1070,XMLLINK[EID_WID],0)))</f>
        <v/>
      </c>
      <c r="F1070" s="18" t="str">
        <f>IF(S1070,"",INDEX(XMLLINK[Komponist],MATCH(Q1071&amp;"_"&amp;D1070,XMLLINK[EID_WID],0)))</f>
        <v/>
      </c>
      <c r="G1070" s="18" t="str">
        <f>IF(S1070,"",INDEX(XMLLINK[Satz],MATCH(Q1071&amp;"_"&amp;D1070,XMLLINK[EID_WID],0)))</f>
        <v/>
      </c>
      <c r="H1070" s="18" t="str">
        <f>IF(S1070,"",INDEX(XMLLINK[Dauer],MATCH(Q1071&amp;"_"&amp;D1070,XMLLINK[EID_WID],0)))</f>
        <v/>
      </c>
      <c r="I1070" s="18" t="str">
        <f>IF(S1070,"",INDEX(XMLLINK[BemerkungWerk],MATCH(Q1071&amp;"_"&amp;D1070,XMLLINK[EID_WID],0)))</f>
        <v/>
      </c>
      <c r="J1070" s="18" t="str">
        <f>IF(S1070,"",INDEX(XMLLINK[Pflicht],MATCH(Q1071&amp;"_"&amp;D1070,XMLLINK[EID_WID],0)))</f>
        <v/>
      </c>
      <c r="Q1070" s="21">
        <f t="shared" si="208"/>
        <v>53</v>
      </c>
      <c r="R1070" s="22">
        <v>6</v>
      </c>
      <c r="S1070" s="18" t="b">
        <f>ISERROR(INDEX(XMLLINK[NamePerson],MATCH(Q1072&amp;"_"&amp;D1070,XMLLINK[EID_WID],0)))</f>
        <v>1</v>
      </c>
      <c r="V1070" s="15" t="str">
        <f t="shared" si="211"/>
        <v/>
      </c>
      <c r="W1070" s="15" t="str">
        <f t="shared" si="210"/>
        <v/>
      </c>
    </row>
    <row r="1071" spans="1:25" x14ac:dyDescent="0.25">
      <c r="A1071" s="24"/>
      <c r="D1071" s="21">
        <v>7</v>
      </c>
      <c r="E1071" s="18" t="str">
        <f>IF(S1071,"",INDEX(XMLLINK[Titel],MATCH(Q1072&amp;"_"&amp;D1071,XMLLINK[EID_WID],0)))</f>
        <v/>
      </c>
      <c r="F1071" s="18" t="str">
        <f>IF(S1071,"",INDEX(XMLLINK[Komponist],MATCH(Q1072&amp;"_"&amp;D1071,XMLLINK[EID_WID],0)))</f>
        <v/>
      </c>
      <c r="G1071" s="18" t="str">
        <f>IF(S1071,"",INDEX(XMLLINK[Satz],MATCH(Q1072&amp;"_"&amp;D1071,XMLLINK[EID_WID],0)))</f>
        <v/>
      </c>
      <c r="H1071" s="18" t="str">
        <f>IF(S1071,"",INDEX(XMLLINK[Dauer],MATCH(Q1072&amp;"_"&amp;D1071,XMLLINK[EID_WID],0)))</f>
        <v/>
      </c>
      <c r="I1071" s="18" t="str">
        <f>IF(S1071,"",INDEX(XMLLINK[BemerkungWerk],MATCH(Q1072&amp;"_"&amp;D1071,XMLLINK[EID_WID],0)))</f>
        <v/>
      </c>
      <c r="J1071" s="18" t="str">
        <f>IF(S1071,"",INDEX(XMLLINK[Pflicht],MATCH(Q1072&amp;"_"&amp;D1071,XMLLINK[EID_WID],0)))</f>
        <v/>
      </c>
      <c r="Q1071" s="21">
        <f t="shared" si="208"/>
        <v>53</v>
      </c>
      <c r="R1071" s="22">
        <v>7</v>
      </c>
      <c r="S1071" s="18" t="b">
        <f>ISERROR(INDEX(XMLLINK[NamePerson],MATCH(Q1073&amp;"_"&amp;D1071,XMLLINK[EID_WID],0)))</f>
        <v>1</v>
      </c>
      <c r="V1071" s="15" t="str">
        <f t="shared" si="211"/>
        <v/>
      </c>
      <c r="W1071" s="15" t="str">
        <f t="shared" si="210"/>
        <v/>
      </c>
    </row>
    <row r="1072" spans="1:25" x14ac:dyDescent="0.25">
      <c r="A1072" s="24"/>
      <c r="D1072" s="21">
        <v>8</v>
      </c>
      <c r="E1072" s="18" t="str">
        <f>IF(S1072,"",INDEX(XMLLINK[Titel],MATCH(Q1073&amp;"_"&amp;D1072,XMLLINK[EID_WID],0)))</f>
        <v/>
      </c>
      <c r="F1072" s="18" t="str">
        <f>IF(S1072,"",INDEX(XMLLINK[Komponist],MATCH(Q1073&amp;"_"&amp;D1072,XMLLINK[EID_WID],0)))</f>
        <v/>
      </c>
      <c r="G1072" s="18" t="str">
        <f>IF(S1072,"",INDEX(XMLLINK[Satz],MATCH(Q1073&amp;"_"&amp;D1072,XMLLINK[EID_WID],0)))</f>
        <v/>
      </c>
      <c r="H1072" s="18" t="str">
        <f>IF(S1072,"",INDEX(XMLLINK[Dauer],MATCH(Q1073&amp;"_"&amp;D1072,XMLLINK[EID_WID],0)))</f>
        <v/>
      </c>
      <c r="I1072" s="18" t="str">
        <f>IF(S1072,"",INDEX(XMLLINK[BemerkungWerk],MATCH(Q1073&amp;"_"&amp;D1072,XMLLINK[EID_WID],0)))</f>
        <v/>
      </c>
      <c r="J1072" s="18" t="str">
        <f>IF(S1072,"",INDEX(XMLLINK[Pflicht],MATCH(Q1073&amp;"_"&amp;D1072,XMLLINK[EID_WID],0)))</f>
        <v/>
      </c>
      <c r="Q1072" s="21"/>
      <c r="R1072" s="22">
        <v>8</v>
      </c>
      <c r="S1072" s="18" t="b">
        <f>ISERROR(INDEX(XMLLINK[NamePerson],MATCH(A1073&amp;"_"&amp;D1072,XMLLINK[EID_WID],0)))</f>
        <v>1</v>
      </c>
      <c r="V1072" s="15" t="str">
        <f t="shared" si="211"/>
        <v/>
      </c>
      <c r="W1072" s="15" t="str">
        <f t="shared" si="210"/>
        <v/>
      </c>
    </row>
    <row r="1074" spans="1:25" x14ac:dyDescent="0.25">
      <c r="A1074" s="23" t="s">
        <v>96</v>
      </c>
      <c r="B1074" s="23">
        <f>(ROW()+6)/20</f>
        <v>54</v>
      </c>
      <c r="C1074" s="24"/>
      <c r="D1074" s="24"/>
      <c r="E1074" s="24"/>
      <c r="F1074" s="24"/>
      <c r="G1074" s="24"/>
      <c r="H1074" s="24"/>
      <c r="I1074" s="24"/>
      <c r="J1074" s="24"/>
      <c r="K1074" s="24"/>
      <c r="L1074" s="24"/>
      <c r="M1074" s="24"/>
      <c r="N1074" s="24"/>
      <c r="O1074" s="24"/>
    </row>
    <row r="1075" spans="1:25" x14ac:dyDescent="0.25">
      <c r="A1075" s="24"/>
      <c r="B1075" s="17" t="s">
        <v>78</v>
      </c>
      <c r="C1075" s="18" t="str">
        <f>IF(ISERROR(S1075),"",INDEX(XMLLINK[Name],MATCH(Q1076,XMLLINK[EnsembleNr],0)))</f>
        <v/>
      </c>
      <c r="D1075" s="17" t="s">
        <v>89</v>
      </c>
      <c r="E1075" s="19" t="s">
        <v>11</v>
      </c>
      <c r="F1075" s="15" t="s">
        <v>90</v>
      </c>
      <c r="G1075" s="15" t="s">
        <v>91</v>
      </c>
      <c r="H1075" s="15" t="s">
        <v>24</v>
      </c>
      <c r="I1075" s="15" t="s">
        <v>25</v>
      </c>
      <c r="J1075" s="15" t="s">
        <v>26</v>
      </c>
      <c r="K1075" s="15" t="s">
        <v>27</v>
      </c>
      <c r="L1075" s="15" t="s">
        <v>18</v>
      </c>
      <c r="M1075" s="15" t="s">
        <v>92</v>
      </c>
      <c r="N1075" s="15" t="s">
        <v>93</v>
      </c>
      <c r="O1075" s="15" t="s">
        <v>20</v>
      </c>
      <c r="Q1075" s="21" t="s">
        <v>103</v>
      </c>
      <c r="R1075" s="17" t="s">
        <v>97</v>
      </c>
      <c r="S1075" s="20" t="e">
        <f>VLOOKUP(Q1077,XMLLINK[EnsembleNr],1,0)</f>
        <v>#N/A</v>
      </c>
      <c r="T1075" s="15" t="s">
        <v>100</v>
      </c>
      <c r="W1075" s="29" t="str">
        <f>CONCATENATE(W1076,W1077,W1078,W1079,W1080,W1081,W1082,W1083)</f>
        <v/>
      </c>
      <c r="X1075" s="31">
        <f>8-COUNTIF(W1076:W1083,"")</f>
        <v>0</v>
      </c>
      <c r="Y1075" s="29" t="str">
        <f>CONCATENATE(Y1076,Y1077,Y1078,Y1079,Y1080,Y1081,Y1082,Y1083)</f>
        <v/>
      </c>
    </row>
    <row r="1076" spans="1:25" x14ac:dyDescent="0.25">
      <c r="A1076" s="24"/>
      <c r="B1076" s="17" t="s">
        <v>79</v>
      </c>
      <c r="C1076" s="18" t="str">
        <f>IF(ISERROR(S1075),"",INDEX(XMLLINK[Leiter],MATCH(Q1076,XMLLINK[EnsembleNr],0)))</f>
        <v/>
      </c>
      <c r="D1076" s="21">
        <v>1</v>
      </c>
      <c r="E1076" s="18" t="str">
        <f>IF(S1076,"",INDEX(XMLLINK[NamePerson],MATCH(Q1077&amp;"_"&amp;D1076,XMLLINK[EID_MID],0)))</f>
        <v/>
      </c>
      <c r="F1076" s="18" t="str">
        <f>IF(S1076,"",INDEX(XMLLINK[GebDat],MATCH(Q1077&amp;"_"&amp;D1076,XMLLINK[EID_MID],0)))</f>
        <v/>
      </c>
      <c r="G1076" s="18" t="str">
        <f>IF(S1076,"",INDEX(XMLLINK[Geschlecht],MATCH(Q1077&amp;"_"&amp;D1076,XMLLINK[EID_MID],0)))</f>
        <v/>
      </c>
      <c r="H1076" s="18" t="str">
        <f>IF(S1076,"",INDEX(XMLLINK[Adresse],MATCH(Q1077&amp;"_"&amp;D1076,XMLLINK[EID_MID],0)))</f>
        <v/>
      </c>
      <c r="I1076" s="18" t="str">
        <f>IF(S1076,"",INDEX(XMLLINK[Email],MATCH(Q1077&amp;"_"&amp;D1076,XMLLINK[EID_MID],0)))</f>
        <v/>
      </c>
      <c r="J1076" s="18" t="str">
        <f>IF(S1076,"",INDEX(XMLLINK[Telefon],MATCH(Q1077&amp;"_"&amp;D1076,XMLLINK[EID_MID],0)))</f>
        <v/>
      </c>
      <c r="K1076" s="18" t="str">
        <f>IF(S1076,"",INDEX(XMLLINK[Instrument],MATCH(Q1077&amp;"_"&amp;D1076,XMLLINK[EID_MID],0)))</f>
        <v/>
      </c>
      <c r="L1076" s="18" t="str">
        <f>IF(S1076,"",INDEX(XMLLINK[BereichIDPerson],MATCH(Q1077&amp;"_"&amp;D1076,XMLLINK[EID_MID],0)))</f>
        <v/>
      </c>
      <c r="M1076" s="18" t="str">
        <f>IF(S1076,"",INDEX(XMLLINK[BereichNamePerson],MATCH(Q1077&amp;"_"&amp;D1076,XMLLINK[EID_MID],0)))</f>
        <v/>
      </c>
      <c r="N1076" s="18" t="str">
        <f>IF(S1076,"",INDEX(XMLLINK[AuswahlPerson],MATCH(Q1077&amp;"_"&amp;D1076,XMLLINK[EID_MID],0)))</f>
        <v/>
      </c>
      <c r="O1076" s="18" t="str">
        <f>IF(S1076,"",INDEX(XMLLINK[BemerkungPerson],MATCH(Q1077&amp;"_"&amp;D1076,XMLLINK[EID_MID],0)))</f>
        <v/>
      </c>
      <c r="Q1076" s="21">
        <f>B1074</f>
        <v>54</v>
      </c>
      <c r="R1076" s="22" t="s">
        <v>101</v>
      </c>
      <c r="S1076" s="18" t="b">
        <f>ISERROR(INDEX(XMLLINK[NamePerson],MATCH(Q1077&amp;"_"&amp;D1076,XMLLINK[EID_MID],0)))</f>
        <v>1</v>
      </c>
      <c r="U1076" s="15" t="str">
        <f ca="1">IF(ISNUMBER(DATEVALUE(F1076)),TODAY()-DATEVALUE(F1076),"")</f>
        <v/>
      </c>
      <c r="W1076" s="15" t="str">
        <f>M1076</f>
        <v/>
      </c>
      <c r="X1076" s="29" t="str">
        <f>IF(E1076="","",IF(E1077="",E1076,IF(E1078="",E1076&amp;", "&amp;E1077,IF(E1079="",E1076&amp;", "&amp;E1077&amp;", "&amp;E1078,IF(E1080="",E1076&amp;", "&amp;E1077&amp;", "&amp;E1078&amp;", "&amp;E1079,IF(E1081="",E1076&amp;", "&amp;E1077&amp;", "&amp;E1078&amp;", "&amp;E1079&amp;", "&amp;E1080,IF(E1082="",E1076&amp;", "&amp;E1077&amp;", "&amp;E1078&amp;", "&amp;E1079&amp;", "&amp;E1080&amp;", "&amp;E1081,IF(E1083="",E1076&amp;", "&amp;E1077&amp;", "&amp;E1078&amp;", "&amp;E1079&amp;", "&amp;E1080&amp;", "&amp;E1081&amp;", "&amp;E1082,E1076&amp;", "&amp;E1077&amp;", "&amp;E1078&amp;", "&amp;E1079&amp;", "&amp;E1080&amp;", "&amp;E1081&amp;", "&amp;E1082&amp;", "&amp;E1083))))))))</f>
        <v/>
      </c>
      <c r="Y1076" s="15" t="str">
        <f>K1076</f>
        <v/>
      </c>
    </row>
    <row r="1077" spans="1:25" x14ac:dyDescent="0.25">
      <c r="A1077" s="24"/>
      <c r="B1077" s="17" t="s">
        <v>80</v>
      </c>
      <c r="C1077" s="18" t="str">
        <f>IF(ISERROR(S1075),"",INDEX(XMLLINK[LeiterEmail],MATCH(Q1077,XMLLINK[EnsembleNr],0)))</f>
        <v/>
      </c>
      <c r="D1077" s="21">
        <v>2</v>
      </c>
      <c r="E1077" s="18" t="str">
        <f>IF(S1077,"",INDEX(XMLLINK[NamePerson],MATCH(Q1078&amp;"_"&amp;D1077,XMLLINK[EID_MID],0)))</f>
        <v/>
      </c>
      <c r="F1077" s="18" t="str">
        <f>IF(S1077,"",INDEX(XMLLINK[GebDat],MATCH(Q1078&amp;"_"&amp;D1077,XMLLINK[EID_MID],0)))</f>
        <v/>
      </c>
      <c r="G1077" s="18" t="str">
        <f>IF(S1077,"",INDEX(XMLLINK[Geschlecht],MATCH(Q1078&amp;"_"&amp;D1077,XMLLINK[EID_MID],0)))</f>
        <v/>
      </c>
      <c r="H1077" s="18" t="str">
        <f>IF(S1077,"",INDEX(XMLLINK[Adresse],MATCH(Q1078&amp;"_"&amp;D1077,XMLLINK[EID_MID],0)))</f>
        <v/>
      </c>
      <c r="I1077" s="18" t="str">
        <f>IF(S1077,"",INDEX(XMLLINK[Email],MATCH(Q1078&amp;"_"&amp;D1077,XMLLINK[EID_MID],0)))</f>
        <v/>
      </c>
      <c r="J1077" s="18" t="str">
        <f>IF(S1077,"",INDEX(XMLLINK[Telefon],MATCH(Q1078&amp;"_"&amp;D1077,XMLLINK[EID_MID],0)))</f>
        <v/>
      </c>
      <c r="K1077" s="18" t="str">
        <f>IF(S1077,"",INDEX(XMLLINK[Instrument],MATCH(Q1078&amp;"_"&amp;D1077,XMLLINK[EID_MID],0)))</f>
        <v/>
      </c>
      <c r="L1077" s="18" t="str">
        <f>IF(S1077,"",INDEX(XMLLINK[BereichIDPerson],MATCH(Q1078&amp;"_"&amp;D1077,XMLLINK[EID_MID],0)))</f>
        <v/>
      </c>
      <c r="M1077" s="18" t="str">
        <f>IF(S1077,"",INDEX(XMLLINK[BereichNamePerson],MATCH(Q1078&amp;"_"&amp;D1077,XMLLINK[EID_MID],0)))</f>
        <v/>
      </c>
      <c r="N1077" s="18" t="str">
        <f>IF(S1077,"",INDEX(XMLLINK[AuswahlPerson],MATCH(Q1078&amp;"_"&amp;D1077,XMLLINK[EID_MID],0)))</f>
        <v/>
      </c>
      <c r="O1077" s="18" t="str">
        <f>IF(S1077,"",INDEX(XMLLINK[BemerkungPerson],MATCH(Q1078&amp;"_"&amp;D1077,XMLLINK[EID_MID],0)))</f>
        <v/>
      </c>
      <c r="Q1077" s="21">
        <f t="shared" ref="Q1077:Q1091" si="212">Q1076</f>
        <v>54</v>
      </c>
      <c r="R1077" s="15">
        <v>2</v>
      </c>
      <c r="S1077" s="18" t="b">
        <f>ISERROR(INDEX(XMLLINK[NamePerson],MATCH(Q1077&amp;"_"&amp;D1077,XMLLINK[EID_MID],0)))</f>
        <v>1</v>
      </c>
      <c r="U1077" s="15" t="str">
        <f t="shared" ref="U1077:U1083" ca="1" si="213">IF(ISNUMBER(DATEVALUE(F1077)),TODAY()-DATEVALUE(F1077),"")</f>
        <v/>
      </c>
      <c r="W1077" s="15" t="str">
        <f>IF(AND(M1077&lt;&gt;"",M1077&lt;&gt;M1076),", "&amp;M1077,"")</f>
        <v/>
      </c>
      <c r="Y1077" s="15" t="str">
        <f>IF(AND(K1077&lt;&gt;"",K1077&lt;&gt;K1076),", "&amp;K1077,"")</f>
        <v/>
      </c>
    </row>
    <row r="1078" spans="1:25" x14ac:dyDescent="0.25">
      <c r="A1078" s="24"/>
      <c r="B1078" s="17" t="s">
        <v>81</v>
      </c>
      <c r="C1078" s="18" t="str">
        <f>IF(ISERROR(S1075),"",INDEX(XMLLINK[LeiterTelefon],MATCH(Q1078,XMLLINK[EnsembleNr],0)))</f>
        <v/>
      </c>
      <c r="D1078" s="21">
        <v>3</v>
      </c>
      <c r="E1078" s="18" t="str">
        <f>IF(S1078,"",INDEX(XMLLINK[NamePerson],MATCH(Q1079&amp;"_"&amp;D1078,XMLLINK[EID_MID],0)))</f>
        <v/>
      </c>
      <c r="F1078" s="18" t="str">
        <f>IF(S1078,"",INDEX(XMLLINK[GebDat],MATCH(Q1079&amp;"_"&amp;D1078,XMLLINK[EID_MID],0)))</f>
        <v/>
      </c>
      <c r="G1078" s="18" t="str">
        <f>IF(S1078,"",INDEX(XMLLINK[Geschlecht],MATCH(Q1079&amp;"_"&amp;D1078,XMLLINK[EID_MID],0)))</f>
        <v/>
      </c>
      <c r="H1078" s="18" t="str">
        <f>IF(S1078,"",INDEX(XMLLINK[Adresse],MATCH(Q1079&amp;"_"&amp;D1078,XMLLINK[EID_MID],0)))</f>
        <v/>
      </c>
      <c r="I1078" s="18" t="str">
        <f>IF(S1078,"",INDEX(XMLLINK[Email],MATCH(Q1079&amp;"_"&amp;D1078,XMLLINK[EID_MID],0)))</f>
        <v/>
      </c>
      <c r="J1078" s="18" t="str">
        <f>IF(S1078,"",INDEX(XMLLINK[Telefon],MATCH(Q1079&amp;"_"&amp;D1078,XMLLINK[EID_MID],0)))</f>
        <v/>
      </c>
      <c r="K1078" s="18" t="str">
        <f>IF(S1078,"",INDEX(XMLLINK[Instrument],MATCH(Q1079&amp;"_"&amp;D1078,XMLLINK[EID_MID],0)))</f>
        <v/>
      </c>
      <c r="L1078" s="18" t="str">
        <f>IF(S1078,"",INDEX(XMLLINK[BereichIDPerson],MATCH(Q1079&amp;"_"&amp;D1078,XMLLINK[EID_MID],0)))</f>
        <v/>
      </c>
      <c r="M1078" s="18" t="str">
        <f>IF(S1078,"",INDEX(XMLLINK[BereichNamePerson],MATCH(Q1079&amp;"_"&amp;D1078,XMLLINK[EID_MID],0)))</f>
        <v/>
      </c>
      <c r="N1078" s="18" t="str">
        <f>IF(S1078,"",INDEX(XMLLINK[AuswahlPerson],MATCH(Q1079&amp;"_"&amp;D1078,XMLLINK[EID_MID],0)))</f>
        <v/>
      </c>
      <c r="O1078" s="18" t="str">
        <f>IF(S1078,"",INDEX(XMLLINK[BemerkungPerson],MATCH(Q1079&amp;"_"&amp;D1078,XMLLINK[EID_MID],0)))</f>
        <v/>
      </c>
      <c r="Q1078" s="21">
        <f t="shared" si="212"/>
        <v>54</v>
      </c>
      <c r="R1078" s="15">
        <v>3</v>
      </c>
      <c r="S1078" s="18" t="b">
        <f>ISERROR(INDEX(XMLLINK[NamePerson],MATCH(Q1077&amp;"_"&amp;D1078,XMLLINK[EID_MID],0)))</f>
        <v>1</v>
      </c>
      <c r="U1078" s="15" t="str">
        <f t="shared" ca="1" si="213"/>
        <v/>
      </c>
      <c r="W1078" s="15" t="str">
        <f>IF(OR(M1078="",COUNTIF(M1076:M1077,M1078)&gt;0),"",", "&amp;M1078)</f>
        <v/>
      </c>
      <c r="Y1078" s="15" t="str">
        <f>IF(OR(K1078="",COUNTIF(K1076:K1077,K1078)&gt;0),"",", "&amp;K1078)</f>
        <v/>
      </c>
    </row>
    <row r="1079" spans="1:25" x14ac:dyDescent="0.25">
      <c r="A1079" s="24"/>
      <c r="B1079" s="17" t="s">
        <v>82</v>
      </c>
      <c r="C1079" s="18" t="str">
        <f>IF(ISERROR(S1075),"",INDEX(XMLLINK[Art],MATCH(Q1079,XMLLINK[EnsembleNr],0)))</f>
        <v/>
      </c>
      <c r="D1079" s="21">
        <v>4</v>
      </c>
      <c r="E1079" s="18" t="str">
        <f>IF(S1079,"",INDEX(XMLLINK[NamePerson],MATCH(Q1080&amp;"_"&amp;D1079,XMLLINK[EID_MID],0)))</f>
        <v/>
      </c>
      <c r="F1079" s="18" t="str">
        <f>IF(S1079,"",INDEX(XMLLINK[GebDat],MATCH(Q1080&amp;"_"&amp;D1079,XMLLINK[EID_MID],0)))</f>
        <v/>
      </c>
      <c r="G1079" s="18" t="str">
        <f>IF(S1079,"",INDEX(XMLLINK[Geschlecht],MATCH(Q1080&amp;"_"&amp;D1079,XMLLINK[EID_MID],0)))</f>
        <v/>
      </c>
      <c r="H1079" s="18" t="str">
        <f>IF(S1079,"",INDEX(XMLLINK[Adresse],MATCH(Q1080&amp;"_"&amp;D1079,XMLLINK[EID_MID],0)))</f>
        <v/>
      </c>
      <c r="I1079" s="18" t="str">
        <f>IF(S1079,"",INDEX(XMLLINK[Email],MATCH(Q1080&amp;"_"&amp;D1079,XMLLINK[EID_MID],0)))</f>
        <v/>
      </c>
      <c r="J1079" s="18" t="str">
        <f>IF(S1079,"",INDEX(XMLLINK[Telefon],MATCH(Q1080&amp;"_"&amp;D1079,XMLLINK[EID_MID],0)))</f>
        <v/>
      </c>
      <c r="K1079" s="18" t="str">
        <f>IF(S1079,"",INDEX(XMLLINK[Instrument],MATCH(Q1080&amp;"_"&amp;D1079,XMLLINK[EID_MID],0)))</f>
        <v/>
      </c>
      <c r="L1079" s="18" t="str">
        <f>IF(S1079,"",INDEX(XMLLINK[BereichIDPerson],MATCH(Q1080&amp;"_"&amp;D1079,XMLLINK[EID_MID],0)))</f>
        <v/>
      </c>
      <c r="M1079" s="18" t="str">
        <f>IF(S1079,"",INDEX(XMLLINK[BereichNamePerson],MATCH(Q1080&amp;"_"&amp;D1079,XMLLINK[EID_MID],0)))</f>
        <v/>
      </c>
      <c r="N1079" s="18" t="str">
        <f>IF(S1079,"",INDEX(XMLLINK[AuswahlPerson],MATCH(Q1080&amp;"_"&amp;D1079,XMLLINK[EID_MID],0)))</f>
        <v/>
      </c>
      <c r="O1079" s="18" t="str">
        <f>IF(S1079,"",INDEX(XMLLINK[BemerkungPerson],MATCH(Q1080&amp;"_"&amp;D1079,XMLLINK[EID_MID],0)))</f>
        <v/>
      </c>
      <c r="Q1079" s="21">
        <f t="shared" si="212"/>
        <v>54</v>
      </c>
      <c r="R1079" s="15">
        <v>4</v>
      </c>
      <c r="S1079" s="18" t="b">
        <f>ISERROR(INDEX(XMLLINK[NamePerson],MATCH(Q1077&amp;"_"&amp;D1079,XMLLINK[EID_MID],0)))</f>
        <v>1</v>
      </c>
      <c r="U1079" s="15" t="str">
        <f t="shared" ca="1" si="213"/>
        <v/>
      </c>
      <c r="W1079" s="15" t="str">
        <f>IF(OR(M1079="",COUNTIF(M1076:M1078,M1079)&gt;0),"",", "&amp;M1079)</f>
        <v/>
      </c>
      <c r="Y1079" s="15" t="str">
        <f>IF(OR(K1079="",COUNTIF(K1076:K1078,K1079)&gt;0),"",", "&amp;K1079)</f>
        <v/>
      </c>
    </row>
    <row r="1080" spans="1:25" x14ac:dyDescent="0.25">
      <c r="A1080" s="24"/>
      <c r="B1080" s="17" t="s">
        <v>83</v>
      </c>
      <c r="C1080" s="18" t="str">
        <f>IF(ISERROR(S1075),"",INDEX(XMLLINK[Stufe],MATCH(Q1080,XMLLINK[EnsembleNr],0)))</f>
        <v/>
      </c>
      <c r="D1080" s="21">
        <v>5</v>
      </c>
      <c r="E1080" s="18" t="str">
        <f>IF(S1080,"",INDEX(XMLLINK[NamePerson],MATCH(Q1081&amp;"_"&amp;D1080,XMLLINK[EID_MID],0)))</f>
        <v/>
      </c>
      <c r="F1080" s="18" t="str">
        <f>IF(S1080,"",INDEX(XMLLINK[GebDat],MATCH(Q1081&amp;"_"&amp;D1080,XMLLINK[EID_MID],0)))</f>
        <v/>
      </c>
      <c r="G1080" s="18" t="str">
        <f>IF(S1080,"",INDEX(XMLLINK[Geschlecht],MATCH(Q1081&amp;"_"&amp;D1080,XMLLINK[EID_MID],0)))</f>
        <v/>
      </c>
      <c r="H1080" s="18" t="str">
        <f>IF(S1080,"",INDEX(XMLLINK[Adresse],MATCH(Q1081&amp;"_"&amp;D1080,XMLLINK[EID_MID],0)))</f>
        <v/>
      </c>
      <c r="I1080" s="18" t="str">
        <f>IF(S1080,"",INDEX(XMLLINK[Email],MATCH(Q1081&amp;"_"&amp;D1080,XMLLINK[EID_MID],0)))</f>
        <v/>
      </c>
      <c r="J1080" s="18" t="str">
        <f>IF(S1080,"",INDEX(XMLLINK[Telefon],MATCH(Q1081&amp;"_"&amp;D1080,XMLLINK[EID_MID],0)))</f>
        <v/>
      </c>
      <c r="K1080" s="18" t="str">
        <f>IF(S1080,"",INDEX(XMLLINK[Instrument],MATCH(Q1081&amp;"_"&amp;D1080,XMLLINK[EID_MID],0)))</f>
        <v/>
      </c>
      <c r="L1080" s="18" t="str">
        <f>IF(S1080,"",INDEX(XMLLINK[BereichIDPerson],MATCH(Q1081&amp;"_"&amp;D1080,XMLLINK[EID_MID],0)))</f>
        <v/>
      </c>
      <c r="M1080" s="18" t="str">
        <f>IF(S1080,"",INDEX(XMLLINK[BereichNamePerson],MATCH(Q1081&amp;"_"&amp;D1080,XMLLINK[EID_MID],0)))</f>
        <v/>
      </c>
      <c r="N1080" s="18" t="str">
        <f>IF(S1080,"",INDEX(XMLLINK[AuswahlPerson],MATCH(Q1081&amp;"_"&amp;D1080,XMLLINK[EID_MID],0)))</f>
        <v/>
      </c>
      <c r="O1080" s="18" t="str">
        <f>IF(S1080,"",INDEX(XMLLINK[BemerkungPerson],MATCH(Q1081&amp;"_"&amp;D1080,XMLLINK[EID_MID],0)))</f>
        <v/>
      </c>
      <c r="Q1080" s="21">
        <f t="shared" si="212"/>
        <v>54</v>
      </c>
      <c r="R1080" s="15">
        <v>5</v>
      </c>
      <c r="S1080" s="18" t="b">
        <f>ISERROR(INDEX(XMLLINK[NamePerson],MATCH(Q1077&amp;"_"&amp;D1080,XMLLINK[EID_MID],0)))</f>
        <v>1</v>
      </c>
      <c r="U1080" s="15" t="str">
        <f t="shared" ca="1" si="213"/>
        <v/>
      </c>
      <c r="W1080" s="15" t="str">
        <f>IF(OR(M1080="",COUNTIF(M1076:M1079,M1080)&gt;0),"",", "&amp;M1080)</f>
        <v/>
      </c>
      <c r="Y1080" s="15" t="str">
        <f>IF(OR(K1080="",COUNTIF(K1077:K1079,K1080)&gt;0),"",", "&amp;K1080)</f>
        <v/>
      </c>
    </row>
    <row r="1081" spans="1:25" x14ac:dyDescent="0.25">
      <c r="A1081" s="24"/>
      <c r="B1081" s="17" t="s">
        <v>84</v>
      </c>
      <c r="C1081" s="18" t="str">
        <f>IF(ISERROR(S1075),"",INDEX(XMLLINK[Artikel],MATCH(Q1081,XMLLINK[EnsembleNr],0)))</f>
        <v/>
      </c>
      <c r="D1081" s="21">
        <v>6</v>
      </c>
      <c r="E1081" s="18" t="str">
        <f>IF(S1081,"",INDEX(XMLLINK[NamePerson],MATCH(Q1082&amp;"_"&amp;D1081,XMLLINK[EID_MID],0)))</f>
        <v/>
      </c>
      <c r="F1081" s="18" t="str">
        <f>IF(S1081,"",INDEX(XMLLINK[GebDat],MATCH(Q1082&amp;"_"&amp;D1081,XMLLINK[EID_MID],0)))</f>
        <v/>
      </c>
      <c r="G1081" s="18" t="str">
        <f>IF(S1081,"",INDEX(XMLLINK[Geschlecht],MATCH(Q1082&amp;"_"&amp;D1081,XMLLINK[EID_MID],0)))</f>
        <v/>
      </c>
      <c r="H1081" s="18" t="str">
        <f>IF(S1081,"",INDEX(XMLLINK[Adresse],MATCH(Q1082&amp;"_"&amp;D1081,XMLLINK[EID_MID],0)))</f>
        <v/>
      </c>
      <c r="I1081" s="18" t="str">
        <f>IF(S1081,"",INDEX(XMLLINK[Email],MATCH(Q1082&amp;"_"&amp;D1081,XMLLINK[EID_MID],0)))</f>
        <v/>
      </c>
      <c r="J1081" s="18" t="str">
        <f>IF(S1081,"",INDEX(XMLLINK[Telefon],MATCH(Q1082&amp;"_"&amp;D1081,XMLLINK[EID_MID],0)))</f>
        <v/>
      </c>
      <c r="K1081" s="18" t="str">
        <f>IF(S1081,"",INDEX(XMLLINK[Instrument],MATCH(Q1082&amp;"_"&amp;D1081,XMLLINK[EID_MID],0)))</f>
        <v/>
      </c>
      <c r="L1081" s="18" t="str">
        <f>IF(S1081,"",INDEX(XMLLINK[BereichIDPerson],MATCH(Q1082&amp;"_"&amp;D1081,XMLLINK[EID_MID],0)))</f>
        <v/>
      </c>
      <c r="M1081" s="18" t="str">
        <f>IF(S1081,"",INDEX(XMLLINK[BereichNamePerson],MATCH(Q1082&amp;"_"&amp;D1081,XMLLINK[EID_MID],0)))</f>
        <v/>
      </c>
      <c r="N1081" s="18" t="str">
        <f>IF(S1081,"",INDEX(XMLLINK[AuswahlPerson],MATCH(Q1082&amp;"_"&amp;D1081,XMLLINK[EID_MID],0)))</f>
        <v/>
      </c>
      <c r="O1081" s="18" t="str">
        <f>IF(S1081,"",INDEX(XMLLINK[BemerkungPerson],MATCH(Q1082&amp;"_"&amp;D1081,XMLLINK[EID_MID],0)))</f>
        <v/>
      </c>
      <c r="Q1081" s="21">
        <f t="shared" si="212"/>
        <v>54</v>
      </c>
      <c r="R1081" s="15">
        <v>6</v>
      </c>
      <c r="S1081" s="18" t="b">
        <f>ISERROR(INDEX(XMLLINK[NamePerson],MATCH(Q1077&amp;"_"&amp;D1081,XMLLINK[EID_MID],0)))</f>
        <v>1</v>
      </c>
      <c r="U1081" s="15" t="str">
        <f t="shared" ca="1" si="213"/>
        <v/>
      </c>
      <c r="W1081" s="15" t="str">
        <f>IF(OR(M1081="",COUNTIF(M1076:M1080,M1081)&gt;0),"",", "&amp;M1081)</f>
        <v/>
      </c>
      <c r="Y1081" s="15" t="str">
        <f>IF(OR(K1081="",COUNTIF(K1078:K1080,K1081)&gt;0),"",", "&amp;K1081)</f>
        <v/>
      </c>
    </row>
    <row r="1082" spans="1:25" x14ac:dyDescent="0.25">
      <c r="A1082" s="24"/>
      <c r="B1082" s="17" t="s">
        <v>85</v>
      </c>
      <c r="C1082" s="18" t="str">
        <f>IF(ISERROR(S1075),"",INDEX(XMLLINK[BereichID],MATCH(Q1082,XMLLINK[EnsembleNr],0)))</f>
        <v/>
      </c>
      <c r="D1082" s="21">
        <v>7</v>
      </c>
      <c r="E1082" s="18" t="str">
        <f>IF(S1082,"",INDEX(XMLLINK[NamePerson],MATCH(Q1083&amp;"_"&amp;D1082,XMLLINK[EID_MID],0)))</f>
        <v/>
      </c>
      <c r="F1082" s="18" t="str">
        <f>IF(S1082,"",INDEX(XMLLINK[GebDat],MATCH(Q1083&amp;"_"&amp;D1082,XMLLINK[EID_MID],0)))</f>
        <v/>
      </c>
      <c r="G1082" s="18" t="str">
        <f>IF(S1082,"",INDEX(XMLLINK[Geschlecht],MATCH(Q1083&amp;"_"&amp;D1082,XMLLINK[EID_MID],0)))</f>
        <v/>
      </c>
      <c r="H1082" s="18" t="str">
        <f>IF(S1082,"",INDEX(XMLLINK[Adresse],MATCH(Q1083&amp;"_"&amp;D1082,XMLLINK[EID_MID],0)))</f>
        <v/>
      </c>
      <c r="I1082" s="18" t="str">
        <f>IF(S1082,"",INDEX(XMLLINK[Email],MATCH(Q1083&amp;"_"&amp;D1082,XMLLINK[EID_MID],0)))</f>
        <v/>
      </c>
      <c r="J1082" s="18" t="str">
        <f>IF(S1082,"",INDEX(XMLLINK[Telefon],MATCH(Q1083&amp;"_"&amp;D1082,XMLLINK[EID_MID],0)))</f>
        <v/>
      </c>
      <c r="K1082" s="18" t="str">
        <f>IF(S1082,"",INDEX(XMLLINK[Instrument],MATCH(Q1083&amp;"_"&amp;D1082,XMLLINK[EID_MID],0)))</f>
        <v/>
      </c>
      <c r="L1082" s="18" t="str">
        <f>IF(S1082,"",INDEX(XMLLINK[BereichIDPerson],MATCH(Q1083&amp;"_"&amp;D1082,XMLLINK[EID_MID],0)))</f>
        <v/>
      </c>
      <c r="M1082" s="18" t="str">
        <f>IF(S1082,"",INDEX(XMLLINK[BereichNamePerson],MATCH(Q1083&amp;"_"&amp;D1082,XMLLINK[EID_MID],0)))</f>
        <v/>
      </c>
      <c r="N1082" s="18" t="str">
        <f>IF(S1082,"",INDEX(XMLLINK[AuswahlPerson],MATCH(Q1083&amp;"_"&amp;D1082,XMLLINK[EID_MID],0)))</f>
        <v/>
      </c>
      <c r="O1082" s="18" t="str">
        <f>IF(S1082,"",INDEX(XMLLINK[BemerkungPerson],MATCH(Q1083&amp;"_"&amp;D1082,XMLLINK[EID_MID],0)))</f>
        <v/>
      </c>
      <c r="Q1082" s="21">
        <f t="shared" si="212"/>
        <v>54</v>
      </c>
      <c r="R1082" s="15">
        <v>7</v>
      </c>
      <c r="S1082" s="18" t="b">
        <f>ISERROR(INDEX(XMLLINK[NamePerson],MATCH(Q1077&amp;"_"&amp;D1082,XMLLINK[EID_MID],0)))</f>
        <v>1</v>
      </c>
      <c r="U1082" s="15" t="str">
        <f t="shared" ca="1" si="213"/>
        <v/>
      </c>
      <c r="W1082" s="15" t="str">
        <f>IF(OR(M1082="",COUNTIF(M1076:M1081,M1082)&gt;0),"",", "&amp;M1082)</f>
        <v/>
      </c>
      <c r="Y1082" s="15" t="str">
        <f>IF(OR(K1082="",COUNTIF(K1079:K1081,K1082)&gt;0),"",", "&amp;K1082)</f>
        <v/>
      </c>
    </row>
    <row r="1083" spans="1:25" x14ac:dyDescent="0.25">
      <c r="A1083" s="24"/>
      <c r="B1083" s="17" t="s">
        <v>86</v>
      </c>
      <c r="C1083" s="18" t="str">
        <f>IF(ISERROR(S1075),"",INDEX(XMLLINK[BereichName],MATCH(Q1083,XMLLINK[EnsembleNr],0)))</f>
        <v/>
      </c>
      <c r="D1083" s="21">
        <v>8</v>
      </c>
      <c r="E1083" s="18" t="str">
        <f>IF(S1083,"",INDEX(XMLLINK[NamePerson],MATCH(Q1084&amp;"_"&amp;D1083,XMLLINK[EID_MID],0)))</f>
        <v/>
      </c>
      <c r="F1083" s="18" t="str">
        <f>IF(S1083,"",INDEX(XMLLINK[GebDat],MATCH(Q1084&amp;"_"&amp;D1083,XMLLINK[EID_MID],0)))</f>
        <v/>
      </c>
      <c r="G1083" s="18" t="str">
        <f>IF(S1083,"",INDEX(XMLLINK[Geschlecht],MATCH(Q1084&amp;"_"&amp;D1083,XMLLINK[EID_MID],0)))</f>
        <v/>
      </c>
      <c r="H1083" s="18" t="str">
        <f>IF(S1083,"",INDEX(XMLLINK[Adresse],MATCH(Q1084&amp;"_"&amp;D1083,XMLLINK[EID_MID],0)))</f>
        <v/>
      </c>
      <c r="I1083" s="18" t="str">
        <f>IF(S1083,"",INDEX(XMLLINK[Email],MATCH(Q1084&amp;"_"&amp;D1083,XMLLINK[EID_MID],0)))</f>
        <v/>
      </c>
      <c r="J1083" s="18" t="str">
        <f>IF(S1083,"",INDEX(XMLLINK[Telefon],MATCH(Q1084&amp;"_"&amp;D1083,XMLLINK[EID_MID],0)))</f>
        <v/>
      </c>
      <c r="K1083" s="18" t="str">
        <f>IF(S1083,"",INDEX(XMLLINK[Instrument],MATCH(Q1084&amp;"_"&amp;D1083,XMLLINK[EID_MID],0)))</f>
        <v/>
      </c>
      <c r="L1083" s="18" t="str">
        <f>IF(S1083,"",INDEX(XMLLINK[BereichIDPerson],MATCH(Q1084&amp;"_"&amp;D1083,XMLLINK[EID_MID],0)))</f>
        <v/>
      </c>
      <c r="M1083" s="18" t="str">
        <f>IF(S1083,"",INDEX(XMLLINK[BereichNamePerson],MATCH(Q1084&amp;"_"&amp;D1083,XMLLINK[EID_MID],0)))</f>
        <v/>
      </c>
      <c r="N1083" s="18" t="str">
        <f>IF(S1083,"",INDEX(XMLLINK[AuswahlPerson],MATCH(Q1084&amp;"_"&amp;D1083,XMLLINK[EID_MID],0)))</f>
        <v/>
      </c>
      <c r="O1083" s="18" t="str">
        <f>IF(S1083,"",INDEX(XMLLINK[BemerkungPerson],MATCH(Q1084&amp;"_"&amp;D1083,XMLLINK[EID_MID],0)))</f>
        <v/>
      </c>
      <c r="Q1083" s="21">
        <f t="shared" si="212"/>
        <v>54</v>
      </c>
      <c r="R1083" s="15">
        <v>8</v>
      </c>
      <c r="S1083" s="18" t="b">
        <f>ISERROR(INDEX(XMLLINK[NamePerson],MATCH(Q1077&amp;"_"&amp;D1083,XMLLINK[EID_MID],0)))</f>
        <v>1</v>
      </c>
      <c r="U1083" s="15" t="str">
        <f t="shared" ca="1" si="213"/>
        <v/>
      </c>
      <c r="W1083" s="15" t="str">
        <f>IF(OR(M1083="",COUNTIF(M1076:M1082,M1083)&gt;0),"",", "&amp;M1083)</f>
        <v/>
      </c>
      <c r="Y1083" s="15" t="str">
        <f>IF(OR(K1083="",COUNTIF(K1080:K1082,K1083)&gt;0),"",", "&amp;K1083)</f>
        <v/>
      </c>
    </row>
    <row r="1084" spans="1:25" x14ac:dyDescent="0.25">
      <c r="A1084" s="24"/>
      <c r="B1084" s="17" t="s">
        <v>87</v>
      </c>
      <c r="C1084" s="18" t="str">
        <f>IF(ISERROR(S1075),"",INDEX(XMLLINK[Auftrittzeit],MATCH(Q1084,XMLLINK[EnsembleNr],0)))</f>
        <v/>
      </c>
      <c r="D1084" s="17" t="s">
        <v>94</v>
      </c>
      <c r="E1084" s="15" t="s">
        <v>29</v>
      </c>
      <c r="F1084" s="15" t="s">
        <v>30</v>
      </c>
      <c r="G1084" s="15" t="s">
        <v>95</v>
      </c>
      <c r="H1084" s="15" t="s">
        <v>32</v>
      </c>
      <c r="I1084" s="15" t="s">
        <v>20</v>
      </c>
      <c r="J1084" s="15" t="s">
        <v>39</v>
      </c>
      <c r="Q1084" s="21">
        <f t="shared" si="212"/>
        <v>54</v>
      </c>
      <c r="U1084" s="15">
        <f ca="1">COUNT(U1076:U1083)</f>
        <v>0</v>
      </c>
      <c r="W1084" s="29" t="str">
        <f>CONCATENATE(W1085,V1086,W1086,V1087,W1087,V1088,W1088,V1089,W1089,V1090,W1090,V1091,W1091)</f>
        <v/>
      </c>
    </row>
    <row r="1085" spans="1:25" x14ac:dyDescent="0.25">
      <c r="A1085" s="24"/>
      <c r="B1085" s="17" t="s">
        <v>88</v>
      </c>
      <c r="C1085" s="18" t="str">
        <f>IF(ISERROR(S1075),"",INDEX(XMLLINK[Bemerkung],MATCH(Q1085,XMLLINK[EnsembleNr],0)))</f>
        <v/>
      </c>
      <c r="D1085" s="21">
        <v>1</v>
      </c>
      <c r="E1085" s="18" t="str">
        <f>IF(S1085,"",INDEX(XMLLINK[Titel],MATCH(Q1086&amp;"_"&amp;D1085,XMLLINK[EID_WID],0)))</f>
        <v/>
      </c>
      <c r="F1085" s="18" t="str">
        <f>IF(S1085,"",INDEX(XMLLINK[Komponist],MATCH(Q1086&amp;"_"&amp;D1085,XMLLINK[EID_WID],0)))</f>
        <v/>
      </c>
      <c r="G1085" s="18" t="str">
        <f>IF(S1085,"",INDEX(XMLLINK[Satz],MATCH(Q1086&amp;"_"&amp;D1085,XMLLINK[EID_WID],0)))</f>
        <v/>
      </c>
      <c r="H1085" s="18" t="str">
        <f>IF(S1085,"",INDEX(XMLLINK[Dauer],MATCH(Q1086&amp;"_"&amp;D1085,XMLLINK[EID_WID],0)))</f>
        <v/>
      </c>
      <c r="I1085" s="18" t="str">
        <f>IF(S1085,"",INDEX(XMLLINK[BemerkungWerk],MATCH(Q1086&amp;"_"&amp;D1085,XMLLINK[EID_WID],0)))</f>
        <v/>
      </c>
      <c r="J1085" s="18" t="str">
        <f>IF(S1085,"",INDEX(XMLLINK[Pflicht],MATCH(Q1086&amp;"_"&amp;D1085,XMLLINK[EID_WID],0)))</f>
        <v/>
      </c>
      <c r="Q1085" s="21">
        <f t="shared" si="212"/>
        <v>54</v>
      </c>
      <c r="R1085" s="22" t="s">
        <v>102</v>
      </c>
      <c r="S1085" s="18" t="b">
        <f>ISERROR(INDEX(XMLLINK[NamePerson],MATCH(Q1087&amp;"_"&amp;D1085,XMLLINK[EID_WID],0)))</f>
        <v>1</v>
      </c>
      <c r="W1085" s="15" t="str">
        <f t="shared" ref="W1085:W1092" si="214">IF(AND(F1085="",G1085=""),E1085,IF(AND(F1085&lt;&gt;"",G1085&lt;&gt;""),F1085&amp;", "&amp;E1085&amp;", "&amp;G1085,IF(F1085="",E1085&amp;", "&amp;G1085,F1085&amp;", "&amp;E1085)))</f>
        <v/>
      </c>
    </row>
    <row r="1086" spans="1:25" x14ac:dyDescent="0.25">
      <c r="A1086" s="24"/>
      <c r="B1086" s="17" t="s">
        <v>108</v>
      </c>
      <c r="C1086" s="28" t="str">
        <f ca="1">IF(U1084=0,"",SUM(U1076:U1083)/U1084/365.25)</f>
        <v/>
      </c>
      <c r="D1086" s="21">
        <v>2</v>
      </c>
      <c r="E1086" s="18" t="str">
        <f>IF(S1086,"",INDEX(XMLLINK[Titel],MATCH(Q1087&amp;"_"&amp;D1086,XMLLINK[EID_WID],0)))</f>
        <v/>
      </c>
      <c r="F1086" s="18" t="str">
        <f>IF(S1086,"",INDEX(XMLLINK[Komponist],MATCH(Q1087&amp;"_"&amp;D1086,XMLLINK[EID_WID],0)))</f>
        <v/>
      </c>
      <c r="G1086" s="18" t="str">
        <f>IF(S1086,"",INDEX(XMLLINK[Satz],MATCH(Q1087&amp;"_"&amp;D1086,XMLLINK[EID_WID],0)))</f>
        <v/>
      </c>
      <c r="H1086" s="18" t="str">
        <f>IF(S1086,"",INDEX(XMLLINK[Dauer],MATCH(Q1087&amp;"_"&amp;D1086,XMLLINK[EID_WID],0)))</f>
        <v/>
      </c>
      <c r="I1086" s="18" t="str">
        <f>IF(S1086,"",INDEX(XMLLINK[BemerkungWerk],MATCH(Q1087&amp;"_"&amp;D1086,XMLLINK[EID_WID],0)))</f>
        <v/>
      </c>
      <c r="J1086" s="18" t="str">
        <f>IF(S1086,"",INDEX(XMLLINK[Pflicht],MATCH(Q1087&amp;"_"&amp;D1086,XMLLINK[EID_WID],0)))</f>
        <v/>
      </c>
      <c r="Q1086" s="21">
        <f t="shared" si="212"/>
        <v>54</v>
      </c>
      <c r="R1086" s="22">
        <v>2</v>
      </c>
      <c r="S1086" s="18" t="b">
        <f>ISERROR(INDEX(XMLLINK[NamePerson],MATCH(Q1088&amp;"_"&amp;D1086,XMLLINK[EID_WID],0)))</f>
        <v>1</v>
      </c>
      <c r="V1086" s="15" t="str">
        <f>IF(W1086="","","; ")</f>
        <v/>
      </c>
      <c r="W1086" s="15" t="str">
        <f t="shared" si="214"/>
        <v/>
      </c>
    </row>
    <row r="1087" spans="1:25" x14ac:dyDescent="0.25">
      <c r="A1087" s="24"/>
      <c r="D1087" s="21">
        <v>3</v>
      </c>
      <c r="E1087" s="18" t="str">
        <f>IF(S1087,"",INDEX(XMLLINK[Titel],MATCH(Q1088&amp;"_"&amp;D1087,XMLLINK[EID_WID],0)))</f>
        <v/>
      </c>
      <c r="F1087" s="18" t="str">
        <f>IF(S1087,"",INDEX(XMLLINK[Komponist],MATCH(Q1088&amp;"_"&amp;D1087,XMLLINK[EID_WID],0)))</f>
        <v/>
      </c>
      <c r="G1087" s="18" t="str">
        <f>IF(S1087,"",INDEX(XMLLINK[Satz],MATCH(Q1088&amp;"_"&amp;D1087,XMLLINK[EID_WID],0)))</f>
        <v/>
      </c>
      <c r="H1087" s="18" t="str">
        <f>IF(S1087,"",INDEX(XMLLINK[Dauer],MATCH(Q1088&amp;"_"&amp;D1087,XMLLINK[EID_WID],0)))</f>
        <v/>
      </c>
      <c r="I1087" s="18" t="str">
        <f>IF(S1087,"",INDEX(XMLLINK[BemerkungWerk],MATCH(Q1088&amp;"_"&amp;D1087,XMLLINK[EID_WID],0)))</f>
        <v/>
      </c>
      <c r="J1087" s="18" t="str">
        <f>IF(S1087,"",INDEX(XMLLINK[Pflicht],MATCH(Q1088&amp;"_"&amp;D1087,XMLLINK[EID_WID],0)))</f>
        <v/>
      </c>
      <c r="Q1087" s="21">
        <f t="shared" si="212"/>
        <v>54</v>
      </c>
      <c r="R1087" s="22">
        <v>3</v>
      </c>
      <c r="S1087" s="18" t="b">
        <f>ISERROR(INDEX(XMLLINK[NamePerson],MATCH(Q1089&amp;"_"&amp;D1087,XMLLINK[EID_WID],0)))</f>
        <v>1</v>
      </c>
      <c r="V1087" s="15" t="str">
        <f t="shared" ref="V1087:V1092" si="215">IF(W1087="","","; ")</f>
        <v/>
      </c>
      <c r="W1087" s="15" t="str">
        <f t="shared" si="214"/>
        <v/>
      </c>
    </row>
    <row r="1088" spans="1:25" x14ac:dyDescent="0.25">
      <c r="A1088" s="24"/>
      <c r="D1088" s="21">
        <v>4</v>
      </c>
      <c r="E1088" s="18" t="str">
        <f>IF(S1088,"",INDEX(XMLLINK[Titel],MATCH(Q1089&amp;"_"&amp;D1088,XMLLINK[EID_WID],0)))</f>
        <v/>
      </c>
      <c r="F1088" s="18" t="str">
        <f>IF(S1088,"",INDEX(XMLLINK[Komponist],MATCH(Q1089&amp;"_"&amp;D1088,XMLLINK[EID_WID],0)))</f>
        <v/>
      </c>
      <c r="G1088" s="18" t="str">
        <f>IF(S1088,"",INDEX(XMLLINK[Satz],MATCH(Q1089&amp;"_"&amp;D1088,XMLLINK[EID_WID],0)))</f>
        <v/>
      </c>
      <c r="H1088" s="18" t="str">
        <f>IF(S1088,"",INDEX(XMLLINK[Dauer],MATCH(Q1089&amp;"_"&amp;D1088,XMLLINK[EID_WID],0)))</f>
        <v/>
      </c>
      <c r="I1088" s="18" t="str">
        <f>IF(S1088,"",INDEX(XMLLINK[BemerkungWerk],MATCH(Q1089&amp;"_"&amp;D1088,XMLLINK[EID_WID],0)))</f>
        <v/>
      </c>
      <c r="J1088" s="18" t="str">
        <f>IF(S1088,"",INDEX(XMLLINK[Pflicht],MATCH(Q1089&amp;"_"&amp;D1088,XMLLINK[EID_WID],0)))</f>
        <v/>
      </c>
      <c r="Q1088" s="21">
        <f t="shared" si="212"/>
        <v>54</v>
      </c>
      <c r="R1088" s="22">
        <v>4</v>
      </c>
      <c r="S1088" s="18" t="b">
        <f>ISERROR(INDEX(XMLLINK[NamePerson],MATCH(Q1090&amp;"_"&amp;D1088,XMLLINK[EID_WID],0)))</f>
        <v>1</v>
      </c>
      <c r="V1088" s="15" t="str">
        <f t="shared" si="215"/>
        <v/>
      </c>
      <c r="W1088" s="15" t="str">
        <f t="shared" si="214"/>
        <v/>
      </c>
    </row>
    <row r="1089" spans="1:25" x14ac:dyDescent="0.25">
      <c r="A1089" s="24"/>
      <c r="D1089" s="21">
        <v>5</v>
      </c>
      <c r="E1089" s="18" t="str">
        <f>IF(S1089,"",INDEX(XMLLINK[Titel],MATCH(Q1090&amp;"_"&amp;D1089,XMLLINK[EID_WID],0)))</f>
        <v/>
      </c>
      <c r="F1089" s="18" t="str">
        <f>IF(S1089,"",INDEX(XMLLINK[Komponist],MATCH(Q1090&amp;"_"&amp;D1089,XMLLINK[EID_WID],0)))</f>
        <v/>
      </c>
      <c r="G1089" s="18" t="str">
        <f>IF(S1089,"",INDEX(XMLLINK[Satz],MATCH(Q1090&amp;"_"&amp;D1089,XMLLINK[EID_WID],0)))</f>
        <v/>
      </c>
      <c r="H1089" s="18" t="str">
        <f>IF(S1089,"",INDEX(XMLLINK[Dauer],MATCH(Q1090&amp;"_"&amp;D1089,XMLLINK[EID_WID],0)))</f>
        <v/>
      </c>
      <c r="I1089" s="18" t="str">
        <f>IF(S1089,"",INDEX(XMLLINK[BemerkungWerk],MATCH(Q1090&amp;"_"&amp;D1089,XMLLINK[EID_WID],0)))</f>
        <v/>
      </c>
      <c r="J1089" s="18" t="str">
        <f>IF(S1089,"",INDEX(XMLLINK[Pflicht],MATCH(Q1090&amp;"_"&amp;D1089,XMLLINK[EID_WID],0)))</f>
        <v/>
      </c>
      <c r="Q1089" s="21">
        <f t="shared" si="212"/>
        <v>54</v>
      </c>
      <c r="R1089" s="22">
        <v>5</v>
      </c>
      <c r="S1089" s="18" t="b">
        <f>ISERROR(INDEX(XMLLINK[NamePerson],MATCH(Q1091&amp;"_"&amp;D1089,XMLLINK[EID_WID],0)))</f>
        <v>1</v>
      </c>
      <c r="V1089" s="15" t="str">
        <f t="shared" si="215"/>
        <v/>
      </c>
      <c r="W1089" s="15" t="str">
        <f t="shared" si="214"/>
        <v/>
      </c>
    </row>
    <row r="1090" spans="1:25" x14ac:dyDescent="0.25">
      <c r="A1090" s="24"/>
      <c r="D1090" s="21">
        <v>6</v>
      </c>
      <c r="E1090" s="18" t="str">
        <f>IF(S1090,"",INDEX(XMLLINK[Titel],MATCH(Q1091&amp;"_"&amp;D1090,XMLLINK[EID_WID],0)))</f>
        <v/>
      </c>
      <c r="F1090" s="18" t="str">
        <f>IF(S1090,"",INDEX(XMLLINK[Komponist],MATCH(Q1091&amp;"_"&amp;D1090,XMLLINK[EID_WID],0)))</f>
        <v/>
      </c>
      <c r="G1090" s="18" t="str">
        <f>IF(S1090,"",INDEX(XMLLINK[Satz],MATCH(Q1091&amp;"_"&amp;D1090,XMLLINK[EID_WID],0)))</f>
        <v/>
      </c>
      <c r="H1090" s="18" t="str">
        <f>IF(S1090,"",INDEX(XMLLINK[Dauer],MATCH(Q1091&amp;"_"&amp;D1090,XMLLINK[EID_WID],0)))</f>
        <v/>
      </c>
      <c r="I1090" s="18" t="str">
        <f>IF(S1090,"",INDEX(XMLLINK[BemerkungWerk],MATCH(Q1091&amp;"_"&amp;D1090,XMLLINK[EID_WID],0)))</f>
        <v/>
      </c>
      <c r="J1090" s="18" t="str">
        <f>IF(S1090,"",INDEX(XMLLINK[Pflicht],MATCH(Q1091&amp;"_"&amp;D1090,XMLLINK[EID_WID],0)))</f>
        <v/>
      </c>
      <c r="Q1090" s="21">
        <f t="shared" si="212"/>
        <v>54</v>
      </c>
      <c r="R1090" s="22">
        <v>6</v>
      </c>
      <c r="S1090" s="18" t="b">
        <f>ISERROR(INDEX(XMLLINK[NamePerson],MATCH(Q1092&amp;"_"&amp;D1090,XMLLINK[EID_WID],0)))</f>
        <v>1</v>
      </c>
      <c r="V1090" s="15" t="str">
        <f t="shared" si="215"/>
        <v/>
      </c>
      <c r="W1090" s="15" t="str">
        <f t="shared" si="214"/>
        <v/>
      </c>
    </row>
    <row r="1091" spans="1:25" x14ac:dyDescent="0.25">
      <c r="A1091" s="24"/>
      <c r="D1091" s="21">
        <v>7</v>
      </c>
      <c r="E1091" s="18" t="str">
        <f>IF(S1091,"",INDEX(XMLLINK[Titel],MATCH(Q1092&amp;"_"&amp;D1091,XMLLINK[EID_WID],0)))</f>
        <v/>
      </c>
      <c r="F1091" s="18" t="str">
        <f>IF(S1091,"",INDEX(XMLLINK[Komponist],MATCH(Q1092&amp;"_"&amp;D1091,XMLLINK[EID_WID],0)))</f>
        <v/>
      </c>
      <c r="G1091" s="18" t="str">
        <f>IF(S1091,"",INDEX(XMLLINK[Satz],MATCH(Q1092&amp;"_"&amp;D1091,XMLLINK[EID_WID],0)))</f>
        <v/>
      </c>
      <c r="H1091" s="18" t="str">
        <f>IF(S1091,"",INDEX(XMLLINK[Dauer],MATCH(Q1092&amp;"_"&amp;D1091,XMLLINK[EID_WID],0)))</f>
        <v/>
      </c>
      <c r="I1091" s="18" t="str">
        <f>IF(S1091,"",INDEX(XMLLINK[BemerkungWerk],MATCH(Q1092&amp;"_"&amp;D1091,XMLLINK[EID_WID],0)))</f>
        <v/>
      </c>
      <c r="J1091" s="18" t="str">
        <f>IF(S1091,"",INDEX(XMLLINK[Pflicht],MATCH(Q1092&amp;"_"&amp;D1091,XMLLINK[EID_WID],0)))</f>
        <v/>
      </c>
      <c r="Q1091" s="21">
        <f t="shared" si="212"/>
        <v>54</v>
      </c>
      <c r="R1091" s="22">
        <v>7</v>
      </c>
      <c r="S1091" s="18" t="b">
        <f>ISERROR(INDEX(XMLLINK[NamePerson],MATCH(Q1093&amp;"_"&amp;D1091,XMLLINK[EID_WID],0)))</f>
        <v>1</v>
      </c>
      <c r="V1091" s="15" t="str">
        <f t="shared" si="215"/>
        <v/>
      </c>
      <c r="W1091" s="15" t="str">
        <f t="shared" si="214"/>
        <v/>
      </c>
    </row>
    <row r="1092" spans="1:25" x14ac:dyDescent="0.25">
      <c r="A1092" s="24"/>
      <c r="D1092" s="21">
        <v>8</v>
      </c>
      <c r="E1092" s="18" t="str">
        <f>IF(S1092,"",INDEX(XMLLINK[Titel],MATCH(Q1093&amp;"_"&amp;D1092,XMLLINK[EID_WID],0)))</f>
        <v/>
      </c>
      <c r="F1092" s="18" t="str">
        <f>IF(S1092,"",INDEX(XMLLINK[Komponist],MATCH(Q1093&amp;"_"&amp;D1092,XMLLINK[EID_WID],0)))</f>
        <v/>
      </c>
      <c r="G1092" s="18" t="str">
        <f>IF(S1092,"",INDEX(XMLLINK[Satz],MATCH(Q1093&amp;"_"&amp;D1092,XMLLINK[EID_WID],0)))</f>
        <v/>
      </c>
      <c r="H1092" s="18" t="str">
        <f>IF(S1092,"",INDEX(XMLLINK[Dauer],MATCH(Q1093&amp;"_"&amp;D1092,XMLLINK[EID_WID],0)))</f>
        <v/>
      </c>
      <c r="I1092" s="18" t="str">
        <f>IF(S1092,"",INDEX(XMLLINK[BemerkungWerk],MATCH(Q1093&amp;"_"&amp;D1092,XMLLINK[EID_WID],0)))</f>
        <v/>
      </c>
      <c r="J1092" s="18" t="str">
        <f>IF(S1092,"",INDEX(XMLLINK[Pflicht],MATCH(Q1093&amp;"_"&amp;D1092,XMLLINK[EID_WID],0)))</f>
        <v/>
      </c>
      <c r="Q1092" s="21"/>
      <c r="R1092" s="22">
        <v>8</v>
      </c>
      <c r="S1092" s="18" t="b">
        <f>ISERROR(INDEX(XMLLINK[NamePerson],MATCH(A1093&amp;"_"&amp;D1092,XMLLINK[EID_WID],0)))</f>
        <v>1</v>
      </c>
      <c r="V1092" s="15" t="str">
        <f t="shared" si="215"/>
        <v/>
      </c>
      <c r="W1092" s="15" t="str">
        <f t="shared" si="214"/>
        <v/>
      </c>
    </row>
    <row r="1094" spans="1:25" x14ac:dyDescent="0.25">
      <c r="A1094" s="23" t="s">
        <v>96</v>
      </c>
      <c r="B1094" s="23">
        <f>(ROW()+6)/20</f>
        <v>55</v>
      </c>
      <c r="C1094" s="24"/>
      <c r="D1094" s="24"/>
      <c r="E1094" s="24"/>
      <c r="F1094" s="24"/>
      <c r="G1094" s="24"/>
      <c r="H1094" s="24"/>
      <c r="I1094" s="24"/>
      <c r="J1094" s="24"/>
      <c r="K1094" s="24"/>
      <c r="L1094" s="24"/>
      <c r="M1094" s="24"/>
      <c r="N1094" s="24"/>
      <c r="O1094" s="24"/>
    </row>
    <row r="1095" spans="1:25" x14ac:dyDescent="0.25">
      <c r="A1095" s="24"/>
      <c r="B1095" s="17" t="s">
        <v>78</v>
      </c>
      <c r="C1095" s="18" t="str">
        <f>IF(ISERROR(S1095),"",INDEX(XMLLINK[Name],MATCH(Q1096,XMLLINK[EnsembleNr],0)))</f>
        <v/>
      </c>
      <c r="D1095" s="17" t="s">
        <v>89</v>
      </c>
      <c r="E1095" s="19" t="s">
        <v>11</v>
      </c>
      <c r="F1095" s="15" t="s">
        <v>90</v>
      </c>
      <c r="G1095" s="15" t="s">
        <v>91</v>
      </c>
      <c r="H1095" s="15" t="s">
        <v>24</v>
      </c>
      <c r="I1095" s="15" t="s">
        <v>25</v>
      </c>
      <c r="J1095" s="15" t="s">
        <v>26</v>
      </c>
      <c r="K1095" s="15" t="s">
        <v>27</v>
      </c>
      <c r="L1095" s="15" t="s">
        <v>18</v>
      </c>
      <c r="M1095" s="15" t="s">
        <v>92</v>
      </c>
      <c r="N1095" s="15" t="s">
        <v>93</v>
      </c>
      <c r="O1095" s="15" t="s">
        <v>20</v>
      </c>
      <c r="Q1095" s="21" t="s">
        <v>103</v>
      </c>
      <c r="R1095" s="17" t="s">
        <v>97</v>
      </c>
      <c r="S1095" s="20" t="e">
        <f>VLOOKUP(Q1097,XMLLINK[EnsembleNr],1,0)</f>
        <v>#N/A</v>
      </c>
      <c r="T1095" s="15" t="s">
        <v>100</v>
      </c>
      <c r="W1095" s="29" t="str">
        <f>CONCATENATE(W1096,W1097,W1098,W1099,W1100,W1101,W1102,W1103)</f>
        <v/>
      </c>
      <c r="X1095" s="31">
        <f>8-COUNTIF(W1096:W1103,"")</f>
        <v>0</v>
      </c>
      <c r="Y1095" s="29" t="str">
        <f>CONCATENATE(Y1096,Y1097,Y1098,Y1099,Y1100,Y1101,Y1102,Y1103)</f>
        <v/>
      </c>
    </row>
    <row r="1096" spans="1:25" x14ac:dyDescent="0.25">
      <c r="A1096" s="24"/>
      <c r="B1096" s="17" t="s">
        <v>79</v>
      </c>
      <c r="C1096" s="18" t="str">
        <f>IF(ISERROR(S1095),"",INDEX(XMLLINK[Leiter],MATCH(Q1096,XMLLINK[EnsembleNr],0)))</f>
        <v/>
      </c>
      <c r="D1096" s="21">
        <v>1</v>
      </c>
      <c r="E1096" s="18" t="str">
        <f>IF(S1096,"",INDEX(XMLLINK[NamePerson],MATCH(Q1097&amp;"_"&amp;D1096,XMLLINK[EID_MID],0)))</f>
        <v/>
      </c>
      <c r="F1096" s="18" t="str">
        <f>IF(S1096,"",INDEX(XMLLINK[GebDat],MATCH(Q1097&amp;"_"&amp;D1096,XMLLINK[EID_MID],0)))</f>
        <v/>
      </c>
      <c r="G1096" s="18" t="str">
        <f>IF(S1096,"",INDEX(XMLLINK[Geschlecht],MATCH(Q1097&amp;"_"&amp;D1096,XMLLINK[EID_MID],0)))</f>
        <v/>
      </c>
      <c r="H1096" s="18" t="str">
        <f>IF(S1096,"",INDEX(XMLLINK[Adresse],MATCH(Q1097&amp;"_"&amp;D1096,XMLLINK[EID_MID],0)))</f>
        <v/>
      </c>
      <c r="I1096" s="18" t="str">
        <f>IF(S1096,"",INDEX(XMLLINK[Email],MATCH(Q1097&amp;"_"&amp;D1096,XMLLINK[EID_MID],0)))</f>
        <v/>
      </c>
      <c r="J1096" s="18" t="str">
        <f>IF(S1096,"",INDEX(XMLLINK[Telefon],MATCH(Q1097&amp;"_"&amp;D1096,XMLLINK[EID_MID],0)))</f>
        <v/>
      </c>
      <c r="K1096" s="18" t="str">
        <f>IF(S1096,"",INDEX(XMLLINK[Instrument],MATCH(Q1097&amp;"_"&amp;D1096,XMLLINK[EID_MID],0)))</f>
        <v/>
      </c>
      <c r="L1096" s="18" t="str">
        <f>IF(S1096,"",INDEX(XMLLINK[BereichIDPerson],MATCH(Q1097&amp;"_"&amp;D1096,XMLLINK[EID_MID],0)))</f>
        <v/>
      </c>
      <c r="M1096" s="18" t="str">
        <f>IF(S1096,"",INDEX(XMLLINK[BereichNamePerson],MATCH(Q1097&amp;"_"&amp;D1096,XMLLINK[EID_MID],0)))</f>
        <v/>
      </c>
      <c r="N1096" s="18" t="str">
        <f>IF(S1096,"",INDEX(XMLLINK[AuswahlPerson],MATCH(Q1097&amp;"_"&amp;D1096,XMLLINK[EID_MID],0)))</f>
        <v/>
      </c>
      <c r="O1096" s="18" t="str">
        <f>IF(S1096,"",INDEX(XMLLINK[BemerkungPerson],MATCH(Q1097&amp;"_"&amp;D1096,XMLLINK[EID_MID],0)))</f>
        <v/>
      </c>
      <c r="Q1096" s="21">
        <f>B1094</f>
        <v>55</v>
      </c>
      <c r="R1096" s="22" t="s">
        <v>101</v>
      </c>
      <c r="S1096" s="18" t="b">
        <f>ISERROR(INDEX(XMLLINK[NamePerson],MATCH(Q1097&amp;"_"&amp;D1096,XMLLINK[EID_MID],0)))</f>
        <v>1</v>
      </c>
      <c r="U1096" s="15" t="str">
        <f ca="1">IF(ISNUMBER(DATEVALUE(F1096)),TODAY()-DATEVALUE(F1096),"")</f>
        <v/>
      </c>
      <c r="W1096" s="15" t="str">
        <f>M1096</f>
        <v/>
      </c>
      <c r="X1096" s="29" t="str">
        <f>IF(E1096="","",IF(E1097="",E1096,IF(E1098="",E1096&amp;", "&amp;E1097,IF(E1099="",E1096&amp;", "&amp;E1097&amp;", "&amp;E1098,IF(E1100="",E1096&amp;", "&amp;E1097&amp;", "&amp;E1098&amp;", "&amp;E1099,IF(E1101="",E1096&amp;", "&amp;E1097&amp;", "&amp;E1098&amp;", "&amp;E1099&amp;", "&amp;E1100,IF(E1102="",E1096&amp;", "&amp;E1097&amp;", "&amp;E1098&amp;", "&amp;E1099&amp;", "&amp;E1100&amp;", "&amp;E1101,IF(E1103="",E1096&amp;", "&amp;E1097&amp;", "&amp;E1098&amp;", "&amp;E1099&amp;", "&amp;E1100&amp;", "&amp;E1101&amp;", "&amp;E1102,E1096&amp;", "&amp;E1097&amp;", "&amp;E1098&amp;", "&amp;E1099&amp;", "&amp;E1100&amp;", "&amp;E1101&amp;", "&amp;E1102&amp;", "&amp;E1103))))))))</f>
        <v/>
      </c>
      <c r="Y1096" s="15" t="str">
        <f>K1096</f>
        <v/>
      </c>
    </row>
    <row r="1097" spans="1:25" x14ac:dyDescent="0.25">
      <c r="A1097" s="24"/>
      <c r="B1097" s="17" t="s">
        <v>80</v>
      </c>
      <c r="C1097" s="18" t="str">
        <f>IF(ISERROR(S1095),"",INDEX(XMLLINK[LeiterEmail],MATCH(Q1097,XMLLINK[EnsembleNr],0)))</f>
        <v/>
      </c>
      <c r="D1097" s="21">
        <v>2</v>
      </c>
      <c r="E1097" s="18" t="str">
        <f>IF(S1097,"",INDEX(XMLLINK[NamePerson],MATCH(Q1098&amp;"_"&amp;D1097,XMLLINK[EID_MID],0)))</f>
        <v/>
      </c>
      <c r="F1097" s="18" t="str">
        <f>IF(S1097,"",INDEX(XMLLINK[GebDat],MATCH(Q1098&amp;"_"&amp;D1097,XMLLINK[EID_MID],0)))</f>
        <v/>
      </c>
      <c r="G1097" s="18" t="str">
        <f>IF(S1097,"",INDEX(XMLLINK[Geschlecht],MATCH(Q1098&amp;"_"&amp;D1097,XMLLINK[EID_MID],0)))</f>
        <v/>
      </c>
      <c r="H1097" s="18" t="str">
        <f>IF(S1097,"",INDEX(XMLLINK[Adresse],MATCH(Q1098&amp;"_"&amp;D1097,XMLLINK[EID_MID],0)))</f>
        <v/>
      </c>
      <c r="I1097" s="18" t="str">
        <f>IF(S1097,"",INDEX(XMLLINK[Email],MATCH(Q1098&amp;"_"&amp;D1097,XMLLINK[EID_MID],0)))</f>
        <v/>
      </c>
      <c r="J1097" s="18" t="str">
        <f>IF(S1097,"",INDEX(XMLLINK[Telefon],MATCH(Q1098&amp;"_"&amp;D1097,XMLLINK[EID_MID],0)))</f>
        <v/>
      </c>
      <c r="K1097" s="18" t="str">
        <f>IF(S1097,"",INDEX(XMLLINK[Instrument],MATCH(Q1098&amp;"_"&amp;D1097,XMLLINK[EID_MID],0)))</f>
        <v/>
      </c>
      <c r="L1097" s="18" t="str">
        <f>IF(S1097,"",INDEX(XMLLINK[BereichIDPerson],MATCH(Q1098&amp;"_"&amp;D1097,XMLLINK[EID_MID],0)))</f>
        <v/>
      </c>
      <c r="M1097" s="18" t="str">
        <f>IF(S1097,"",INDEX(XMLLINK[BereichNamePerson],MATCH(Q1098&amp;"_"&amp;D1097,XMLLINK[EID_MID],0)))</f>
        <v/>
      </c>
      <c r="N1097" s="18" t="str">
        <f>IF(S1097,"",INDEX(XMLLINK[AuswahlPerson],MATCH(Q1098&amp;"_"&amp;D1097,XMLLINK[EID_MID],0)))</f>
        <v/>
      </c>
      <c r="O1097" s="18" t="str">
        <f>IF(S1097,"",INDEX(XMLLINK[BemerkungPerson],MATCH(Q1098&amp;"_"&amp;D1097,XMLLINK[EID_MID],0)))</f>
        <v/>
      </c>
      <c r="Q1097" s="21">
        <f t="shared" ref="Q1097:Q1111" si="216">Q1096</f>
        <v>55</v>
      </c>
      <c r="R1097" s="15">
        <v>2</v>
      </c>
      <c r="S1097" s="18" t="b">
        <f>ISERROR(INDEX(XMLLINK[NamePerson],MATCH(Q1097&amp;"_"&amp;D1097,XMLLINK[EID_MID],0)))</f>
        <v>1</v>
      </c>
      <c r="U1097" s="15" t="str">
        <f t="shared" ref="U1097:U1103" ca="1" si="217">IF(ISNUMBER(DATEVALUE(F1097)),TODAY()-DATEVALUE(F1097),"")</f>
        <v/>
      </c>
      <c r="W1097" s="15" t="str">
        <f>IF(AND(M1097&lt;&gt;"",M1097&lt;&gt;M1096),", "&amp;M1097,"")</f>
        <v/>
      </c>
      <c r="Y1097" s="15" t="str">
        <f>IF(AND(K1097&lt;&gt;"",K1097&lt;&gt;K1096),", "&amp;K1097,"")</f>
        <v/>
      </c>
    </row>
    <row r="1098" spans="1:25" x14ac:dyDescent="0.25">
      <c r="A1098" s="24"/>
      <c r="B1098" s="17" t="s">
        <v>81</v>
      </c>
      <c r="C1098" s="18" t="str">
        <f>IF(ISERROR(S1095),"",INDEX(XMLLINK[LeiterTelefon],MATCH(Q1098,XMLLINK[EnsembleNr],0)))</f>
        <v/>
      </c>
      <c r="D1098" s="21">
        <v>3</v>
      </c>
      <c r="E1098" s="18" t="str">
        <f>IF(S1098,"",INDEX(XMLLINK[NamePerson],MATCH(Q1099&amp;"_"&amp;D1098,XMLLINK[EID_MID],0)))</f>
        <v/>
      </c>
      <c r="F1098" s="18" t="str">
        <f>IF(S1098,"",INDEX(XMLLINK[GebDat],MATCH(Q1099&amp;"_"&amp;D1098,XMLLINK[EID_MID],0)))</f>
        <v/>
      </c>
      <c r="G1098" s="18" t="str">
        <f>IF(S1098,"",INDEX(XMLLINK[Geschlecht],MATCH(Q1099&amp;"_"&amp;D1098,XMLLINK[EID_MID],0)))</f>
        <v/>
      </c>
      <c r="H1098" s="18" t="str">
        <f>IF(S1098,"",INDEX(XMLLINK[Adresse],MATCH(Q1099&amp;"_"&amp;D1098,XMLLINK[EID_MID],0)))</f>
        <v/>
      </c>
      <c r="I1098" s="18" t="str">
        <f>IF(S1098,"",INDEX(XMLLINK[Email],MATCH(Q1099&amp;"_"&amp;D1098,XMLLINK[EID_MID],0)))</f>
        <v/>
      </c>
      <c r="J1098" s="18" t="str">
        <f>IF(S1098,"",INDEX(XMLLINK[Telefon],MATCH(Q1099&amp;"_"&amp;D1098,XMLLINK[EID_MID],0)))</f>
        <v/>
      </c>
      <c r="K1098" s="18" t="str">
        <f>IF(S1098,"",INDEX(XMLLINK[Instrument],MATCH(Q1099&amp;"_"&amp;D1098,XMLLINK[EID_MID],0)))</f>
        <v/>
      </c>
      <c r="L1098" s="18" t="str">
        <f>IF(S1098,"",INDEX(XMLLINK[BereichIDPerson],MATCH(Q1099&amp;"_"&amp;D1098,XMLLINK[EID_MID],0)))</f>
        <v/>
      </c>
      <c r="M1098" s="18" t="str">
        <f>IF(S1098,"",INDEX(XMLLINK[BereichNamePerson],MATCH(Q1099&amp;"_"&amp;D1098,XMLLINK[EID_MID],0)))</f>
        <v/>
      </c>
      <c r="N1098" s="18" t="str">
        <f>IF(S1098,"",INDEX(XMLLINK[AuswahlPerson],MATCH(Q1099&amp;"_"&amp;D1098,XMLLINK[EID_MID],0)))</f>
        <v/>
      </c>
      <c r="O1098" s="18" t="str">
        <f>IF(S1098,"",INDEX(XMLLINK[BemerkungPerson],MATCH(Q1099&amp;"_"&amp;D1098,XMLLINK[EID_MID],0)))</f>
        <v/>
      </c>
      <c r="Q1098" s="21">
        <f t="shared" si="216"/>
        <v>55</v>
      </c>
      <c r="R1098" s="15">
        <v>3</v>
      </c>
      <c r="S1098" s="18" t="b">
        <f>ISERROR(INDEX(XMLLINK[NamePerson],MATCH(Q1097&amp;"_"&amp;D1098,XMLLINK[EID_MID],0)))</f>
        <v>1</v>
      </c>
      <c r="U1098" s="15" t="str">
        <f t="shared" ca="1" si="217"/>
        <v/>
      </c>
      <c r="W1098" s="15" t="str">
        <f>IF(OR(M1098="",COUNTIF(M1096:M1097,M1098)&gt;0),"",", "&amp;M1098)</f>
        <v/>
      </c>
      <c r="Y1098" s="15" t="str">
        <f>IF(OR(K1098="",COUNTIF(K1096:K1097,K1098)&gt;0),"",", "&amp;K1098)</f>
        <v/>
      </c>
    </row>
    <row r="1099" spans="1:25" x14ac:dyDescent="0.25">
      <c r="A1099" s="24"/>
      <c r="B1099" s="17" t="s">
        <v>82</v>
      </c>
      <c r="C1099" s="18" t="str">
        <f>IF(ISERROR(S1095),"",INDEX(XMLLINK[Art],MATCH(Q1099,XMLLINK[EnsembleNr],0)))</f>
        <v/>
      </c>
      <c r="D1099" s="21">
        <v>4</v>
      </c>
      <c r="E1099" s="18" t="str">
        <f>IF(S1099,"",INDEX(XMLLINK[NamePerson],MATCH(Q1100&amp;"_"&amp;D1099,XMLLINK[EID_MID],0)))</f>
        <v/>
      </c>
      <c r="F1099" s="18" t="str">
        <f>IF(S1099,"",INDEX(XMLLINK[GebDat],MATCH(Q1100&amp;"_"&amp;D1099,XMLLINK[EID_MID],0)))</f>
        <v/>
      </c>
      <c r="G1099" s="18" t="str">
        <f>IF(S1099,"",INDEX(XMLLINK[Geschlecht],MATCH(Q1100&amp;"_"&amp;D1099,XMLLINK[EID_MID],0)))</f>
        <v/>
      </c>
      <c r="H1099" s="18" t="str">
        <f>IF(S1099,"",INDEX(XMLLINK[Adresse],MATCH(Q1100&amp;"_"&amp;D1099,XMLLINK[EID_MID],0)))</f>
        <v/>
      </c>
      <c r="I1099" s="18" t="str">
        <f>IF(S1099,"",INDEX(XMLLINK[Email],MATCH(Q1100&amp;"_"&amp;D1099,XMLLINK[EID_MID],0)))</f>
        <v/>
      </c>
      <c r="J1099" s="18" t="str">
        <f>IF(S1099,"",INDEX(XMLLINK[Telefon],MATCH(Q1100&amp;"_"&amp;D1099,XMLLINK[EID_MID],0)))</f>
        <v/>
      </c>
      <c r="K1099" s="18" t="str">
        <f>IF(S1099,"",INDEX(XMLLINK[Instrument],MATCH(Q1100&amp;"_"&amp;D1099,XMLLINK[EID_MID],0)))</f>
        <v/>
      </c>
      <c r="L1099" s="18" t="str">
        <f>IF(S1099,"",INDEX(XMLLINK[BereichIDPerson],MATCH(Q1100&amp;"_"&amp;D1099,XMLLINK[EID_MID],0)))</f>
        <v/>
      </c>
      <c r="M1099" s="18" t="str">
        <f>IF(S1099,"",INDEX(XMLLINK[BereichNamePerson],MATCH(Q1100&amp;"_"&amp;D1099,XMLLINK[EID_MID],0)))</f>
        <v/>
      </c>
      <c r="N1099" s="18" t="str">
        <f>IF(S1099,"",INDEX(XMLLINK[AuswahlPerson],MATCH(Q1100&amp;"_"&amp;D1099,XMLLINK[EID_MID],0)))</f>
        <v/>
      </c>
      <c r="O1099" s="18" t="str">
        <f>IF(S1099,"",INDEX(XMLLINK[BemerkungPerson],MATCH(Q1100&amp;"_"&amp;D1099,XMLLINK[EID_MID],0)))</f>
        <v/>
      </c>
      <c r="Q1099" s="21">
        <f t="shared" si="216"/>
        <v>55</v>
      </c>
      <c r="R1099" s="15">
        <v>4</v>
      </c>
      <c r="S1099" s="18" t="b">
        <f>ISERROR(INDEX(XMLLINK[NamePerson],MATCH(Q1097&amp;"_"&amp;D1099,XMLLINK[EID_MID],0)))</f>
        <v>1</v>
      </c>
      <c r="U1099" s="15" t="str">
        <f t="shared" ca="1" si="217"/>
        <v/>
      </c>
      <c r="W1099" s="15" t="str">
        <f>IF(OR(M1099="",COUNTIF(M1096:M1098,M1099)&gt;0),"",", "&amp;M1099)</f>
        <v/>
      </c>
      <c r="Y1099" s="15" t="str">
        <f>IF(OR(K1099="",COUNTIF(K1096:K1098,K1099)&gt;0),"",", "&amp;K1099)</f>
        <v/>
      </c>
    </row>
    <row r="1100" spans="1:25" x14ac:dyDescent="0.25">
      <c r="A1100" s="24"/>
      <c r="B1100" s="17" t="s">
        <v>83</v>
      </c>
      <c r="C1100" s="18" t="str">
        <f>IF(ISERROR(S1095),"",INDEX(XMLLINK[Stufe],MATCH(Q1100,XMLLINK[EnsembleNr],0)))</f>
        <v/>
      </c>
      <c r="D1100" s="21">
        <v>5</v>
      </c>
      <c r="E1100" s="18" t="str">
        <f>IF(S1100,"",INDEX(XMLLINK[NamePerson],MATCH(Q1101&amp;"_"&amp;D1100,XMLLINK[EID_MID],0)))</f>
        <v/>
      </c>
      <c r="F1100" s="18" t="str">
        <f>IF(S1100,"",INDEX(XMLLINK[GebDat],MATCH(Q1101&amp;"_"&amp;D1100,XMLLINK[EID_MID],0)))</f>
        <v/>
      </c>
      <c r="G1100" s="18" t="str">
        <f>IF(S1100,"",INDEX(XMLLINK[Geschlecht],MATCH(Q1101&amp;"_"&amp;D1100,XMLLINK[EID_MID],0)))</f>
        <v/>
      </c>
      <c r="H1100" s="18" t="str">
        <f>IF(S1100,"",INDEX(XMLLINK[Adresse],MATCH(Q1101&amp;"_"&amp;D1100,XMLLINK[EID_MID],0)))</f>
        <v/>
      </c>
      <c r="I1100" s="18" t="str">
        <f>IF(S1100,"",INDEX(XMLLINK[Email],MATCH(Q1101&amp;"_"&amp;D1100,XMLLINK[EID_MID],0)))</f>
        <v/>
      </c>
      <c r="J1100" s="18" t="str">
        <f>IF(S1100,"",INDEX(XMLLINK[Telefon],MATCH(Q1101&amp;"_"&amp;D1100,XMLLINK[EID_MID],0)))</f>
        <v/>
      </c>
      <c r="K1100" s="18" t="str">
        <f>IF(S1100,"",INDEX(XMLLINK[Instrument],MATCH(Q1101&amp;"_"&amp;D1100,XMLLINK[EID_MID],0)))</f>
        <v/>
      </c>
      <c r="L1100" s="18" t="str">
        <f>IF(S1100,"",INDEX(XMLLINK[BereichIDPerson],MATCH(Q1101&amp;"_"&amp;D1100,XMLLINK[EID_MID],0)))</f>
        <v/>
      </c>
      <c r="M1100" s="18" t="str">
        <f>IF(S1100,"",INDEX(XMLLINK[BereichNamePerson],MATCH(Q1101&amp;"_"&amp;D1100,XMLLINK[EID_MID],0)))</f>
        <v/>
      </c>
      <c r="N1100" s="18" t="str">
        <f>IF(S1100,"",INDEX(XMLLINK[AuswahlPerson],MATCH(Q1101&amp;"_"&amp;D1100,XMLLINK[EID_MID],0)))</f>
        <v/>
      </c>
      <c r="O1100" s="18" t="str">
        <f>IF(S1100,"",INDEX(XMLLINK[BemerkungPerson],MATCH(Q1101&amp;"_"&amp;D1100,XMLLINK[EID_MID],0)))</f>
        <v/>
      </c>
      <c r="Q1100" s="21">
        <f t="shared" si="216"/>
        <v>55</v>
      </c>
      <c r="R1100" s="15">
        <v>5</v>
      </c>
      <c r="S1100" s="18" t="b">
        <f>ISERROR(INDEX(XMLLINK[NamePerson],MATCH(Q1097&amp;"_"&amp;D1100,XMLLINK[EID_MID],0)))</f>
        <v>1</v>
      </c>
      <c r="U1100" s="15" t="str">
        <f t="shared" ca="1" si="217"/>
        <v/>
      </c>
      <c r="W1100" s="15" t="str">
        <f>IF(OR(M1100="",COUNTIF(M1096:M1099,M1100)&gt;0),"",", "&amp;M1100)</f>
        <v/>
      </c>
      <c r="Y1100" s="15" t="str">
        <f>IF(OR(K1100="",COUNTIF(K1097:K1099,K1100)&gt;0),"",", "&amp;K1100)</f>
        <v/>
      </c>
    </row>
    <row r="1101" spans="1:25" x14ac:dyDescent="0.25">
      <c r="A1101" s="24"/>
      <c r="B1101" s="17" t="s">
        <v>84</v>
      </c>
      <c r="C1101" s="18" t="str">
        <f>IF(ISERROR(S1095),"",INDEX(XMLLINK[Artikel],MATCH(Q1101,XMLLINK[EnsembleNr],0)))</f>
        <v/>
      </c>
      <c r="D1101" s="21">
        <v>6</v>
      </c>
      <c r="E1101" s="18" t="str">
        <f>IF(S1101,"",INDEX(XMLLINK[NamePerson],MATCH(Q1102&amp;"_"&amp;D1101,XMLLINK[EID_MID],0)))</f>
        <v/>
      </c>
      <c r="F1101" s="18" t="str">
        <f>IF(S1101,"",INDEX(XMLLINK[GebDat],MATCH(Q1102&amp;"_"&amp;D1101,XMLLINK[EID_MID],0)))</f>
        <v/>
      </c>
      <c r="G1101" s="18" t="str">
        <f>IF(S1101,"",INDEX(XMLLINK[Geschlecht],MATCH(Q1102&amp;"_"&amp;D1101,XMLLINK[EID_MID],0)))</f>
        <v/>
      </c>
      <c r="H1101" s="18" t="str">
        <f>IF(S1101,"",INDEX(XMLLINK[Adresse],MATCH(Q1102&amp;"_"&amp;D1101,XMLLINK[EID_MID],0)))</f>
        <v/>
      </c>
      <c r="I1101" s="18" t="str">
        <f>IF(S1101,"",INDEX(XMLLINK[Email],MATCH(Q1102&amp;"_"&amp;D1101,XMLLINK[EID_MID],0)))</f>
        <v/>
      </c>
      <c r="J1101" s="18" t="str">
        <f>IF(S1101,"",INDEX(XMLLINK[Telefon],MATCH(Q1102&amp;"_"&amp;D1101,XMLLINK[EID_MID],0)))</f>
        <v/>
      </c>
      <c r="K1101" s="18" t="str">
        <f>IF(S1101,"",INDEX(XMLLINK[Instrument],MATCH(Q1102&amp;"_"&amp;D1101,XMLLINK[EID_MID],0)))</f>
        <v/>
      </c>
      <c r="L1101" s="18" t="str">
        <f>IF(S1101,"",INDEX(XMLLINK[BereichIDPerson],MATCH(Q1102&amp;"_"&amp;D1101,XMLLINK[EID_MID],0)))</f>
        <v/>
      </c>
      <c r="M1101" s="18" t="str">
        <f>IF(S1101,"",INDEX(XMLLINK[BereichNamePerson],MATCH(Q1102&amp;"_"&amp;D1101,XMLLINK[EID_MID],0)))</f>
        <v/>
      </c>
      <c r="N1101" s="18" t="str">
        <f>IF(S1101,"",INDEX(XMLLINK[AuswahlPerson],MATCH(Q1102&amp;"_"&amp;D1101,XMLLINK[EID_MID],0)))</f>
        <v/>
      </c>
      <c r="O1101" s="18" t="str">
        <f>IF(S1101,"",INDEX(XMLLINK[BemerkungPerson],MATCH(Q1102&amp;"_"&amp;D1101,XMLLINK[EID_MID],0)))</f>
        <v/>
      </c>
      <c r="Q1101" s="21">
        <f t="shared" si="216"/>
        <v>55</v>
      </c>
      <c r="R1101" s="15">
        <v>6</v>
      </c>
      <c r="S1101" s="18" t="b">
        <f>ISERROR(INDEX(XMLLINK[NamePerson],MATCH(Q1097&amp;"_"&amp;D1101,XMLLINK[EID_MID],0)))</f>
        <v>1</v>
      </c>
      <c r="U1101" s="15" t="str">
        <f t="shared" ca="1" si="217"/>
        <v/>
      </c>
      <c r="W1101" s="15" t="str">
        <f>IF(OR(M1101="",COUNTIF(M1096:M1100,M1101)&gt;0),"",", "&amp;M1101)</f>
        <v/>
      </c>
      <c r="Y1101" s="15" t="str">
        <f>IF(OR(K1101="",COUNTIF(K1098:K1100,K1101)&gt;0),"",", "&amp;K1101)</f>
        <v/>
      </c>
    </row>
    <row r="1102" spans="1:25" x14ac:dyDescent="0.25">
      <c r="A1102" s="24"/>
      <c r="B1102" s="17" t="s">
        <v>85</v>
      </c>
      <c r="C1102" s="18" t="str">
        <f>IF(ISERROR(S1095),"",INDEX(XMLLINK[BereichID],MATCH(Q1102,XMLLINK[EnsembleNr],0)))</f>
        <v/>
      </c>
      <c r="D1102" s="21">
        <v>7</v>
      </c>
      <c r="E1102" s="18" t="str">
        <f>IF(S1102,"",INDEX(XMLLINK[NamePerson],MATCH(Q1103&amp;"_"&amp;D1102,XMLLINK[EID_MID],0)))</f>
        <v/>
      </c>
      <c r="F1102" s="18" t="str">
        <f>IF(S1102,"",INDEX(XMLLINK[GebDat],MATCH(Q1103&amp;"_"&amp;D1102,XMLLINK[EID_MID],0)))</f>
        <v/>
      </c>
      <c r="G1102" s="18" t="str">
        <f>IF(S1102,"",INDEX(XMLLINK[Geschlecht],MATCH(Q1103&amp;"_"&amp;D1102,XMLLINK[EID_MID],0)))</f>
        <v/>
      </c>
      <c r="H1102" s="18" t="str">
        <f>IF(S1102,"",INDEX(XMLLINK[Adresse],MATCH(Q1103&amp;"_"&amp;D1102,XMLLINK[EID_MID],0)))</f>
        <v/>
      </c>
      <c r="I1102" s="18" t="str">
        <f>IF(S1102,"",INDEX(XMLLINK[Email],MATCH(Q1103&amp;"_"&amp;D1102,XMLLINK[EID_MID],0)))</f>
        <v/>
      </c>
      <c r="J1102" s="18" t="str">
        <f>IF(S1102,"",INDEX(XMLLINK[Telefon],MATCH(Q1103&amp;"_"&amp;D1102,XMLLINK[EID_MID],0)))</f>
        <v/>
      </c>
      <c r="K1102" s="18" t="str">
        <f>IF(S1102,"",INDEX(XMLLINK[Instrument],MATCH(Q1103&amp;"_"&amp;D1102,XMLLINK[EID_MID],0)))</f>
        <v/>
      </c>
      <c r="L1102" s="18" t="str">
        <f>IF(S1102,"",INDEX(XMLLINK[BereichIDPerson],MATCH(Q1103&amp;"_"&amp;D1102,XMLLINK[EID_MID],0)))</f>
        <v/>
      </c>
      <c r="M1102" s="18" t="str">
        <f>IF(S1102,"",INDEX(XMLLINK[BereichNamePerson],MATCH(Q1103&amp;"_"&amp;D1102,XMLLINK[EID_MID],0)))</f>
        <v/>
      </c>
      <c r="N1102" s="18" t="str">
        <f>IF(S1102,"",INDEX(XMLLINK[AuswahlPerson],MATCH(Q1103&amp;"_"&amp;D1102,XMLLINK[EID_MID],0)))</f>
        <v/>
      </c>
      <c r="O1102" s="18" t="str">
        <f>IF(S1102,"",INDEX(XMLLINK[BemerkungPerson],MATCH(Q1103&amp;"_"&amp;D1102,XMLLINK[EID_MID],0)))</f>
        <v/>
      </c>
      <c r="Q1102" s="21">
        <f t="shared" si="216"/>
        <v>55</v>
      </c>
      <c r="R1102" s="15">
        <v>7</v>
      </c>
      <c r="S1102" s="18" t="b">
        <f>ISERROR(INDEX(XMLLINK[NamePerson],MATCH(Q1097&amp;"_"&amp;D1102,XMLLINK[EID_MID],0)))</f>
        <v>1</v>
      </c>
      <c r="U1102" s="15" t="str">
        <f t="shared" ca="1" si="217"/>
        <v/>
      </c>
      <c r="W1102" s="15" t="str">
        <f>IF(OR(M1102="",COUNTIF(M1096:M1101,M1102)&gt;0),"",", "&amp;M1102)</f>
        <v/>
      </c>
      <c r="Y1102" s="15" t="str">
        <f>IF(OR(K1102="",COUNTIF(K1099:K1101,K1102)&gt;0),"",", "&amp;K1102)</f>
        <v/>
      </c>
    </row>
    <row r="1103" spans="1:25" x14ac:dyDescent="0.25">
      <c r="A1103" s="24"/>
      <c r="B1103" s="17" t="s">
        <v>86</v>
      </c>
      <c r="C1103" s="18" t="str">
        <f>IF(ISERROR(S1095),"",INDEX(XMLLINK[BereichName],MATCH(Q1103,XMLLINK[EnsembleNr],0)))</f>
        <v/>
      </c>
      <c r="D1103" s="21">
        <v>8</v>
      </c>
      <c r="E1103" s="18" t="str">
        <f>IF(S1103,"",INDEX(XMLLINK[NamePerson],MATCH(Q1104&amp;"_"&amp;D1103,XMLLINK[EID_MID],0)))</f>
        <v/>
      </c>
      <c r="F1103" s="18" t="str">
        <f>IF(S1103,"",INDEX(XMLLINK[GebDat],MATCH(Q1104&amp;"_"&amp;D1103,XMLLINK[EID_MID],0)))</f>
        <v/>
      </c>
      <c r="G1103" s="18" t="str">
        <f>IF(S1103,"",INDEX(XMLLINK[Geschlecht],MATCH(Q1104&amp;"_"&amp;D1103,XMLLINK[EID_MID],0)))</f>
        <v/>
      </c>
      <c r="H1103" s="18" t="str">
        <f>IF(S1103,"",INDEX(XMLLINK[Adresse],MATCH(Q1104&amp;"_"&amp;D1103,XMLLINK[EID_MID],0)))</f>
        <v/>
      </c>
      <c r="I1103" s="18" t="str">
        <f>IF(S1103,"",INDEX(XMLLINK[Email],MATCH(Q1104&amp;"_"&amp;D1103,XMLLINK[EID_MID],0)))</f>
        <v/>
      </c>
      <c r="J1103" s="18" t="str">
        <f>IF(S1103,"",INDEX(XMLLINK[Telefon],MATCH(Q1104&amp;"_"&amp;D1103,XMLLINK[EID_MID],0)))</f>
        <v/>
      </c>
      <c r="K1103" s="18" t="str">
        <f>IF(S1103,"",INDEX(XMLLINK[Instrument],MATCH(Q1104&amp;"_"&amp;D1103,XMLLINK[EID_MID],0)))</f>
        <v/>
      </c>
      <c r="L1103" s="18" t="str">
        <f>IF(S1103,"",INDEX(XMLLINK[BereichIDPerson],MATCH(Q1104&amp;"_"&amp;D1103,XMLLINK[EID_MID],0)))</f>
        <v/>
      </c>
      <c r="M1103" s="18" t="str">
        <f>IF(S1103,"",INDEX(XMLLINK[BereichNamePerson],MATCH(Q1104&amp;"_"&amp;D1103,XMLLINK[EID_MID],0)))</f>
        <v/>
      </c>
      <c r="N1103" s="18" t="str">
        <f>IF(S1103,"",INDEX(XMLLINK[AuswahlPerson],MATCH(Q1104&amp;"_"&amp;D1103,XMLLINK[EID_MID],0)))</f>
        <v/>
      </c>
      <c r="O1103" s="18" t="str">
        <f>IF(S1103,"",INDEX(XMLLINK[BemerkungPerson],MATCH(Q1104&amp;"_"&amp;D1103,XMLLINK[EID_MID],0)))</f>
        <v/>
      </c>
      <c r="Q1103" s="21">
        <f t="shared" si="216"/>
        <v>55</v>
      </c>
      <c r="R1103" s="15">
        <v>8</v>
      </c>
      <c r="S1103" s="18" t="b">
        <f>ISERROR(INDEX(XMLLINK[NamePerson],MATCH(Q1097&amp;"_"&amp;D1103,XMLLINK[EID_MID],0)))</f>
        <v>1</v>
      </c>
      <c r="U1103" s="15" t="str">
        <f t="shared" ca="1" si="217"/>
        <v/>
      </c>
      <c r="W1103" s="15" t="str">
        <f>IF(OR(M1103="",COUNTIF(M1096:M1102,M1103)&gt;0),"",", "&amp;M1103)</f>
        <v/>
      </c>
      <c r="Y1103" s="15" t="str">
        <f>IF(OR(K1103="",COUNTIF(K1100:K1102,K1103)&gt;0),"",", "&amp;K1103)</f>
        <v/>
      </c>
    </row>
    <row r="1104" spans="1:25" x14ac:dyDescent="0.25">
      <c r="A1104" s="24"/>
      <c r="B1104" s="17" t="s">
        <v>87</v>
      </c>
      <c r="C1104" s="18" t="str">
        <f>IF(ISERROR(S1095),"",INDEX(XMLLINK[Auftrittzeit],MATCH(Q1104,XMLLINK[EnsembleNr],0)))</f>
        <v/>
      </c>
      <c r="D1104" s="17" t="s">
        <v>94</v>
      </c>
      <c r="E1104" s="15" t="s">
        <v>29</v>
      </c>
      <c r="F1104" s="15" t="s">
        <v>30</v>
      </c>
      <c r="G1104" s="15" t="s">
        <v>95</v>
      </c>
      <c r="H1104" s="15" t="s">
        <v>32</v>
      </c>
      <c r="I1104" s="15" t="s">
        <v>20</v>
      </c>
      <c r="J1104" s="15" t="s">
        <v>39</v>
      </c>
      <c r="Q1104" s="21">
        <f t="shared" si="216"/>
        <v>55</v>
      </c>
      <c r="U1104" s="15">
        <f ca="1">COUNT(U1096:U1103)</f>
        <v>0</v>
      </c>
      <c r="W1104" s="29" t="str">
        <f>CONCATENATE(W1105,V1106,W1106,V1107,W1107,V1108,W1108,V1109,W1109,V1110,W1110,V1111,W1111)</f>
        <v/>
      </c>
    </row>
    <row r="1105" spans="1:25" x14ac:dyDescent="0.25">
      <c r="A1105" s="24"/>
      <c r="B1105" s="17" t="s">
        <v>88</v>
      </c>
      <c r="C1105" s="18" t="str">
        <f>IF(ISERROR(S1095),"",INDEX(XMLLINK[Bemerkung],MATCH(Q1105,XMLLINK[EnsembleNr],0)))</f>
        <v/>
      </c>
      <c r="D1105" s="21">
        <v>1</v>
      </c>
      <c r="E1105" s="18" t="str">
        <f>IF(S1105,"",INDEX(XMLLINK[Titel],MATCH(Q1106&amp;"_"&amp;D1105,XMLLINK[EID_WID],0)))</f>
        <v/>
      </c>
      <c r="F1105" s="18" t="str">
        <f>IF(S1105,"",INDEX(XMLLINK[Komponist],MATCH(Q1106&amp;"_"&amp;D1105,XMLLINK[EID_WID],0)))</f>
        <v/>
      </c>
      <c r="G1105" s="18" t="str">
        <f>IF(S1105,"",INDEX(XMLLINK[Satz],MATCH(Q1106&amp;"_"&amp;D1105,XMLLINK[EID_WID],0)))</f>
        <v/>
      </c>
      <c r="H1105" s="18" t="str">
        <f>IF(S1105,"",INDEX(XMLLINK[Dauer],MATCH(Q1106&amp;"_"&amp;D1105,XMLLINK[EID_WID],0)))</f>
        <v/>
      </c>
      <c r="I1105" s="18" t="str">
        <f>IF(S1105,"",INDEX(XMLLINK[BemerkungWerk],MATCH(Q1106&amp;"_"&amp;D1105,XMLLINK[EID_WID],0)))</f>
        <v/>
      </c>
      <c r="J1105" s="18" t="str">
        <f>IF(S1105,"",INDEX(XMLLINK[Pflicht],MATCH(Q1106&amp;"_"&amp;D1105,XMLLINK[EID_WID],0)))</f>
        <v/>
      </c>
      <c r="Q1105" s="21">
        <f t="shared" si="216"/>
        <v>55</v>
      </c>
      <c r="R1105" s="22" t="s">
        <v>102</v>
      </c>
      <c r="S1105" s="18" t="b">
        <f>ISERROR(INDEX(XMLLINK[NamePerson],MATCH(Q1107&amp;"_"&amp;D1105,XMLLINK[EID_WID],0)))</f>
        <v>1</v>
      </c>
      <c r="W1105" s="15" t="str">
        <f t="shared" ref="W1105:W1112" si="218">IF(AND(F1105="",G1105=""),E1105,IF(AND(F1105&lt;&gt;"",G1105&lt;&gt;""),F1105&amp;", "&amp;E1105&amp;", "&amp;G1105,IF(F1105="",E1105&amp;", "&amp;G1105,F1105&amp;", "&amp;E1105)))</f>
        <v/>
      </c>
    </row>
    <row r="1106" spans="1:25" x14ac:dyDescent="0.25">
      <c r="A1106" s="24"/>
      <c r="B1106" s="17" t="s">
        <v>108</v>
      </c>
      <c r="C1106" s="28" t="str">
        <f ca="1">IF(U1104=0,"",SUM(U1096:U1103)/U1104/365.25)</f>
        <v/>
      </c>
      <c r="D1106" s="21">
        <v>2</v>
      </c>
      <c r="E1106" s="18" t="str">
        <f>IF(S1106,"",INDEX(XMLLINK[Titel],MATCH(Q1107&amp;"_"&amp;D1106,XMLLINK[EID_WID],0)))</f>
        <v/>
      </c>
      <c r="F1106" s="18" t="str">
        <f>IF(S1106,"",INDEX(XMLLINK[Komponist],MATCH(Q1107&amp;"_"&amp;D1106,XMLLINK[EID_WID],0)))</f>
        <v/>
      </c>
      <c r="G1106" s="18" t="str">
        <f>IF(S1106,"",INDEX(XMLLINK[Satz],MATCH(Q1107&amp;"_"&amp;D1106,XMLLINK[EID_WID],0)))</f>
        <v/>
      </c>
      <c r="H1106" s="18" t="str">
        <f>IF(S1106,"",INDEX(XMLLINK[Dauer],MATCH(Q1107&amp;"_"&amp;D1106,XMLLINK[EID_WID],0)))</f>
        <v/>
      </c>
      <c r="I1106" s="18" t="str">
        <f>IF(S1106,"",INDEX(XMLLINK[BemerkungWerk],MATCH(Q1107&amp;"_"&amp;D1106,XMLLINK[EID_WID],0)))</f>
        <v/>
      </c>
      <c r="J1106" s="18" t="str">
        <f>IF(S1106,"",INDEX(XMLLINK[Pflicht],MATCH(Q1107&amp;"_"&amp;D1106,XMLLINK[EID_WID],0)))</f>
        <v/>
      </c>
      <c r="Q1106" s="21">
        <f t="shared" si="216"/>
        <v>55</v>
      </c>
      <c r="R1106" s="22">
        <v>2</v>
      </c>
      <c r="S1106" s="18" t="b">
        <f>ISERROR(INDEX(XMLLINK[NamePerson],MATCH(Q1108&amp;"_"&amp;D1106,XMLLINK[EID_WID],0)))</f>
        <v>1</v>
      </c>
      <c r="V1106" s="15" t="str">
        <f>IF(W1106="","","; ")</f>
        <v/>
      </c>
      <c r="W1106" s="15" t="str">
        <f t="shared" si="218"/>
        <v/>
      </c>
    </row>
    <row r="1107" spans="1:25" x14ac:dyDescent="0.25">
      <c r="A1107" s="24"/>
      <c r="D1107" s="21">
        <v>3</v>
      </c>
      <c r="E1107" s="18" t="str">
        <f>IF(S1107,"",INDEX(XMLLINK[Titel],MATCH(Q1108&amp;"_"&amp;D1107,XMLLINK[EID_WID],0)))</f>
        <v/>
      </c>
      <c r="F1107" s="18" t="str">
        <f>IF(S1107,"",INDEX(XMLLINK[Komponist],MATCH(Q1108&amp;"_"&amp;D1107,XMLLINK[EID_WID],0)))</f>
        <v/>
      </c>
      <c r="G1107" s="18" t="str">
        <f>IF(S1107,"",INDEX(XMLLINK[Satz],MATCH(Q1108&amp;"_"&amp;D1107,XMLLINK[EID_WID],0)))</f>
        <v/>
      </c>
      <c r="H1107" s="18" t="str">
        <f>IF(S1107,"",INDEX(XMLLINK[Dauer],MATCH(Q1108&amp;"_"&amp;D1107,XMLLINK[EID_WID],0)))</f>
        <v/>
      </c>
      <c r="I1107" s="18" t="str">
        <f>IF(S1107,"",INDEX(XMLLINK[BemerkungWerk],MATCH(Q1108&amp;"_"&amp;D1107,XMLLINK[EID_WID],0)))</f>
        <v/>
      </c>
      <c r="J1107" s="18" t="str">
        <f>IF(S1107,"",INDEX(XMLLINK[Pflicht],MATCH(Q1108&amp;"_"&amp;D1107,XMLLINK[EID_WID],0)))</f>
        <v/>
      </c>
      <c r="Q1107" s="21">
        <f t="shared" si="216"/>
        <v>55</v>
      </c>
      <c r="R1107" s="22">
        <v>3</v>
      </c>
      <c r="S1107" s="18" t="b">
        <f>ISERROR(INDEX(XMLLINK[NamePerson],MATCH(Q1109&amp;"_"&amp;D1107,XMLLINK[EID_WID],0)))</f>
        <v>1</v>
      </c>
      <c r="V1107" s="15" t="str">
        <f t="shared" ref="V1107:V1112" si="219">IF(W1107="","","; ")</f>
        <v/>
      </c>
      <c r="W1107" s="15" t="str">
        <f t="shared" si="218"/>
        <v/>
      </c>
    </row>
    <row r="1108" spans="1:25" x14ac:dyDescent="0.25">
      <c r="A1108" s="24"/>
      <c r="D1108" s="21">
        <v>4</v>
      </c>
      <c r="E1108" s="18" t="str">
        <f>IF(S1108,"",INDEX(XMLLINK[Titel],MATCH(Q1109&amp;"_"&amp;D1108,XMLLINK[EID_WID],0)))</f>
        <v/>
      </c>
      <c r="F1108" s="18" t="str">
        <f>IF(S1108,"",INDEX(XMLLINK[Komponist],MATCH(Q1109&amp;"_"&amp;D1108,XMLLINK[EID_WID],0)))</f>
        <v/>
      </c>
      <c r="G1108" s="18" t="str">
        <f>IF(S1108,"",INDEX(XMLLINK[Satz],MATCH(Q1109&amp;"_"&amp;D1108,XMLLINK[EID_WID],0)))</f>
        <v/>
      </c>
      <c r="H1108" s="18" t="str">
        <f>IF(S1108,"",INDEX(XMLLINK[Dauer],MATCH(Q1109&amp;"_"&amp;D1108,XMLLINK[EID_WID],0)))</f>
        <v/>
      </c>
      <c r="I1108" s="18" t="str">
        <f>IF(S1108,"",INDEX(XMLLINK[BemerkungWerk],MATCH(Q1109&amp;"_"&amp;D1108,XMLLINK[EID_WID],0)))</f>
        <v/>
      </c>
      <c r="J1108" s="18" t="str">
        <f>IF(S1108,"",INDEX(XMLLINK[Pflicht],MATCH(Q1109&amp;"_"&amp;D1108,XMLLINK[EID_WID],0)))</f>
        <v/>
      </c>
      <c r="Q1108" s="21">
        <f t="shared" si="216"/>
        <v>55</v>
      </c>
      <c r="R1108" s="22">
        <v>4</v>
      </c>
      <c r="S1108" s="18" t="b">
        <f>ISERROR(INDEX(XMLLINK[NamePerson],MATCH(Q1110&amp;"_"&amp;D1108,XMLLINK[EID_WID],0)))</f>
        <v>1</v>
      </c>
      <c r="V1108" s="15" t="str">
        <f t="shared" si="219"/>
        <v/>
      </c>
      <c r="W1108" s="15" t="str">
        <f t="shared" si="218"/>
        <v/>
      </c>
    </row>
    <row r="1109" spans="1:25" x14ac:dyDescent="0.25">
      <c r="A1109" s="24"/>
      <c r="D1109" s="21">
        <v>5</v>
      </c>
      <c r="E1109" s="18" t="str">
        <f>IF(S1109,"",INDEX(XMLLINK[Titel],MATCH(Q1110&amp;"_"&amp;D1109,XMLLINK[EID_WID],0)))</f>
        <v/>
      </c>
      <c r="F1109" s="18" t="str">
        <f>IF(S1109,"",INDEX(XMLLINK[Komponist],MATCH(Q1110&amp;"_"&amp;D1109,XMLLINK[EID_WID],0)))</f>
        <v/>
      </c>
      <c r="G1109" s="18" t="str">
        <f>IF(S1109,"",INDEX(XMLLINK[Satz],MATCH(Q1110&amp;"_"&amp;D1109,XMLLINK[EID_WID],0)))</f>
        <v/>
      </c>
      <c r="H1109" s="18" t="str">
        <f>IF(S1109,"",INDEX(XMLLINK[Dauer],MATCH(Q1110&amp;"_"&amp;D1109,XMLLINK[EID_WID],0)))</f>
        <v/>
      </c>
      <c r="I1109" s="18" t="str">
        <f>IF(S1109,"",INDEX(XMLLINK[BemerkungWerk],MATCH(Q1110&amp;"_"&amp;D1109,XMLLINK[EID_WID],0)))</f>
        <v/>
      </c>
      <c r="J1109" s="18" t="str">
        <f>IF(S1109,"",INDEX(XMLLINK[Pflicht],MATCH(Q1110&amp;"_"&amp;D1109,XMLLINK[EID_WID],0)))</f>
        <v/>
      </c>
      <c r="Q1109" s="21">
        <f t="shared" si="216"/>
        <v>55</v>
      </c>
      <c r="R1109" s="22">
        <v>5</v>
      </c>
      <c r="S1109" s="18" t="b">
        <f>ISERROR(INDEX(XMLLINK[NamePerson],MATCH(Q1111&amp;"_"&amp;D1109,XMLLINK[EID_WID],0)))</f>
        <v>1</v>
      </c>
      <c r="V1109" s="15" t="str">
        <f t="shared" si="219"/>
        <v/>
      </c>
      <c r="W1109" s="15" t="str">
        <f t="shared" si="218"/>
        <v/>
      </c>
    </row>
    <row r="1110" spans="1:25" x14ac:dyDescent="0.25">
      <c r="A1110" s="24"/>
      <c r="D1110" s="21">
        <v>6</v>
      </c>
      <c r="E1110" s="18" t="str">
        <f>IF(S1110,"",INDEX(XMLLINK[Titel],MATCH(Q1111&amp;"_"&amp;D1110,XMLLINK[EID_WID],0)))</f>
        <v/>
      </c>
      <c r="F1110" s="18" t="str">
        <f>IF(S1110,"",INDEX(XMLLINK[Komponist],MATCH(Q1111&amp;"_"&amp;D1110,XMLLINK[EID_WID],0)))</f>
        <v/>
      </c>
      <c r="G1110" s="18" t="str">
        <f>IF(S1110,"",INDEX(XMLLINK[Satz],MATCH(Q1111&amp;"_"&amp;D1110,XMLLINK[EID_WID],0)))</f>
        <v/>
      </c>
      <c r="H1110" s="18" t="str">
        <f>IF(S1110,"",INDEX(XMLLINK[Dauer],MATCH(Q1111&amp;"_"&amp;D1110,XMLLINK[EID_WID],0)))</f>
        <v/>
      </c>
      <c r="I1110" s="18" t="str">
        <f>IF(S1110,"",INDEX(XMLLINK[BemerkungWerk],MATCH(Q1111&amp;"_"&amp;D1110,XMLLINK[EID_WID],0)))</f>
        <v/>
      </c>
      <c r="J1110" s="18" t="str">
        <f>IF(S1110,"",INDEX(XMLLINK[Pflicht],MATCH(Q1111&amp;"_"&amp;D1110,XMLLINK[EID_WID],0)))</f>
        <v/>
      </c>
      <c r="Q1110" s="21">
        <f t="shared" si="216"/>
        <v>55</v>
      </c>
      <c r="R1110" s="22">
        <v>6</v>
      </c>
      <c r="S1110" s="18" t="b">
        <f>ISERROR(INDEX(XMLLINK[NamePerson],MATCH(Q1112&amp;"_"&amp;D1110,XMLLINK[EID_WID],0)))</f>
        <v>1</v>
      </c>
      <c r="V1110" s="15" t="str">
        <f t="shared" si="219"/>
        <v/>
      </c>
      <c r="W1110" s="15" t="str">
        <f t="shared" si="218"/>
        <v/>
      </c>
    </row>
    <row r="1111" spans="1:25" x14ac:dyDescent="0.25">
      <c r="A1111" s="24"/>
      <c r="D1111" s="21">
        <v>7</v>
      </c>
      <c r="E1111" s="18" t="str">
        <f>IF(S1111,"",INDEX(XMLLINK[Titel],MATCH(Q1112&amp;"_"&amp;D1111,XMLLINK[EID_WID],0)))</f>
        <v/>
      </c>
      <c r="F1111" s="18" t="str">
        <f>IF(S1111,"",INDEX(XMLLINK[Komponist],MATCH(Q1112&amp;"_"&amp;D1111,XMLLINK[EID_WID],0)))</f>
        <v/>
      </c>
      <c r="G1111" s="18" t="str">
        <f>IF(S1111,"",INDEX(XMLLINK[Satz],MATCH(Q1112&amp;"_"&amp;D1111,XMLLINK[EID_WID],0)))</f>
        <v/>
      </c>
      <c r="H1111" s="18" t="str">
        <f>IF(S1111,"",INDEX(XMLLINK[Dauer],MATCH(Q1112&amp;"_"&amp;D1111,XMLLINK[EID_WID],0)))</f>
        <v/>
      </c>
      <c r="I1111" s="18" t="str">
        <f>IF(S1111,"",INDEX(XMLLINK[BemerkungWerk],MATCH(Q1112&amp;"_"&amp;D1111,XMLLINK[EID_WID],0)))</f>
        <v/>
      </c>
      <c r="J1111" s="18" t="str">
        <f>IF(S1111,"",INDEX(XMLLINK[Pflicht],MATCH(Q1112&amp;"_"&amp;D1111,XMLLINK[EID_WID],0)))</f>
        <v/>
      </c>
      <c r="Q1111" s="21">
        <f t="shared" si="216"/>
        <v>55</v>
      </c>
      <c r="R1111" s="22">
        <v>7</v>
      </c>
      <c r="S1111" s="18" t="b">
        <f>ISERROR(INDEX(XMLLINK[NamePerson],MATCH(Q1113&amp;"_"&amp;D1111,XMLLINK[EID_WID],0)))</f>
        <v>1</v>
      </c>
      <c r="V1111" s="15" t="str">
        <f t="shared" si="219"/>
        <v/>
      </c>
      <c r="W1111" s="15" t="str">
        <f t="shared" si="218"/>
        <v/>
      </c>
    </row>
    <row r="1112" spans="1:25" x14ac:dyDescent="0.25">
      <c r="A1112" s="24"/>
      <c r="D1112" s="21">
        <v>8</v>
      </c>
      <c r="E1112" s="18" t="str">
        <f>IF(S1112,"",INDEX(XMLLINK[Titel],MATCH(Q1113&amp;"_"&amp;D1112,XMLLINK[EID_WID],0)))</f>
        <v/>
      </c>
      <c r="F1112" s="18" t="str">
        <f>IF(S1112,"",INDEX(XMLLINK[Komponist],MATCH(Q1113&amp;"_"&amp;D1112,XMLLINK[EID_WID],0)))</f>
        <v/>
      </c>
      <c r="G1112" s="18" t="str">
        <f>IF(S1112,"",INDEX(XMLLINK[Satz],MATCH(Q1113&amp;"_"&amp;D1112,XMLLINK[EID_WID],0)))</f>
        <v/>
      </c>
      <c r="H1112" s="18" t="str">
        <f>IF(S1112,"",INDEX(XMLLINK[Dauer],MATCH(Q1113&amp;"_"&amp;D1112,XMLLINK[EID_WID],0)))</f>
        <v/>
      </c>
      <c r="I1112" s="18" t="str">
        <f>IF(S1112,"",INDEX(XMLLINK[BemerkungWerk],MATCH(Q1113&amp;"_"&amp;D1112,XMLLINK[EID_WID],0)))</f>
        <v/>
      </c>
      <c r="J1112" s="18" t="str">
        <f>IF(S1112,"",INDEX(XMLLINK[Pflicht],MATCH(Q1113&amp;"_"&amp;D1112,XMLLINK[EID_WID],0)))</f>
        <v/>
      </c>
      <c r="Q1112" s="21"/>
      <c r="R1112" s="22">
        <v>8</v>
      </c>
      <c r="S1112" s="18" t="b">
        <f>ISERROR(INDEX(XMLLINK[NamePerson],MATCH(A1113&amp;"_"&amp;D1112,XMLLINK[EID_WID],0)))</f>
        <v>1</v>
      </c>
      <c r="V1112" s="15" t="str">
        <f t="shared" si="219"/>
        <v/>
      </c>
      <c r="W1112" s="15" t="str">
        <f t="shared" si="218"/>
        <v/>
      </c>
    </row>
    <row r="1114" spans="1:25" x14ac:dyDescent="0.25">
      <c r="A1114" s="23" t="s">
        <v>96</v>
      </c>
      <c r="B1114" s="23">
        <f>(ROW()+6)/20</f>
        <v>56</v>
      </c>
      <c r="C1114" s="24"/>
      <c r="D1114" s="24"/>
      <c r="E1114" s="24"/>
      <c r="F1114" s="24"/>
      <c r="G1114" s="24"/>
      <c r="H1114" s="24"/>
      <c r="I1114" s="24"/>
      <c r="J1114" s="24"/>
      <c r="K1114" s="24"/>
      <c r="L1114" s="24"/>
      <c r="M1114" s="24"/>
      <c r="N1114" s="24"/>
      <c r="O1114" s="24"/>
    </row>
    <row r="1115" spans="1:25" x14ac:dyDescent="0.25">
      <c r="A1115" s="24"/>
      <c r="B1115" s="17" t="s">
        <v>78</v>
      </c>
      <c r="C1115" s="18" t="str">
        <f>IF(ISERROR(S1115),"",INDEX(XMLLINK[Name],MATCH(Q1116,XMLLINK[EnsembleNr],0)))</f>
        <v/>
      </c>
      <c r="D1115" s="17" t="s">
        <v>89</v>
      </c>
      <c r="E1115" s="19" t="s">
        <v>11</v>
      </c>
      <c r="F1115" s="15" t="s">
        <v>90</v>
      </c>
      <c r="G1115" s="15" t="s">
        <v>91</v>
      </c>
      <c r="H1115" s="15" t="s">
        <v>24</v>
      </c>
      <c r="I1115" s="15" t="s">
        <v>25</v>
      </c>
      <c r="J1115" s="15" t="s">
        <v>26</v>
      </c>
      <c r="K1115" s="15" t="s">
        <v>27</v>
      </c>
      <c r="L1115" s="15" t="s">
        <v>18</v>
      </c>
      <c r="M1115" s="15" t="s">
        <v>92</v>
      </c>
      <c r="N1115" s="15" t="s">
        <v>93</v>
      </c>
      <c r="O1115" s="15" t="s">
        <v>20</v>
      </c>
      <c r="Q1115" s="21" t="s">
        <v>103</v>
      </c>
      <c r="R1115" s="17" t="s">
        <v>97</v>
      </c>
      <c r="S1115" s="20" t="e">
        <f>VLOOKUP(Q1117,XMLLINK[EnsembleNr],1,0)</f>
        <v>#N/A</v>
      </c>
      <c r="T1115" s="15" t="s">
        <v>100</v>
      </c>
      <c r="W1115" s="29" t="str">
        <f>CONCATENATE(W1116,W1117,W1118,W1119,W1120,W1121,W1122,W1123)</f>
        <v/>
      </c>
      <c r="X1115" s="31">
        <f>8-COUNTIF(W1116:W1123,"")</f>
        <v>0</v>
      </c>
      <c r="Y1115" s="29" t="str">
        <f>CONCATENATE(Y1116,Y1117,Y1118,Y1119,Y1120,Y1121,Y1122,Y1123)</f>
        <v/>
      </c>
    </row>
    <row r="1116" spans="1:25" x14ac:dyDescent="0.25">
      <c r="A1116" s="24"/>
      <c r="B1116" s="17" t="s">
        <v>79</v>
      </c>
      <c r="C1116" s="18" t="str">
        <f>IF(ISERROR(S1115),"",INDEX(XMLLINK[Leiter],MATCH(Q1116,XMLLINK[EnsembleNr],0)))</f>
        <v/>
      </c>
      <c r="D1116" s="21">
        <v>1</v>
      </c>
      <c r="E1116" s="18" t="str">
        <f>IF(S1116,"",INDEX(XMLLINK[NamePerson],MATCH(Q1117&amp;"_"&amp;D1116,XMLLINK[EID_MID],0)))</f>
        <v/>
      </c>
      <c r="F1116" s="18" t="str">
        <f>IF(S1116,"",INDEX(XMLLINK[GebDat],MATCH(Q1117&amp;"_"&amp;D1116,XMLLINK[EID_MID],0)))</f>
        <v/>
      </c>
      <c r="G1116" s="18" t="str">
        <f>IF(S1116,"",INDEX(XMLLINK[Geschlecht],MATCH(Q1117&amp;"_"&amp;D1116,XMLLINK[EID_MID],0)))</f>
        <v/>
      </c>
      <c r="H1116" s="18" t="str">
        <f>IF(S1116,"",INDEX(XMLLINK[Adresse],MATCH(Q1117&amp;"_"&amp;D1116,XMLLINK[EID_MID],0)))</f>
        <v/>
      </c>
      <c r="I1116" s="18" t="str">
        <f>IF(S1116,"",INDEX(XMLLINK[Email],MATCH(Q1117&amp;"_"&amp;D1116,XMLLINK[EID_MID],0)))</f>
        <v/>
      </c>
      <c r="J1116" s="18" t="str">
        <f>IF(S1116,"",INDEX(XMLLINK[Telefon],MATCH(Q1117&amp;"_"&amp;D1116,XMLLINK[EID_MID],0)))</f>
        <v/>
      </c>
      <c r="K1116" s="18" t="str">
        <f>IF(S1116,"",INDEX(XMLLINK[Instrument],MATCH(Q1117&amp;"_"&amp;D1116,XMLLINK[EID_MID],0)))</f>
        <v/>
      </c>
      <c r="L1116" s="18" t="str">
        <f>IF(S1116,"",INDEX(XMLLINK[BereichIDPerson],MATCH(Q1117&amp;"_"&amp;D1116,XMLLINK[EID_MID],0)))</f>
        <v/>
      </c>
      <c r="M1116" s="18" t="str">
        <f>IF(S1116,"",INDEX(XMLLINK[BereichNamePerson],MATCH(Q1117&amp;"_"&amp;D1116,XMLLINK[EID_MID],0)))</f>
        <v/>
      </c>
      <c r="N1116" s="18" t="str">
        <f>IF(S1116,"",INDEX(XMLLINK[AuswahlPerson],MATCH(Q1117&amp;"_"&amp;D1116,XMLLINK[EID_MID],0)))</f>
        <v/>
      </c>
      <c r="O1116" s="18" t="str">
        <f>IF(S1116,"",INDEX(XMLLINK[BemerkungPerson],MATCH(Q1117&amp;"_"&amp;D1116,XMLLINK[EID_MID],0)))</f>
        <v/>
      </c>
      <c r="Q1116" s="21">
        <f>B1114</f>
        <v>56</v>
      </c>
      <c r="R1116" s="22" t="s">
        <v>101</v>
      </c>
      <c r="S1116" s="18" t="b">
        <f>ISERROR(INDEX(XMLLINK[NamePerson],MATCH(Q1117&amp;"_"&amp;D1116,XMLLINK[EID_MID],0)))</f>
        <v>1</v>
      </c>
      <c r="U1116" s="15" t="str">
        <f ca="1">IF(ISNUMBER(DATEVALUE(F1116)),TODAY()-DATEVALUE(F1116),"")</f>
        <v/>
      </c>
      <c r="W1116" s="15" t="str">
        <f>M1116</f>
        <v/>
      </c>
      <c r="X1116" s="29" t="str">
        <f>IF(E1116="","",IF(E1117="",E1116,IF(E1118="",E1116&amp;", "&amp;E1117,IF(E1119="",E1116&amp;", "&amp;E1117&amp;", "&amp;E1118,IF(E1120="",E1116&amp;", "&amp;E1117&amp;", "&amp;E1118&amp;", "&amp;E1119,IF(E1121="",E1116&amp;", "&amp;E1117&amp;", "&amp;E1118&amp;", "&amp;E1119&amp;", "&amp;E1120,IF(E1122="",E1116&amp;", "&amp;E1117&amp;", "&amp;E1118&amp;", "&amp;E1119&amp;", "&amp;E1120&amp;", "&amp;E1121,IF(E1123="",E1116&amp;", "&amp;E1117&amp;", "&amp;E1118&amp;", "&amp;E1119&amp;", "&amp;E1120&amp;", "&amp;E1121&amp;", "&amp;E1122,E1116&amp;", "&amp;E1117&amp;", "&amp;E1118&amp;", "&amp;E1119&amp;", "&amp;E1120&amp;", "&amp;E1121&amp;", "&amp;E1122&amp;", "&amp;E1123))))))))</f>
        <v/>
      </c>
      <c r="Y1116" s="15" t="str">
        <f>K1116</f>
        <v/>
      </c>
    </row>
    <row r="1117" spans="1:25" x14ac:dyDescent="0.25">
      <c r="A1117" s="24"/>
      <c r="B1117" s="17" t="s">
        <v>80</v>
      </c>
      <c r="C1117" s="18" t="str">
        <f>IF(ISERROR(S1115),"",INDEX(XMLLINK[LeiterEmail],MATCH(Q1117,XMLLINK[EnsembleNr],0)))</f>
        <v/>
      </c>
      <c r="D1117" s="21">
        <v>2</v>
      </c>
      <c r="E1117" s="18" t="str">
        <f>IF(S1117,"",INDEX(XMLLINK[NamePerson],MATCH(Q1118&amp;"_"&amp;D1117,XMLLINK[EID_MID],0)))</f>
        <v/>
      </c>
      <c r="F1117" s="18" t="str">
        <f>IF(S1117,"",INDEX(XMLLINK[GebDat],MATCH(Q1118&amp;"_"&amp;D1117,XMLLINK[EID_MID],0)))</f>
        <v/>
      </c>
      <c r="G1117" s="18" t="str">
        <f>IF(S1117,"",INDEX(XMLLINK[Geschlecht],MATCH(Q1118&amp;"_"&amp;D1117,XMLLINK[EID_MID],0)))</f>
        <v/>
      </c>
      <c r="H1117" s="18" t="str">
        <f>IF(S1117,"",INDEX(XMLLINK[Adresse],MATCH(Q1118&amp;"_"&amp;D1117,XMLLINK[EID_MID],0)))</f>
        <v/>
      </c>
      <c r="I1117" s="18" t="str">
        <f>IF(S1117,"",INDEX(XMLLINK[Email],MATCH(Q1118&amp;"_"&amp;D1117,XMLLINK[EID_MID],0)))</f>
        <v/>
      </c>
      <c r="J1117" s="18" t="str">
        <f>IF(S1117,"",INDEX(XMLLINK[Telefon],MATCH(Q1118&amp;"_"&amp;D1117,XMLLINK[EID_MID],0)))</f>
        <v/>
      </c>
      <c r="K1117" s="18" t="str">
        <f>IF(S1117,"",INDEX(XMLLINK[Instrument],MATCH(Q1118&amp;"_"&amp;D1117,XMLLINK[EID_MID],0)))</f>
        <v/>
      </c>
      <c r="L1117" s="18" t="str">
        <f>IF(S1117,"",INDEX(XMLLINK[BereichIDPerson],MATCH(Q1118&amp;"_"&amp;D1117,XMLLINK[EID_MID],0)))</f>
        <v/>
      </c>
      <c r="M1117" s="18" t="str">
        <f>IF(S1117,"",INDEX(XMLLINK[BereichNamePerson],MATCH(Q1118&amp;"_"&amp;D1117,XMLLINK[EID_MID],0)))</f>
        <v/>
      </c>
      <c r="N1117" s="18" t="str">
        <f>IF(S1117,"",INDEX(XMLLINK[AuswahlPerson],MATCH(Q1118&amp;"_"&amp;D1117,XMLLINK[EID_MID],0)))</f>
        <v/>
      </c>
      <c r="O1117" s="18" t="str">
        <f>IF(S1117,"",INDEX(XMLLINK[BemerkungPerson],MATCH(Q1118&amp;"_"&amp;D1117,XMLLINK[EID_MID],0)))</f>
        <v/>
      </c>
      <c r="Q1117" s="21">
        <f t="shared" ref="Q1117:Q1131" si="220">Q1116</f>
        <v>56</v>
      </c>
      <c r="R1117" s="15">
        <v>2</v>
      </c>
      <c r="S1117" s="18" t="b">
        <f>ISERROR(INDEX(XMLLINK[NamePerson],MATCH(Q1117&amp;"_"&amp;D1117,XMLLINK[EID_MID],0)))</f>
        <v>1</v>
      </c>
      <c r="U1117" s="15" t="str">
        <f t="shared" ref="U1117:U1123" ca="1" si="221">IF(ISNUMBER(DATEVALUE(F1117)),TODAY()-DATEVALUE(F1117),"")</f>
        <v/>
      </c>
      <c r="W1117" s="15" t="str">
        <f>IF(AND(M1117&lt;&gt;"",M1117&lt;&gt;M1116),", "&amp;M1117,"")</f>
        <v/>
      </c>
      <c r="Y1117" s="15" t="str">
        <f>IF(AND(K1117&lt;&gt;"",K1117&lt;&gt;K1116),", "&amp;K1117,"")</f>
        <v/>
      </c>
    </row>
    <row r="1118" spans="1:25" x14ac:dyDescent="0.25">
      <c r="A1118" s="24"/>
      <c r="B1118" s="17" t="s">
        <v>81</v>
      </c>
      <c r="C1118" s="18" t="str">
        <f>IF(ISERROR(S1115),"",INDEX(XMLLINK[LeiterTelefon],MATCH(Q1118,XMLLINK[EnsembleNr],0)))</f>
        <v/>
      </c>
      <c r="D1118" s="21">
        <v>3</v>
      </c>
      <c r="E1118" s="18" t="str">
        <f>IF(S1118,"",INDEX(XMLLINK[NamePerson],MATCH(Q1119&amp;"_"&amp;D1118,XMLLINK[EID_MID],0)))</f>
        <v/>
      </c>
      <c r="F1118" s="18" t="str">
        <f>IF(S1118,"",INDEX(XMLLINK[GebDat],MATCH(Q1119&amp;"_"&amp;D1118,XMLLINK[EID_MID],0)))</f>
        <v/>
      </c>
      <c r="G1118" s="18" t="str">
        <f>IF(S1118,"",INDEX(XMLLINK[Geschlecht],MATCH(Q1119&amp;"_"&amp;D1118,XMLLINK[EID_MID],0)))</f>
        <v/>
      </c>
      <c r="H1118" s="18" t="str">
        <f>IF(S1118,"",INDEX(XMLLINK[Adresse],MATCH(Q1119&amp;"_"&amp;D1118,XMLLINK[EID_MID],0)))</f>
        <v/>
      </c>
      <c r="I1118" s="18" t="str">
        <f>IF(S1118,"",INDEX(XMLLINK[Email],MATCH(Q1119&amp;"_"&amp;D1118,XMLLINK[EID_MID],0)))</f>
        <v/>
      </c>
      <c r="J1118" s="18" t="str">
        <f>IF(S1118,"",INDEX(XMLLINK[Telefon],MATCH(Q1119&amp;"_"&amp;D1118,XMLLINK[EID_MID],0)))</f>
        <v/>
      </c>
      <c r="K1118" s="18" t="str">
        <f>IF(S1118,"",INDEX(XMLLINK[Instrument],MATCH(Q1119&amp;"_"&amp;D1118,XMLLINK[EID_MID],0)))</f>
        <v/>
      </c>
      <c r="L1118" s="18" t="str">
        <f>IF(S1118,"",INDEX(XMLLINK[BereichIDPerson],MATCH(Q1119&amp;"_"&amp;D1118,XMLLINK[EID_MID],0)))</f>
        <v/>
      </c>
      <c r="M1118" s="18" t="str">
        <f>IF(S1118,"",INDEX(XMLLINK[BereichNamePerson],MATCH(Q1119&amp;"_"&amp;D1118,XMLLINK[EID_MID],0)))</f>
        <v/>
      </c>
      <c r="N1118" s="18" t="str">
        <f>IF(S1118,"",INDEX(XMLLINK[AuswahlPerson],MATCH(Q1119&amp;"_"&amp;D1118,XMLLINK[EID_MID],0)))</f>
        <v/>
      </c>
      <c r="O1118" s="18" t="str">
        <f>IF(S1118,"",INDEX(XMLLINK[BemerkungPerson],MATCH(Q1119&amp;"_"&amp;D1118,XMLLINK[EID_MID],0)))</f>
        <v/>
      </c>
      <c r="Q1118" s="21">
        <f t="shared" si="220"/>
        <v>56</v>
      </c>
      <c r="R1118" s="15">
        <v>3</v>
      </c>
      <c r="S1118" s="18" t="b">
        <f>ISERROR(INDEX(XMLLINK[NamePerson],MATCH(Q1117&amp;"_"&amp;D1118,XMLLINK[EID_MID],0)))</f>
        <v>1</v>
      </c>
      <c r="U1118" s="15" t="str">
        <f t="shared" ca="1" si="221"/>
        <v/>
      </c>
      <c r="W1118" s="15" t="str">
        <f>IF(OR(M1118="",COUNTIF(M1116:M1117,M1118)&gt;0),"",", "&amp;M1118)</f>
        <v/>
      </c>
      <c r="Y1118" s="15" t="str">
        <f>IF(OR(K1118="",COUNTIF(K1116:K1117,K1118)&gt;0),"",", "&amp;K1118)</f>
        <v/>
      </c>
    </row>
    <row r="1119" spans="1:25" x14ac:dyDescent="0.25">
      <c r="A1119" s="24"/>
      <c r="B1119" s="17" t="s">
        <v>82</v>
      </c>
      <c r="C1119" s="18" t="str">
        <f>IF(ISERROR(S1115),"",INDEX(XMLLINK[Art],MATCH(Q1119,XMLLINK[EnsembleNr],0)))</f>
        <v/>
      </c>
      <c r="D1119" s="21">
        <v>4</v>
      </c>
      <c r="E1119" s="18" t="str">
        <f>IF(S1119,"",INDEX(XMLLINK[NamePerson],MATCH(Q1120&amp;"_"&amp;D1119,XMLLINK[EID_MID],0)))</f>
        <v/>
      </c>
      <c r="F1119" s="18" t="str">
        <f>IF(S1119,"",INDEX(XMLLINK[GebDat],MATCH(Q1120&amp;"_"&amp;D1119,XMLLINK[EID_MID],0)))</f>
        <v/>
      </c>
      <c r="G1119" s="18" t="str">
        <f>IF(S1119,"",INDEX(XMLLINK[Geschlecht],MATCH(Q1120&amp;"_"&amp;D1119,XMLLINK[EID_MID],0)))</f>
        <v/>
      </c>
      <c r="H1119" s="18" t="str">
        <f>IF(S1119,"",INDEX(XMLLINK[Adresse],MATCH(Q1120&amp;"_"&amp;D1119,XMLLINK[EID_MID],0)))</f>
        <v/>
      </c>
      <c r="I1119" s="18" t="str">
        <f>IF(S1119,"",INDEX(XMLLINK[Email],MATCH(Q1120&amp;"_"&amp;D1119,XMLLINK[EID_MID],0)))</f>
        <v/>
      </c>
      <c r="J1119" s="18" t="str">
        <f>IF(S1119,"",INDEX(XMLLINK[Telefon],MATCH(Q1120&amp;"_"&amp;D1119,XMLLINK[EID_MID],0)))</f>
        <v/>
      </c>
      <c r="K1119" s="18" t="str">
        <f>IF(S1119,"",INDEX(XMLLINK[Instrument],MATCH(Q1120&amp;"_"&amp;D1119,XMLLINK[EID_MID],0)))</f>
        <v/>
      </c>
      <c r="L1119" s="18" t="str">
        <f>IF(S1119,"",INDEX(XMLLINK[BereichIDPerson],MATCH(Q1120&amp;"_"&amp;D1119,XMLLINK[EID_MID],0)))</f>
        <v/>
      </c>
      <c r="M1119" s="18" t="str">
        <f>IF(S1119,"",INDEX(XMLLINK[BereichNamePerson],MATCH(Q1120&amp;"_"&amp;D1119,XMLLINK[EID_MID],0)))</f>
        <v/>
      </c>
      <c r="N1119" s="18" t="str">
        <f>IF(S1119,"",INDEX(XMLLINK[AuswahlPerson],MATCH(Q1120&amp;"_"&amp;D1119,XMLLINK[EID_MID],0)))</f>
        <v/>
      </c>
      <c r="O1119" s="18" t="str">
        <f>IF(S1119,"",INDEX(XMLLINK[BemerkungPerson],MATCH(Q1120&amp;"_"&amp;D1119,XMLLINK[EID_MID],0)))</f>
        <v/>
      </c>
      <c r="Q1119" s="21">
        <f t="shared" si="220"/>
        <v>56</v>
      </c>
      <c r="R1119" s="15">
        <v>4</v>
      </c>
      <c r="S1119" s="18" t="b">
        <f>ISERROR(INDEX(XMLLINK[NamePerson],MATCH(Q1117&amp;"_"&amp;D1119,XMLLINK[EID_MID],0)))</f>
        <v>1</v>
      </c>
      <c r="U1119" s="15" t="str">
        <f t="shared" ca="1" si="221"/>
        <v/>
      </c>
      <c r="W1119" s="15" t="str">
        <f>IF(OR(M1119="",COUNTIF(M1116:M1118,M1119)&gt;0),"",", "&amp;M1119)</f>
        <v/>
      </c>
      <c r="Y1119" s="15" t="str">
        <f>IF(OR(K1119="",COUNTIF(K1116:K1118,K1119)&gt;0),"",", "&amp;K1119)</f>
        <v/>
      </c>
    </row>
    <row r="1120" spans="1:25" x14ac:dyDescent="0.25">
      <c r="A1120" s="24"/>
      <c r="B1120" s="17" t="s">
        <v>83</v>
      </c>
      <c r="C1120" s="18" t="str">
        <f>IF(ISERROR(S1115),"",INDEX(XMLLINK[Stufe],MATCH(Q1120,XMLLINK[EnsembleNr],0)))</f>
        <v/>
      </c>
      <c r="D1120" s="21">
        <v>5</v>
      </c>
      <c r="E1120" s="18" t="str">
        <f>IF(S1120,"",INDEX(XMLLINK[NamePerson],MATCH(Q1121&amp;"_"&amp;D1120,XMLLINK[EID_MID],0)))</f>
        <v/>
      </c>
      <c r="F1120" s="18" t="str">
        <f>IF(S1120,"",INDEX(XMLLINK[GebDat],MATCH(Q1121&amp;"_"&amp;D1120,XMLLINK[EID_MID],0)))</f>
        <v/>
      </c>
      <c r="G1120" s="18" t="str">
        <f>IF(S1120,"",INDEX(XMLLINK[Geschlecht],MATCH(Q1121&amp;"_"&amp;D1120,XMLLINK[EID_MID],0)))</f>
        <v/>
      </c>
      <c r="H1120" s="18" t="str">
        <f>IF(S1120,"",INDEX(XMLLINK[Adresse],MATCH(Q1121&amp;"_"&amp;D1120,XMLLINK[EID_MID],0)))</f>
        <v/>
      </c>
      <c r="I1120" s="18" t="str">
        <f>IF(S1120,"",INDEX(XMLLINK[Email],MATCH(Q1121&amp;"_"&amp;D1120,XMLLINK[EID_MID],0)))</f>
        <v/>
      </c>
      <c r="J1120" s="18" t="str">
        <f>IF(S1120,"",INDEX(XMLLINK[Telefon],MATCH(Q1121&amp;"_"&amp;D1120,XMLLINK[EID_MID],0)))</f>
        <v/>
      </c>
      <c r="K1120" s="18" t="str">
        <f>IF(S1120,"",INDEX(XMLLINK[Instrument],MATCH(Q1121&amp;"_"&amp;D1120,XMLLINK[EID_MID],0)))</f>
        <v/>
      </c>
      <c r="L1120" s="18" t="str">
        <f>IF(S1120,"",INDEX(XMLLINK[BereichIDPerson],MATCH(Q1121&amp;"_"&amp;D1120,XMLLINK[EID_MID],0)))</f>
        <v/>
      </c>
      <c r="M1120" s="18" t="str">
        <f>IF(S1120,"",INDEX(XMLLINK[BereichNamePerson],MATCH(Q1121&amp;"_"&amp;D1120,XMLLINK[EID_MID],0)))</f>
        <v/>
      </c>
      <c r="N1120" s="18" t="str">
        <f>IF(S1120,"",INDEX(XMLLINK[AuswahlPerson],MATCH(Q1121&amp;"_"&amp;D1120,XMLLINK[EID_MID],0)))</f>
        <v/>
      </c>
      <c r="O1120" s="18" t="str">
        <f>IF(S1120,"",INDEX(XMLLINK[BemerkungPerson],MATCH(Q1121&amp;"_"&amp;D1120,XMLLINK[EID_MID],0)))</f>
        <v/>
      </c>
      <c r="Q1120" s="21">
        <f t="shared" si="220"/>
        <v>56</v>
      </c>
      <c r="R1120" s="15">
        <v>5</v>
      </c>
      <c r="S1120" s="18" t="b">
        <f>ISERROR(INDEX(XMLLINK[NamePerson],MATCH(Q1117&amp;"_"&amp;D1120,XMLLINK[EID_MID],0)))</f>
        <v>1</v>
      </c>
      <c r="U1120" s="15" t="str">
        <f t="shared" ca="1" si="221"/>
        <v/>
      </c>
      <c r="W1120" s="15" t="str">
        <f>IF(OR(M1120="",COUNTIF(M1116:M1119,M1120)&gt;0),"",", "&amp;M1120)</f>
        <v/>
      </c>
      <c r="Y1120" s="15" t="str">
        <f>IF(OR(K1120="",COUNTIF(K1117:K1119,K1120)&gt;0),"",", "&amp;K1120)</f>
        <v/>
      </c>
    </row>
    <row r="1121" spans="1:25" x14ac:dyDescent="0.25">
      <c r="A1121" s="24"/>
      <c r="B1121" s="17" t="s">
        <v>84</v>
      </c>
      <c r="C1121" s="18" t="str">
        <f>IF(ISERROR(S1115),"",INDEX(XMLLINK[Artikel],MATCH(Q1121,XMLLINK[EnsembleNr],0)))</f>
        <v/>
      </c>
      <c r="D1121" s="21">
        <v>6</v>
      </c>
      <c r="E1121" s="18" t="str">
        <f>IF(S1121,"",INDEX(XMLLINK[NamePerson],MATCH(Q1122&amp;"_"&amp;D1121,XMLLINK[EID_MID],0)))</f>
        <v/>
      </c>
      <c r="F1121" s="18" t="str">
        <f>IF(S1121,"",INDEX(XMLLINK[GebDat],MATCH(Q1122&amp;"_"&amp;D1121,XMLLINK[EID_MID],0)))</f>
        <v/>
      </c>
      <c r="G1121" s="18" t="str">
        <f>IF(S1121,"",INDEX(XMLLINK[Geschlecht],MATCH(Q1122&amp;"_"&amp;D1121,XMLLINK[EID_MID],0)))</f>
        <v/>
      </c>
      <c r="H1121" s="18" t="str">
        <f>IF(S1121,"",INDEX(XMLLINK[Adresse],MATCH(Q1122&amp;"_"&amp;D1121,XMLLINK[EID_MID],0)))</f>
        <v/>
      </c>
      <c r="I1121" s="18" t="str">
        <f>IF(S1121,"",INDEX(XMLLINK[Email],MATCH(Q1122&amp;"_"&amp;D1121,XMLLINK[EID_MID],0)))</f>
        <v/>
      </c>
      <c r="J1121" s="18" t="str">
        <f>IF(S1121,"",INDEX(XMLLINK[Telefon],MATCH(Q1122&amp;"_"&amp;D1121,XMLLINK[EID_MID],0)))</f>
        <v/>
      </c>
      <c r="K1121" s="18" t="str">
        <f>IF(S1121,"",INDEX(XMLLINK[Instrument],MATCH(Q1122&amp;"_"&amp;D1121,XMLLINK[EID_MID],0)))</f>
        <v/>
      </c>
      <c r="L1121" s="18" t="str">
        <f>IF(S1121,"",INDEX(XMLLINK[BereichIDPerson],MATCH(Q1122&amp;"_"&amp;D1121,XMLLINK[EID_MID],0)))</f>
        <v/>
      </c>
      <c r="M1121" s="18" t="str">
        <f>IF(S1121,"",INDEX(XMLLINK[BereichNamePerson],MATCH(Q1122&amp;"_"&amp;D1121,XMLLINK[EID_MID],0)))</f>
        <v/>
      </c>
      <c r="N1121" s="18" t="str">
        <f>IF(S1121,"",INDEX(XMLLINK[AuswahlPerson],MATCH(Q1122&amp;"_"&amp;D1121,XMLLINK[EID_MID],0)))</f>
        <v/>
      </c>
      <c r="O1121" s="18" t="str">
        <f>IF(S1121,"",INDEX(XMLLINK[BemerkungPerson],MATCH(Q1122&amp;"_"&amp;D1121,XMLLINK[EID_MID],0)))</f>
        <v/>
      </c>
      <c r="Q1121" s="21">
        <f t="shared" si="220"/>
        <v>56</v>
      </c>
      <c r="R1121" s="15">
        <v>6</v>
      </c>
      <c r="S1121" s="18" t="b">
        <f>ISERROR(INDEX(XMLLINK[NamePerson],MATCH(Q1117&amp;"_"&amp;D1121,XMLLINK[EID_MID],0)))</f>
        <v>1</v>
      </c>
      <c r="U1121" s="15" t="str">
        <f t="shared" ca="1" si="221"/>
        <v/>
      </c>
      <c r="W1121" s="15" t="str">
        <f>IF(OR(M1121="",COUNTIF(M1116:M1120,M1121)&gt;0),"",", "&amp;M1121)</f>
        <v/>
      </c>
      <c r="Y1121" s="15" t="str">
        <f>IF(OR(K1121="",COUNTIF(K1118:K1120,K1121)&gt;0),"",", "&amp;K1121)</f>
        <v/>
      </c>
    </row>
    <row r="1122" spans="1:25" x14ac:dyDescent="0.25">
      <c r="A1122" s="24"/>
      <c r="B1122" s="17" t="s">
        <v>85</v>
      </c>
      <c r="C1122" s="18" t="str">
        <f>IF(ISERROR(S1115),"",INDEX(XMLLINK[BereichID],MATCH(Q1122,XMLLINK[EnsembleNr],0)))</f>
        <v/>
      </c>
      <c r="D1122" s="21">
        <v>7</v>
      </c>
      <c r="E1122" s="18" t="str">
        <f>IF(S1122,"",INDEX(XMLLINK[NamePerson],MATCH(Q1123&amp;"_"&amp;D1122,XMLLINK[EID_MID],0)))</f>
        <v/>
      </c>
      <c r="F1122" s="18" t="str">
        <f>IF(S1122,"",INDEX(XMLLINK[GebDat],MATCH(Q1123&amp;"_"&amp;D1122,XMLLINK[EID_MID],0)))</f>
        <v/>
      </c>
      <c r="G1122" s="18" t="str">
        <f>IF(S1122,"",INDEX(XMLLINK[Geschlecht],MATCH(Q1123&amp;"_"&amp;D1122,XMLLINK[EID_MID],0)))</f>
        <v/>
      </c>
      <c r="H1122" s="18" t="str">
        <f>IF(S1122,"",INDEX(XMLLINK[Adresse],MATCH(Q1123&amp;"_"&amp;D1122,XMLLINK[EID_MID],0)))</f>
        <v/>
      </c>
      <c r="I1122" s="18" t="str">
        <f>IF(S1122,"",INDEX(XMLLINK[Email],MATCH(Q1123&amp;"_"&amp;D1122,XMLLINK[EID_MID],0)))</f>
        <v/>
      </c>
      <c r="J1122" s="18" t="str">
        <f>IF(S1122,"",INDEX(XMLLINK[Telefon],MATCH(Q1123&amp;"_"&amp;D1122,XMLLINK[EID_MID],0)))</f>
        <v/>
      </c>
      <c r="K1122" s="18" t="str">
        <f>IF(S1122,"",INDEX(XMLLINK[Instrument],MATCH(Q1123&amp;"_"&amp;D1122,XMLLINK[EID_MID],0)))</f>
        <v/>
      </c>
      <c r="L1122" s="18" t="str">
        <f>IF(S1122,"",INDEX(XMLLINK[BereichIDPerson],MATCH(Q1123&amp;"_"&amp;D1122,XMLLINK[EID_MID],0)))</f>
        <v/>
      </c>
      <c r="M1122" s="18" t="str">
        <f>IF(S1122,"",INDEX(XMLLINK[BereichNamePerson],MATCH(Q1123&amp;"_"&amp;D1122,XMLLINK[EID_MID],0)))</f>
        <v/>
      </c>
      <c r="N1122" s="18" t="str">
        <f>IF(S1122,"",INDEX(XMLLINK[AuswahlPerson],MATCH(Q1123&amp;"_"&amp;D1122,XMLLINK[EID_MID],0)))</f>
        <v/>
      </c>
      <c r="O1122" s="18" t="str">
        <f>IF(S1122,"",INDEX(XMLLINK[BemerkungPerson],MATCH(Q1123&amp;"_"&amp;D1122,XMLLINK[EID_MID],0)))</f>
        <v/>
      </c>
      <c r="Q1122" s="21">
        <f t="shared" si="220"/>
        <v>56</v>
      </c>
      <c r="R1122" s="15">
        <v>7</v>
      </c>
      <c r="S1122" s="18" t="b">
        <f>ISERROR(INDEX(XMLLINK[NamePerson],MATCH(Q1117&amp;"_"&amp;D1122,XMLLINK[EID_MID],0)))</f>
        <v>1</v>
      </c>
      <c r="U1122" s="15" t="str">
        <f t="shared" ca="1" si="221"/>
        <v/>
      </c>
      <c r="W1122" s="15" t="str">
        <f>IF(OR(M1122="",COUNTIF(M1116:M1121,M1122)&gt;0),"",", "&amp;M1122)</f>
        <v/>
      </c>
      <c r="Y1122" s="15" t="str">
        <f>IF(OR(K1122="",COUNTIF(K1119:K1121,K1122)&gt;0),"",", "&amp;K1122)</f>
        <v/>
      </c>
    </row>
    <row r="1123" spans="1:25" x14ac:dyDescent="0.25">
      <c r="A1123" s="24"/>
      <c r="B1123" s="17" t="s">
        <v>86</v>
      </c>
      <c r="C1123" s="18" t="str">
        <f>IF(ISERROR(S1115),"",INDEX(XMLLINK[BereichName],MATCH(Q1123,XMLLINK[EnsembleNr],0)))</f>
        <v/>
      </c>
      <c r="D1123" s="21">
        <v>8</v>
      </c>
      <c r="E1123" s="18" t="str">
        <f>IF(S1123,"",INDEX(XMLLINK[NamePerson],MATCH(Q1124&amp;"_"&amp;D1123,XMLLINK[EID_MID],0)))</f>
        <v/>
      </c>
      <c r="F1123" s="18" t="str">
        <f>IF(S1123,"",INDEX(XMLLINK[GebDat],MATCH(Q1124&amp;"_"&amp;D1123,XMLLINK[EID_MID],0)))</f>
        <v/>
      </c>
      <c r="G1123" s="18" t="str">
        <f>IF(S1123,"",INDEX(XMLLINK[Geschlecht],MATCH(Q1124&amp;"_"&amp;D1123,XMLLINK[EID_MID],0)))</f>
        <v/>
      </c>
      <c r="H1123" s="18" t="str">
        <f>IF(S1123,"",INDEX(XMLLINK[Adresse],MATCH(Q1124&amp;"_"&amp;D1123,XMLLINK[EID_MID],0)))</f>
        <v/>
      </c>
      <c r="I1123" s="18" t="str">
        <f>IF(S1123,"",INDEX(XMLLINK[Email],MATCH(Q1124&amp;"_"&amp;D1123,XMLLINK[EID_MID],0)))</f>
        <v/>
      </c>
      <c r="J1123" s="18" t="str">
        <f>IF(S1123,"",INDEX(XMLLINK[Telefon],MATCH(Q1124&amp;"_"&amp;D1123,XMLLINK[EID_MID],0)))</f>
        <v/>
      </c>
      <c r="K1123" s="18" t="str">
        <f>IF(S1123,"",INDEX(XMLLINK[Instrument],MATCH(Q1124&amp;"_"&amp;D1123,XMLLINK[EID_MID],0)))</f>
        <v/>
      </c>
      <c r="L1123" s="18" t="str">
        <f>IF(S1123,"",INDEX(XMLLINK[BereichIDPerson],MATCH(Q1124&amp;"_"&amp;D1123,XMLLINK[EID_MID],0)))</f>
        <v/>
      </c>
      <c r="M1123" s="18" t="str">
        <f>IF(S1123,"",INDEX(XMLLINK[BereichNamePerson],MATCH(Q1124&amp;"_"&amp;D1123,XMLLINK[EID_MID],0)))</f>
        <v/>
      </c>
      <c r="N1123" s="18" t="str">
        <f>IF(S1123,"",INDEX(XMLLINK[AuswahlPerson],MATCH(Q1124&amp;"_"&amp;D1123,XMLLINK[EID_MID],0)))</f>
        <v/>
      </c>
      <c r="O1123" s="18" t="str">
        <f>IF(S1123,"",INDEX(XMLLINK[BemerkungPerson],MATCH(Q1124&amp;"_"&amp;D1123,XMLLINK[EID_MID],0)))</f>
        <v/>
      </c>
      <c r="Q1123" s="21">
        <f t="shared" si="220"/>
        <v>56</v>
      </c>
      <c r="R1123" s="15">
        <v>8</v>
      </c>
      <c r="S1123" s="18" t="b">
        <f>ISERROR(INDEX(XMLLINK[NamePerson],MATCH(Q1117&amp;"_"&amp;D1123,XMLLINK[EID_MID],0)))</f>
        <v>1</v>
      </c>
      <c r="U1123" s="15" t="str">
        <f t="shared" ca="1" si="221"/>
        <v/>
      </c>
      <c r="W1123" s="15" t="str">
        <f>IF(OR(M1123="",COUNTIF(M1116:M1122,M1123)&gt;0),"",", "&amp;M1123)</f>
        <v/>
      </c>
      <c r="Y1123" s="15" t="str">
        <f>IF(OR(K1123="",COUNTIF(K1120:K1122,K1123)&gt;0),"",", "&amp;K1123)</f>
        <v/>
      </c>
    </row>
    <row r="1124" spans="1:25" x14ac:dyDescent="0.25">
      <c r="A1124" s="24"/>
      <c r="B1124" s="17" t="s">
        <v>87</v>
      </c>
      <c r="C1124" s="18" t="str">
        <f>IF(ISERROR(S1115),"",INDEX(XMLLINK[Auftrittzeit],MATCH(Q1124,XMLLINK[EnsembleNr],0)))</f>
        <v/>
      </c>
      <c r="D1124" s="17" t="s">
        <v>94</v>
      </c>
      <c r="E1124" s="15" t="s">
        <v>29</v>
      </c>
      <c r="F1124" s="15" t="s">
        <v>30</v>
      </c>
      <c r="G1124" s="15" t="s">
        <v>95</v>
      </c>
      <c r="H1124" s="15" t="s">
        <v>32</v>
      </c>
      <c r="I1124" s="15" t="s">
        <v>20</v>
      </c>
      <c r="J1124" s="15" t="s">
        <v>39</v>
      </c>
      <c r="Q1124" s="21">
        <f t="shared" si="220"/>
        <v>56</v>
      </c>
      <c r="U1124" s="15">
        <f ca="1">COUNT(U1116:U1123)</f>
        <v>0</v>
      </c>
      <c r="W1124" s="29" t="str">
        <f>CONCATENATE(W1125,V1126,W1126,V1127,W1127,V1128,W1128,V1129,W1129,V1130,W1130,V1131,W1131)</f>
        <v/>
      </c>
    </row>
    <row r="1125" spans="1:25" x14ac:dyDescent="0.25">
      <c r="A1125" s="24"/>
      <c r="B1125" s="17" t="s">
        <v>88</v>
      </c>
      <c r="C1125" s="18" t="str">
        <f>IF(ISERROR(S1115),"",INDEX(XMLLINK[Bemerkung],MATCH(Q1125,XMLLINK[EnsembleNr],0)))</f>
        <v/>
      </c>
      <c r="D1125" s="21">
        <v>1</v>
      </c>
      <c r="E1125" s="18" t="str">
        <f>IF(S1125,"",INDEX(XMLLINK[Titel],MATCH(Q1126&amp;"_"&amp;D1125,XMLLINK[EID_WID],0)))</f>
        <v/>
      </c>
      <c r="F1125" s="18" t="str">
        <f>IF(S1125,"",INDEX(XMLLINK[Komponist],MATCH(Q1126&amp;"_"&amp;D1125,XMLLINK[EID_WID],0)))</f>
        <v/>
      </c>
      <c r="G1125" s="18" t="str">
        <f>IF(S1125,"",INDEX(XMLLINK[Satz],MATCH(Q1126&amp;"_"&amp;D1125,XMLLINK[EID_WID],0)))</f>
        <v/>
      </c>
      <c r="H1125" s="18" t="str">
        <f>IF(S1125,"",INDEX(XMLLINK[Dauer],MATCH(Q1126&amp;"_"&amp;D1125,XMLLINK[EID_WID],0)))</f>
        <v/>
      </c>
      <c r="I1125" s="18" t="str">
        <f>IF(S1125,"",INDEX(XMLLINK[BemerkungWerk],MATCH(Q1126&amp;"_"&amp;D1125,XMLLINK[EID_WID],0)))</f>
        <v/>
      </c>
      <c r="J1125" s="18" t="str">
        <f>IF(S1125,"",INDEX(XMLLINK[Pflicht],MATCH(Q1126&amp;"_"&amp;D1125,XMLLINK[EID_WID],0)))</f>
        <v/>
      </c>
      <c r="Q1125" s="21">
        <f t="shared" si="220"/>
        <v>56</v>
      </c>
      <c r="R1125" s="22" t="s">
        <v>102</v>
      </c>
      <c r="S1125" s="18" t="b">
        <f>ISERROR(INDEX(XMLLINK[NamePerson],MATCH(Q1127&amp;"_"&amp;D1125,XMLLINK[EID_WID],0)))</f>
        <v>1</v>
      </c>
      <c r="W1125" s="15" t="str">
        <f t="shared" ref="W1125:W1132" si="222">IF(AND(F1125="",G1125=""),E1125,IF(AND(F1125&lt;&gt;"",G1125&lt;&gt;""),F1125&amp;", "&amp;E1125&amp;", "&amp;G1125,IF(F1125="",E1125&amp;", "&amp;G1125,F1125&amp;", "&amp;E1125)))</f>
        <v/>
      </c>
    </row>
    <row r="1126" spans="1:25" x14ac:dyDescent="0.25">
      <c r="A1126" s="24"/>
      <c r="B1126" s="17" t="s">
        <v>108</v>
      </c>
      <c r="C1126" s="28" t="str">
        <f ca="1">IF(U1124=0,"",SUM(U1116:U1123)/U1124/365.25)</f>
        <v/>
      </c>
      <c r="D1126" s="21">
        <v>2</v>
      </c>
      <c r="E1126" s="18" t="str">
        <f>IF(S1126,"",INDEX(XMLLINK[Titel],MATCH(Q1127&amp;"_"&amp;D1126,XMLLINK[EID_WID],0)))</f>
        <v/>
      </c>
      <c r="F1126" s="18" t="str">
        <f>IF(S1126,"",INDEX(XMLLINK[Komponist],MATCH(Q1127&amp;"_"&amp;D1126,XMLLINK[EID_WID],0)))</f>
        <v/>
      </c>
      <c r="G1126" s="18" t="str">
        <f>IF(S1126,"",INDEX(XMLLINK[Satz],MATCH(Q1127&amp;"_"&amp;D1126,XMLLINK[EID_WID],0)))</f>
        <v/>
      </c>
      <c r="H1126" s="18" t="str">
        <f>IF(S1126,"",INDEX(XMLLINK[Dauer],MATCH(Q1127&amp;"_"&amp;D1126,XMLLINK[EID_WID],0)))</f>
        <v/>
      </c>
      <c r="I1126" s="18" t="str">
        <f>IF(S1126,"",INDEX(XMLLINK[BemerkungWerk],MATCH(Q1127&amp;"_"&amp;D1126,XMLLINK[EID_WID],0)))</f>
        <v/>
      </c>
      <c r="J1126" s="18" t="str">
        <f>IF(S1126,"",INDEX(XMLLINK[Pflicht],MATCH(Q1127&amp;"_"&amp;D1126,XMLLINK[EID_WID],0)))</f>
        <v/>
      </c>
      <c r="Q1126" s="21">
        <f t="shared" si="220"/>
        <v>56</v>
      </c>
      <c r="R1126" s="22">
        <v>2</v>
      </c>
      <c r="S1126" s="18" t="b">
        <f>ISERROR(INDEX(XMLLINK[NamePerson],MATCH(Q1128&amp;"_"&amp;D1126,XMLLINK[EID_WID],0)))</f>
        <v>1</v>
      </c>
      <c r="V1126" s="15" t="str">
        <f>IF(W1126="","","; ")</f>
        <v/>
      </c>
      <c r="W1126" s="15" t="str">
        <f t="shared" si="222"/>
        <v/>
      </c>
    </row>
    <row r="1127" spans="1:25" x14ac:dyDescent="0.25">
      <c r="A1127" s="24"/>
      <c r="D1127" s="21">
        <v>3</v>
      </c>
      <c r="E1127" s="18" t="str">
        <f>IF(S1127,"",INDEX(XMLLINK[Titel],MATCH(Q1128&amp;"_"&amp;D1127,XMLLINK[EID_WID],0)))</f>
        <v/>
      </c>
      <c r="F1127" s="18" t="str">
        <f>IF(S1127,"",INDEX(XMLLINK[Komponist],MATCH(Q1128&amp;"_"&amp;D1127,XMLLINK[EID_WID],0)))</f>
        <v/>
      </c>
      <c r="G1127" s="18" t="str">
        <f>IF(S1127,"",INDEX(XMLLINK[Satz],MATCH(Q1128&amp;"_"&amp;D1127,XMLLINK[EID_WID],0)))</f>
        <v/>
      </c>
      <c r="H1127" s="18" t="str">
        <f>IF(S1127,"",INDEX(XMLLINK[Dauer],MATCH(Q1128&amp;"_"&amp;D1127,XMLLINK[EID_WID],0)))</f>
        <v/>
      </c>
      <c r="I1127" s="18" t="str">
        <f>IF(S1127,"",INDEX(XMLLINK[BemerkungWerk],MATCH(Q1128&amp;"_"&amp;D1127,XMLLINK[EID_WID],0)))</f>
        <v/>
      </c>
      <c r="J1127" s="18" t="str">
        <f>IF(S1127,"",INDEX(XMLLINK[Pflicht],MATCH(Q1128&amp;"_"&amp;D1127,XMLLINK[EID_WID],0)))</f>
        <v/>
      </c>
      <c r="Q1127" s="21">
        <f t="shared" si="220"/>
        <v>56</v>
      </c>
      <c r="R1127" s="22">
        <v>3</v>
      </c>
      <c r="S1127" s="18" t="b">
        <f>ISERROR(INDEX(XMLLINK[NamePerson],MATCH(Q1129&amp;"_"&amp;D1127,XMLLINK[EID_WID],0)))</f>
        <v>1</v>
      </c>
      <c r="V1127" s="15" t="str">
        <f t="shared" ref="V1127:V1132" si="223">IF(W1127="","","; ")</f>
        <v/>
      </c>
      <c r="W1127" s="15" t="str">
        <f t="shared" si="222"/>
        <v/>
      </c>
    </row>
    <row r="1128" spans="1:25" x14ac:dyDescent="0.25">
      <c r="A1128" s="24"/>
      <c r="D1128" s="21">
        <v>4</v>
      </c>
      <c r="E1128" s="18" t="str">
        <f>IF(S1128,"",INDEX(XMLLINK[Titel],MATCH(Q1129&amp;"_"&amp;D1128,XMLLINK[EID_WID],0)))</f>
        <v/>
      </c>
      <c r="F1128" s="18" t="str">
        <f>IF(S1128,"",INDEX(XMLLINK[Komponist],MATCH(Q1129&amp;"_"&amp;D1128,XMLLINK[EID_WID],0)))</f>
        <v/>
      </c>
      <c r="G1128" s="18" t="str">
        <f>IF(S1128,"",INDEX(XMLLINK[Satz],MATCH(Q1129&amp;"_"&amp;D1128,XMLLINK[EID_WID],0)))</f>
        <v/>
      </c>
      <c r="H1128" s="18" t="str">
        <f>IF(S1128,"",INDEX(XMLLINK[Dauer],MATCH(Q1129&amp;"_"&amp;D1128,XMLLINK[EID_WID],0)))</f>
        <v/>
      </c>
      <c r="I1128" s="18" t="str">
        <f>IF(S1128,"",INDEX(XMLLINK[BemerkungWerk],MATCH(Q1129&amp;"_"&amp;D1128,XMLLINK[EID_WID],0)))</f>
        <v/>
      </c>
      <c r="J1128" s="18" t="str">
        <f>IF(S1128,"",INDEX(XMLLINK[Pflicht],MATCH(Q1129&amp;"_"&amp;D1128,XMLLINK[EID_WID],0)))</f>
        <v/>
      </c>
      <c r="Q1128" s="21">
        <f t="shared" si="220"/>
        <v>56</v>
      </c>
      <c r="R1128" s="22">
        <v>4</v>
      </c>
      <c r="S1128" s="18" t="b">
        <f>ISERROR(INDEX(XMLLINK[NamePerson],MATCH(Q1130&amp;"_"&amp;D1128,XMLLINK[EID_WID],0)))</f>
        <v>1</v>
      </c>
      <c r="V1128" s="15" t="str">
        <f t="shared" si="223"/>
        <v/>
      </c>
      <c r="W1128" s="15" t="str">
        <f t="shared" si="222"/>
        <v/>
      </c>
    </row>
    <row r="1129" spans="1:25" x14ac:dyDescent="0.25">
      <c r="A1129" s="24"/>
      <c r="D1129" s="21">
        <v>5</v>
      </c>
      <c r="E1129" s="18" t="str">
        <f>IF(S1129,"",INDEX(XMLLINK[Titel],MATCH(Q1130&amp;"_"&amp;D1129,XMLLINK[EID_WID],0)))</f>
        <v/>
      </c>
      <c r="F1129" s="18" t="str">
        <f>IF(S1129,"",INDEX(XMLLINK[Komponist],MATCH(Q1130&amp;"_"&amp;D1129,XMLLINK[EID_WID],0)))</f>
        <v/>
      </c>
      <c r="G1129" s="18" t="str">
        <f>IF(S1129,"",INDEX(XMLLINK[Satz],MATCH(Q1130&amp;"_"&amp;D1129,XMLLINK[EID_WID],0)))</f>
        <v/>
      </c>
      <c r="H1129" s="18" t="str">
        <f>IF(S1129,"",INDEX(XMLLINK[Dauer],MATCH(Q1130&amp;"_"&amp;D1129,XMLLINK[EID_WID],0)))</f>
        <v/>
      </c>
      <c r="I1129" s="18" t="str">
        <f>IF(S1129,"",INDEX(XMLLINK[BemerkungWerk],MATCH(Q1130&amp;"_"&amp;D1129,XMLLINK[EID_WID],0)))</f>
        <v/>
      </c>
      <c r="J1129" s="18" t="str">
        <f>IF(S1129,"",INDEX(XMLLINK[Pflicht],MATCH(Q1130&amp;"_"&amp;D1129,XMLLINK[EID_WID],0)))</f>
        <v/>
      </c>
      <c r="Q1129" s="21">
        <f t="shared" si="220"/>
        <v>56</v>
      </c>
      <c r="R1129" s="22">
        <v>5</v>
      </c>
      <c r="S1129" s="18" t="b">
        <f>ISERROR(INDEX(XMLLINK[NamePerson],MATCH(Q1131&amp;"_"&amp;D1129,XMLLINK[EID_WID],0)))</f>
        <v>1</v>
      </c>
      <c r="V1129" s="15" t="str">
        <f t="shared" si="223"/>
        <v/>
      </c>
      <c r="W1129" s="15" t="str">
        <f t="shared" si="222"/>
        <v/>
      </c>
    </row>
    <row r="1130" spans="1:25" x14ac:dyDescent="0.25">
      <c r="A1130" s="24"/>
      <c r="D1130" s="21">
        <v>6</v>
      </c>
      <c r="E1130" s="18" t="str">
        <f>IF(S1130,"",INDEX(XMLLINK[Titel],MATCH(Q1131&amp;"_"&amp;D1130,XMLLINK[EID_WID],0)))</f>
        <v/>
      </c>
      <c r="F1130" s="18" t="str">
        <f>IF(S1130,"",INDEX(XMLLINK[Komponist],MATCH(Q1131&amp;"_"&amp;D1130,XMLLINK[EID_WID],0)))</f>
        <v/>
      </c>
      <c r="G1130" s="18" t="str">
        <f>IF(S1130,"",INDEX(XMLLINK[Satz],MATCH(Q1131&amp;"_"&amp;D1130,XMLLINK[EID_WID],0)))</f>
        <v/>
      </c>
      <c r="H1130" s="18" t="str">
        <f>IF(S1130,"",INDEX(XMLLINK[Dauer],MATCH(Q1131&amp;"_"&amp;D1130,XMLLINK[EID_WID],0)))</f>
        <v/>
      </c>
      <c r="I1130" s="18" t="str">
        <f>IF(S1130,"",INDEX(XMLLINK[BemerkungWerk],MATCH(Q1131&amp;"_"&amp;D1130,XMLLINK[EID_WID],0)))</f>
        <v/>
      </c>
      <c r="J1130" s="18" t="str">
        <f>IF(S1130,"",INDEX(XMLLINK[Pflicht],MATCH(Q1131&amp;"_"&amp;D1130,XMLLINK[EID_WID],0)))</f>
        <v/>
      </c>
      <c r="Q1130" s="21">
        <f t="shared" si="220"/>
        <v>56</v>
      </c>
      <c r="R1130" s="22">
        <v>6</v>
      </c>
      <c r="S1130" s="18" t="b">
        <f>ISERROR(INDEX(XMLLINK[NamePerson],MATCH(Q1132&amp;"_"&amp;D1130,XMLLINK[EID_WID],0)))</f>
        <v>1</v>
      </c>
      <c r="V1130" s="15" t="str">
        <f t="shared" si="223"/>
        <v/>
      </c>
      <c r="W1130" s="15" t="str">
        <f t="shared" si="222"/>
        <v/>
      </c>
    </row>
    <row r="1131" spans="1:25" x14ac:dyDescent="0.25">
      <c r="A1131" s="24"/>
      <c r="D1131" s="21">
        <v>7</v>
      </c>
      <c r="E1131" s="18" t="str">
        <f>IF(S1131,"",INDEX(XMLLINK[Titel],MATCH(Q1132&amp;"_"&amp;D1131,XMLLINK[EID_WID],0)))</f>
        <v/>
      </c>
      <c r="F1131" s="18" t="str">
        <f>IF(S1131,"",INDEX(XMLLINK[Komponist],MATCH(Q1132&amp;"_"&amp;D1131,XMLLINK[EID_WID],0)))</f>
        <v/>
      </c>
      <c r="G1131" s="18" t="str">
        <f>IF(S1131,"",INDEX(XMLLINK[Satz],MATCH(Q1132&amp;"_"&amp;D1131,XMLLINK[EID_WID],0)))</f>
        <v/>
      </c>
      <c r="H1131" s="18" t="str">
        <f>IF(S1131,"",INDEX(XMLLINK[Dauer],MATCH(Q1132&amp;"_"&amp;D1131,XMLLINK[EID_WID],0)))</f>
        <v/>
      </c>
      <c r="I1131" s="18" t="str">
        <f>IF(S1131,"",INDEX(XMLLINK[BemerkungWerk],MATCH(Q1132&amp;"_"&amp;D1131,XMLLINK[EID_WID],0)))</f>
        <v/>
      </c>
      <c r="J1131" s="18" t="str">
        <f>IF(S1131,"",INDEX(XMLLINK[Pflicht],MATCH(Q1132&amp;"_"&amp;D1131,XMLLINK[EID_WID],0)))</f>
        <v/>
      </c>
      <c r="Q1131" s="21">
        <f t="shared" si="220"/>
        <v>56</v>
      </c>
      <c r="R1131" s="22">
        <v>7</v>
      </c>
      <c r="S1131" s="18" t="b">
        <f>ISERROR(INDEX(XMLLINK[NamePerson],MATCH(Q1133&amp;"_"&amp;D1131,XMLLINK[EID_WID],0)))</f>
        <v>1</v>
      </c>
      <c r="V1131" s="15" t="str">
        <f t="shared" si="223"/>
        <v/>
      </c>
      <c r="W1131" s="15" t="str">
        <f t="shared" si="222"/>
        <v/>
      </c>
    </row>
    <row r="1132" spans="1:25" x14ac:dyDescent="0.25">
      <c r="A1132" s="24"/>
      <c r="D1132" s="21">
        <v>8</v>
      </c>
      <c r="E1132" s="18" t="str">
        <f>IF(S1132,"",INDEX(XMLLINK[Titel],MATCH(Q1133&amp;"_"&amp;D1132,XMLLINK[EID_WID],0)))</f>
        <v/>
      </c>
      <c r="F1132" s="18" t="str">
        <f>IF(S1132,"",INDEX(XMLLINK[Komponist],MATCH(Q1133&amp;"_"&amp;D1132,XMLLINK[EID_WID],0)))</f>
        <v/>
      </c>
      <c r="G1132" s="18" t="str">
        <f>IF(S1132,"",INDEX(XMLLINK[Satz],MATCH(Q1133&amp;"_"&amp;D1132,XMLLINK[EID_WID],0)))</f>
        <v/>
      </c>
      <c r="H1132" s="18" t="str">
        <f>IF(S1132,"",INDEX(XMLLINK[Dauer],MATCH(Q1133&amp;"_"&amp;D1132,XMLLINK[EID_WID],0)))</f>
        <v/>
      </c>
      <c r="I1132" s="18" t="str">
        <f>IF(S1132,"",INDEX(XMLLINK[BemerkungWerk],MATCH(Q1133&amp;"_"&amp;D1132,XMLLINK[EID_WID],0)))</f>
        <v/>
      </c>
      <c r="J1132" s="18" t="str">
        <f>IF(S1132,"",INDEX(XMLLINK[Pflicht],MATCH(Q1133&amp;"_"&amp;D1132,XMLLINK[EID_WID],0)))</f>
        <v/>
      </c>
      <c r="Q1132" s="21"/>
      <c r="R1132" s="22">
        <v>8</v>
      </c>
      <c r="S1132" s="18" t="b">
        <f>ISERROR(INDEX(XMLLINK[NamePerson],MATCH(A1133&amp;"_"&amp;D1132,XMLLINK[EID_WID],0)))</f>
        <v>1</v>
      </c>
      <c r="V1132" s="15" t="str">
        <f t="shared" si="223"/>
        <v/>
      </c>
      <c r="W1132" s="15" t="str">
        <f t="shared" si="222"/>
        <v/>
      </c>
    </row>
    <row r="1134" spans="1:25" x14ac:dyDescent="0.25">
      <c r="A1134" s="23" t="s">
        <v>96</v>
      </c>
      <c r="B1134" s="23">
        <f>(ROW()+6)/20</f>
        <v>57</v>
      </c>
      <c r="C1134" s="24"/>
      <c r="D1134" s="24"/>
      <c r="E1134" s="24"/>
      <c r="F1134" s="24"/>
      <c r="G1134" s="24"/>
      <c r="H1134" s="24"/>
      <c r="I1134" s="24"/>
      <c r="J1134" s="24"/>
      <c r="K1134" s="24"/>
      <c r="L1134" s="24"/>
      <c r="M1134" s="24"/>
      <c r="N1134" s="24"/>
      <c r="O1134" s="24"/>
    </row>
    <row r="1135" spans="1:25" x14ac:dyDescent="0.25">
      <c r="A1135" s="24"/>
      <c r="B1135" s="17" t="s">
        <v>78</v>
      </c>
      <c r="C1135" s="18" t="str">
        <f>IF(ISERROR(S1135),"",INDEX(XMLLINK[Name],MATCH(Q1136,XMLLINK[EnsembleNr],0)))</f>
        <v/>
      </c>
      <c r="D1135" s="17" t="s">
        <v>89</v>
      </c>
      <c r="E1135" s="19" t="s">
        <v>11</v>
      </c>
      <c r="F1135" s="15" t="s">
        <v>90</v>
      </c>
      <c r="G1135" s="15" t="s">
        <v>91</v>
      </c>
      <c r="H1135" s="15" t="s">
        <v>24</v>
      </c>
      <c r="I1135" s="15" t="s">
        <v>25</v>
      </c>
      <c r="J1135" s="15" t="s">
        <v>26</v>
      </c>
      <c r="K1135" s="15" t="s">
        <v>27</v>
      </c>
      <c r="L1135" s="15" t="s">
        <v>18</v>
      </c>
      <c r="M1135" s="15" t="s">
        <v>92</v>
      </c>
      <c r="N1135" s="15" t="s">
        <v>93</v>
      </c>
      <c r="O1135" s="15" t="s">
        <v>20</v>
      </c>
      <c r="Q1135" s="21" t="s">
        <v>103</v>
      </c>
      <c r="R1135" s="17" t="s">
        <v>97</v>
      </c>
      <c r="S1135" s="20" t="e">
        <f>VLOOKUP(Q1137,XMLLINK[EnsembleNr],1,0)</f>
        <v>#N/A</v>
      </c>
      <c r="T1135" s="15" t="s">
        <v>100</v>
      </c>
      <c r="W1135" s="29" t="str">
        <f>CONCATENATE(W1136,W1137,W1138,W1139,W1140,W1141,W1142,W1143)</f>
        <v/>
      </c>
      <c r="X1135" s="31">
        <f>8-COUNTIF(W1136:W1143,"")</f>
        <v>0</v>
      </c>
      <c r="Y1135" s="29" t="str">
        <f>CONCATENATE(Y1136,Y1137,Y1138,Y1139,Y1140,Y1141,Y1142,Y1143)</f>
        <v/>
      </c>
    </row>
    <row r="1136" spans="1:25" x14ac:dyDescent="0.25">
      <c r="A1136" s="24"/>
      <c r="B1136" s="17" t="s">
        <v>79</v>
      </c>
      <c r="C1136" s="18" t="str">
        <f>IF(ISERROR(S1135),"",INDEX(XMLLINK[Leiter],MATCH(Q1136,XMLLINK[EnsembleNr],0)))</f>
        <v/>
      </c>
      <c r="D1136" s="21">
        <v>1</v>
      </c>
      <c r="E1136" s="18" t="str">
        <f>IF(S1136,"",INDEX(XMLLINK[NamePerson],MATCH(Q1137&amp;"_"&amp;D1136,XMLLINK[EID_MID],0)))</f>
        <v/>
      </c>
      <c r="F1136" s="18" t="str">
        <f>IF(S1136,"",INDEX(XMLLINK[GebDat],MATCH(Q1137&amp;"_"&amp;D1136,XMLLINK[EID_MID],0)))</f>
        <v/>
      </c>
      <c r="G1136" s="18" t="str">
        <f>IF(S1136,"",INDEX(XMLLINK[Geschlecht],MATCH(Q1137&amp;"_"&amp;D1136,XMLLINK[EID_MID],0)))</f>
        <v/>
      </c>
      <c r="H1136" s="18" t="str">
        <f>IF(S1136,"",INDEX(XMLLINK[Adresse],MATCH(Q1137&amp;"_"&amp;D1136,XMLLINK[EID_MID],0)))</f>
        <v/>
      </c>
      <c r="I1136" s="18" t="str">
        <f>IF(S1136,"",INDEX(XMLLINK[Email],MATCH(Q1137&amp;"_"&amp;D1136,XMLLINK[EID_MID],0)))</f>
        <v/>
      </c>
      <c r="J1136" s="18" t="str">
        <f>IF(S1136,"",INDEX(XMLLINK[Telefon],MATCH(Q1137&amp;"_"&amp;D1136,XMLLINK[EID_MID],0)))</f>
        <v/>
      </c>
      <c r="K1136" s="18" t="str">
        <f>IF(S1136,"",INDEX(XMLLINK[Instrument],MATCH(Q1137&amp;"_"&amp;D1136,XMLLINK[EID_MID],0)))</f>
        <v/>
      </c>
      <c r="L1136" s="18" t="str">
        <f>IF(S1136,"",INDEX(XMLLINK[BereichIDPerson],MATCH(Q1137&amp;"_"&amp;D1136,XMLLINK[EID_MID],0)))</f>
        <v/>
      </c>
      <c r="M1136" s="18" t="str">
        <f>IF(S1136,"",INDEX(XMLLINK[BereichNamePerson],MATCH(Q1137&amp;"_"&amp;D1136,XMLLINK[EID_MID],0)))</f>
        <v/>
      </c>
      <c r="N1136" s="18" t="str">
        <f>IF(S1136,"",INDEX(XMLLINK[AuswahlPerson],MATCH(Q1137&amp;"_"&amp;D1136,XMLLINK[EID_MID],0)))</f>
        <v/>
      </c>
      <c r="O1136" s="18" t="str">
        <f>IF(S1136,"",INDEX(XMLLINK[BemerkungPerson],MATCH(Q1137&amp;"_"&amp;D1136,XMLLINK[EID_MID],0)))</f>
        <v/>
      </c>
      <c r="Q1136" s="21">
        <f>B1134</f>
        <v>57</v>
      </c>
      <c r="R1136" s="22" t="s">
        <v>101</v>
      </c>
      <c r="S1136" s="18" t="b">
        <f>ISERROR(INDEX(XMLLINK[NamePerson],MATCH(Q1137&amp;"_"&amp;D1136,XMLLINK[EID_MID],0)))</f>
        <v>1</v>
      </c>
      <c r="U1136" s="15" t="str">
        <f ca="1">IF(ISNUMBER(DATEVALUE(F1136)),TODAY()-DATEVALUE(F1136),"")</f>
        <v/>
      </c>
      <c r="W1136" s="15" t="str">
        <f>M1136</f>
        <v/>
      </c>
      <c r="X1136" s="29" t="str">
        <f>IF(E1136="","",IF(E1137="",E1136,IF(E1138="",E1136&amp;", "&amp;E1137,IF(E1139="",E1136&amp;", "&amp;E1137&amp;", "&amp;E1138,IF(E1140="",E1136&amp;", "&amp;E1137&amp;", "&amp;E1138&amp;", "&amp;E1139,IF(E1141="",E1136&amp;", "&amp;E1137&amp;", "&amp;E1138&amp;", "&amp;E1139&amp;", "&amp;E1140,IF(E1142="",E1136&amp;", "&amp;E1137&amp;", "&amp;E1138&amp;", "&amp;E1139&amp;", "&amp;E1140&amp;", "&amp;E1141,IF(E1143="",E1136&amp;", "&amp;E1137&amp;", "&amp;E1138&amp;", "&amp;E1139&amp;", "&amp;E1140&amp;", "&amp;E1141&amp;", "&amp;E1142,E1136&amp;", "&amp;E1137&amp;", "&amp;E1138&amp;", "&amp;E1139&amp;", "&amp;E1140&amp;", "&amp;E1141&amp;", "&amp;E1142&amp;", "&amp;E1143))))))))</f>
        <v/>
      </c>
      <c r="Y1136" s="15" t="str">
        <f>K1136</f>
        <v/>
      </c>
    </row>
    <row r="1137" spans="1:25" x14ac:dyDescent="0.25">
      <c r="A1137" s="24"/>
      <c r="B1137" s="17" t="s">
        <v>80</v>
      </c>
      <c r="C1137" s="18" t="str">
        <f>IF(ISERROR(S1135),"",INDEX(XMLLINK[LeiterEmail],MATCH(Q1137,XMLLINK[EnsembleNr],0)))</f>
        <v/>
      </c>
      <c r="D1137" s="21">
        <v>2</v>
      </c>
      <c r="E1137" s="18" t="str">
        <f>IF(S1137,"",INDEX(XMLLINK[NamePerson],MATCH(Q1138&amp;"_"&amp;D1137,XMLLINK[EID_MID],0)))</f>
        <v/>
      </c>
      <c r="F1137" s="18" t="str">
        <f>IF(S1137,"",INDEX(XMLLINK[GebDat],MATCH(Q1138&amp;"_"&amp;D1137,XMLLINK[EID_MID],0)))</f>
        <v/>
      </c>
      <c r="G1137" s="18" t="str">
        <f>IF(S1137,"",INDEX(XMLLINK[Geschlecht],MATCH(Q1138&amp;"_"&amp;D1137,XMLLINK[EID_MID],0)))</f>
        <v/>
      </c>
      <c r="H1137" s="18" t="str">
        <f>IF(S1137,"",INDEX(XMLLINK[Adresse],MATCH(Q1138&amp;"_"&amp;D1137,XMLLINK[EID_MID],0)))</f>
        <v/>
      </c>
      <c r="I1137" s="18" t="str">
        <f>IF(S1137,"",INDEX(XMLLINK[Email],MATCH(Q1138&amp;"_"&amp;D1137,XMLLINK[EID_MID],0)))</f>
        <v/>
      </c>
      <c r="J1137" s="18" t="str">
        <f>IF(S1137,"",INDEX(XMLLINK[Telefon],MATCH(Q1138&amp;"_"&amp;D1137,XMLLINK[EID_MID],0)))</f>
        <v/>
      </c>
      <c r="K1137" s="18" t="str">
        <f>IF(S1137,"",INDEX(XMLLINK[Instrument],MATCH(Q1138&amp;"_"&amp;D1137,XMLLINK[EID_MID],0)))</f>
        <v/>
      </c>
      <c r="L1137" s="18" t="str">
        <f>IF(S1137,"",INDEX(XMLLINK[BereichIDPerson],MATCH(Q1138&amp;"_"&amp;D1137,XMLLINK[EID_MID],0)))</f>
        <v/>
      </c>
      <c r="M1137" s="18" t="str">
        <f>IF(S1137,"",INDEX(XMLLINK[BereichNamePerson],MATCH(Q1138&amp;"_"&amp;D1137,XMLLINK[EID_MID],0)))</f>
        <v/>
      </c>
      <c r="N1137" s="18" t="str">
        <f>IF(S1137,"",INDEX(XMLLINK[AuswahlPerson],MATCH(Q1138&amp;"_"&amp;D1137,XMLLINK[EID_MID],0)))</f>
        <v/>
      </c>
      <c r="O1137" s="18" t="str">
        <f>IF(S1137,"",INDEX(XMLLINK[BemerkungPerson],MATCH(Q1138&amp;"_"&amp;D1137,XMLLINK[EID_MID],0)))</f>
        <v/>
      </c>
      <c r="Q1137" s="21">
        <f t="shared" ref="Q1137:Q1151" si="224">Q1136</f>
        <v>57</v>
      </c>
      <c r="R1137" s="15">
        <v>2</v>
      </c>
      <c r="S1137" s="18" t="b">
        <f>ISERROR(INDEX(XMLLINK[NamePerson],MATCH(Q1137&amp;"_"&amp;D1137,XMLLINK[EID_MID],0)))</f>
        <v>1</v>
      </c>
      <c r="U1137" s="15" t="str">
        <f t="shared" ref="U1137:U1143" ca="1" si="225">IF(ISNUMBER(DATEVALUE(F1137)),TODAY()-DATEVALUE(F1137),"")</f>
        <v/>
      </c>
      <c r="W1137" s="15" t="str">
        <f>IF(AND(M1137&lt;&gt;"",M1137&lt;&gt;M1136),", "&amp;M1137,"")</f>
        <v/>
      </c>
      <c r="Y1137" s="15" t="str">
        <f>IF(AND(K1137&lt;&gt;"",K1137&lt;&gt;K1136),", "&amp;K1137,"")</f>
        <v/>
      </c>
    </row>
    <row r="1138" spans="1:25" x14ac:dyDescent="0.25">
      <c r="A1138" s="24"/>
      <c r="B1138" s="17" t="s">
        <v>81</v>
      </c>
      <c r="C1138" s="18" t="str">
        <f>IF(ISERROR(S1135),"",INDEX(XMLLINK[LeiterTelefon],MATCH(Q1138,XMLLINK[EnsembleNr],0)))</f>
        <v/>
      </c>
      <c r="D1138" s="21">
        <v>3</v>
      </c>
      <c r="E1138" s="18" t="str">
        <f>IF(S1138,"",INDEX(XMLLINK[NamePerson],MATCH(Q1139&amp;"_"&amp;D1138,XMLLINK[EID_MID],0)))</f>
        <v/>
      </c>
      <c r="F1138" s="18" t="str">
        <f>IF(S1138,"",INDEX(XMLLINK[GebDat],MATCH(Q1139&amp;"_"&amp;D1138,XMLLINK[EID_MID],0)))</f>
        <v/>
      </c>
      <c r="G1138" s="18" t="str">
        <f>IF(S1138,"",INDEX(XMLLINK[Geschlecht],MATCH(Q1139&amp;"_"&amp;D1138,XMLLINK[EID_MID],0)))</f>
        <v/>
      </c>
      <c r="H1138" s="18" t="str">
        <f>IF(S1138,"",INDEX(XMLLINK[Adresse],MATCH(Q1139&amp;"_"&amp;D1138,XMLLINK[EID_MID],0)))</f>
        <v/>
      </c>
      <c r="I1138" s="18" t="str">
        <f>IF(S1138,"",INDEX(XMLLINK[Email],MATCH(Q1139&amp;"_"&amp;D1138,XMLLINK[EID_MID],0)))</f>
        <v/>
      </c>
      <c r="J1138" s="18" t="str">
        <f>IF(S1138,"",INDEX(XMLLINK[Telefon],MATCH(Q1139&amp;"_"&amp;D1138,XMLLINK[EID_MID],0)))</f>
        <v/>
      </c>
      <c r="K1138" s="18" t="str">
        <f>IF(S1138,"",INDEX(XMLLINK[Instrument],MATCH(Q1139&amp;"_"&amp;D1138,XMLLINK[EID_MID],0)))</f>
        <v/>
      </c>
      <c r="L1138" s="18" t="str">
        <f>IF(S1138,"",INDEX(XMLLINK[BereichIDPerson],MATCH(Q1139&amp;"_"&amp;D1138,XMLLINK[EID_MID],0)))</f>
        <v/>
      </c>
      <c r="M1138" s="18" t="str">
        <f>IF(S1138,"",INDEX(XMLLINK[BereichNamePerson],MATCH(Q1139&amp;"_"&amp;D1138,XMLLINK[EID_MID],0)))</f>
        <v/>
      </c>
      <c r="N1138" s="18" t="str">
        <f>IF(S1138,"",INDEX(XMLLINK[AuswahlPerson],MATCH(Q1139&amp;"_"&amp;D1138,XMLLINK[EID_MID],0)))</f>
        <v/>
      </c>
      <c r="O1138" s="18" t="str">
        <f>IF(S1138,"",INDEX(XMLLINK[BemerkungPerson],MATCH(Q1139&amp;"_"&amp;D1138,XMLLINK[EID_MID],0)))</f>
        <v/>
      </c>
      <c r="Q1138" s="21">
        <f t="shared" si="224"/>
        <v>57</v>
      </c>
      <c r="R1138" s="15">
        <v>3</v>
      </c>
      <c r="S1138" s="18" t="b">
        <f>ISERROR(INDEX(XMLLINK[NamePerson],MATCH(Q1137&amp;"_"&amp;D1138,XMLLINK[EID_MID],0)))</f>
        <v>1</v>
      </c>
      <c r="U1138" s="15" t="str">
        <f t="shared" ca="1" si="225"/>
        <v/>
      </c>
      <c r="W1138" s="15" t="str">
        <f>IF(OR(M1138="",COUNTIF(M1136:M1137,M1138)&gt;0),"",", "&amp;M1138)</f>
        <v/>
      </c>
      <c r="Y1138" s="15" t="str">
        <f>IF(OR(K1138="",COUNTIF(K1136:K1137,K1138)&gt;0),"",", "&amp;K1138)</f>
        <v/>
      </c>
    </row>
    <row r="1139" spans="1:25" x14ac:dyDescent="0.25">
      <c r="A1139" s="24"/>
      <c r="B1139" s="17" t="s">
        <v>82</v>
      </c>
      <c r="C1139" s="18" t="str">
        <f>IF(ISERROR(S1135),"",INDEX(XMLLINK[Art],MATCH(Q1139,XMLLINK[EnsembleNr],0)))</f>
        <v/>
      </c>
      <c r="D1139" s="21">
        <v>4</v>
      </c>
      <c r="E1139" s="18" t="str">
        <f>IF(S1139,"",INDEX(XMLLINK[NamePerson],MATCH(Q1140&amp;"_"&amp;D1139,XMLLINK[EID_MID],0)))</f>
        <v/>
      </c>
      <c r="F1139" s="18" t="str">
        <f>IF(S1139,"",INDEX(XMLLINK[GebDat],MATCH(Q1140&amp;"_"&amp;D1139,XMLLINK[EID_MID],0)))</f>
        <v/>
      </c>
      <c r="G1139" s="18" t="str">
        <f>IF(S1139,"",INDEX(XMLLINK[Geschlecht],MATCH(Q1140&amp;"_"&amp;D1139,XMLLINK[EID_MID],0)))</f>
        <v/>
      </c>
      <c r="H1139" s="18" t="str">
        <f>IF(S1139,"",INDEX(XMLLINK[Adresse],MATCH(Q1140&amp;"_"&amp;D1139,XMLLINK[EID_MID],0)))</f>
        <v/>
      </c>
      <c r="I1139" s="18" t="str">
        <f>IF(S1139,"",INDEX(XMLLINK[Email],MATCH(Q1140&amp;"_"&amp;D1139,XMLLINK[EID_MID],0)))</f>
        <v/>
      </c>
      <c r="J1139" s="18" t="str">
        <f>IF(S1139,"",INDEX(XMLLINK[Telefon],MATCH(Q1140&amp;"_"&amp;D1139,XMLLINK[EID_MID],0)))</f>
        <v/>
      </c>
      <c r="K1139" s="18" t="str">
        <f>IF(S1139,"",INDEX(XMLLINK[Instrument],MATCH(Q1140&amp;"_"&amp;D1139,XMLLINK[EID_MID],0)))</f>
        <v/>
      </c>
      <c r="L1139" s="18" t="str">
        <f>IF(S1139,"",INDEX(XMLLINK[BereichIDPerson],MATCH(Q1140&amp;"_"&amp;D1139,XMLLINK[EID_MID],0)))</f>
        <v/>
      </c>
      <c r="M1139" s="18" t="str">
        <f>IF(S1139,"",INDEX(XMLLINK[BereichNamePerson],MATCH(Q1140&amp;"_"&amp;D1139,XMLLINK[EID_MID],0)))</f>
        <v/>
      </c>
      <c r="N1139" s="18" t="str">
        <f>IF(S1139,"",INDEX(XMLLINK[AuswahlPerson],MATCH(Q1140&amp;"_"&amp;D1139,XMLLINK[EID_MID],0)))</f>
        <v/>
      </c>
      <c r="O1139" s="18" t="str">
        <f>IF(S1139,"",INDEX(XMLLINK[BemerkungPerson],MATCH(Q1140&amp;"_"&amp;D1139,XMLLINK[EID_MID],0)))</f>
        <v/>
      </c>
      <c r="Q1139" s="21">
        <f t="shared" si="224"/>
        <v>57</v>
      </c>
      <c r="R1139" s="15">
        <v>4</v>
      </c>
      <c r="S1139" s="18" t="b">
        <f>ISERROR(INDEX(XMLLINK[NamePerson],MATCH(Q1137&amp;"_"&amp;D1139,XMLLINK[EID_MID],0)))</f>
        <v>1</v>
      </c>
      <c r="U1139" s="15" t="str">
        <f t="shared" ca="1" si="225"/>
        <v/>
      </c>
      <c r="W1139" s="15" t="str">
        <f>IF(OR(M1139="",COUNTIF(M1136:M1138,M1139)&gt;0),"",", "&amp;M1139)</f>
        <v/>
      </c>
      <c r="Y1139" s="15" t="str">
        <f>IF(OR(K1139="",COUNTIF(K1136:K1138,K1139)&gt;0),"",", "&amp;K1139)</f>
        <v/>
      </c>
    </row>
    <row r="1140" spans="1:25" x14ac:dyDescent="0.25">
      <c r="A1140" s="24"/>
      <c r="B1140" s="17" t="s">
        <v>83</v>
      </c>
      <c r="C1140" s="18" t="str">
        <f>IF(ISERROR(S1135),"",INDEX(XMLLINK[Stufe],MATCH(Q1140,XMLLINK[EnsembleNr],0)))</f>
        <v/>
      </c>
      <c r="D1140" s="21">
        <v>5</v>
      </c>
      <c r="E1140" s="18" t="str">
        <f>IF(S1140,"",INDEX(XMLLINK[NamePerson],MATCH(Q1141&amp;"_"&amp;D1140,XMLLINK[EID_MID],0)))</f>
        <v/>
      </c>
      <c r="F1140" s="18" t="str">
        <f>IF(S1140,"",INDEX(XMLLINK[GebDat],MATCH(Q1141&amp;"_"&amp;D1140,XMLLINK[EID_MID],0)))</f>
        <v/>
      </c>
      <c r="G1140" s="18" t="str">
        <f>IF(S1140,"",INDEX(XMLLINK[Geschlecht],MATCH(Q1141&amp;"_"&amp;D1140,XMLLINK[EID_MID],0)))</f>
        <v/>
      </c>
      <c r="H1140" s="18" t="str">
        <f>IF(S1140,"",INDEX(XMLLINK[Adresse],MATCH(Q1141&amp;"_"&amp;D1140,XMLLINK[EID_MID],0)))</f>
        <v/>
      </c>
      <c r="I1140" s="18" t="str">
        <f>IF(S1140,"",INDEX(XMLLINK[Email],MATCH(Q1141&amp;"_"&amp;D1140,XMLLINK[EID_MID],0)))</f>
        <v/>
      </c>
      <c r="J1140" s="18" t="str">
        <f>IF(S1140,"",INDEX(XMLLINK[Telefon],MATCH(Q1141&amp;"_"&amp;D1140,XMLLINK[EID_MID],0)))</f>
        <v/>
      </c>
      <c r="K1140" s="18" t="str">
        <f>IF(S1140,"",INDEX(XMLLINK[Instrument],MATCH(Q1141&amp;"_"&amp;D1140,XMLLINK[EID_MID],0)))</f>
        <v/>
      </c>
      <c r="L1140" s="18" t="str">
        <f>IF(S1140,"",INDEX(XMLLINK[BereichIDPerson],MATCH(Q1141&amp;"_"&amp;D1140,XMLLINK[EID_MID],0)))</f>
        <v/>
      </c>
      <c r="M1140" s="18" t="str">
        <f>IF(S1140,"",INDEX(XMLLINK[BereichNamePerson],MATCH(Q1141&amp;"_"&amp;D1140,XMLLINK[EID_MID],0)))</f>
        <v/>
      </c>
      <c r="N1140" s="18" t="str">
        <f>IF(S1140,"",INDEX(XMLLINK[AuswahlPerson],MATCH(Q1141&amp;"_"&amp;D1140,XMLLINK[EID_MID],0)))</f>
        <v/>
      </c>
      <c r="O1140" s="18" t="str">
        <f>IF(S1140,"",INDEX(XMLLINK[BemerkungPerson],MATCH(Q1141&amp;"_"&amp;D1140,XMLLINK[EID_MID],0)))</f>
        <v/>
      </c>
      <c r="Q1140" s="21">
        <f t="shared" si="224"/>
        <v>57</v>
      </c>
      <c r="R1140" s="15">
        <v>5</v>
      </c>
      <c r="S1140" s="18" t="b">
        <f>ISERROR(INDEX(XMLLINK[NamePerson],MATCH(Q1137&amp;"_"&amp;D1140,XMLLINK[EID_MID],0)))</f>
        <v>1</v>
      </c>
      <c r="U1140" s="15" t="str">
        <f t="shared" ca="1" si="225"/>
        <v/>
      </c>
      <c r="W1140" s="15" t="str">
        <f>IF(OR(M1140="",COUNTIF(M1136:M1139,M1140)&gt;0),"",", "&amp;M1140)</f>
        <v/>
      </c>
      <c r="Y1140" s="15" t="str">
        <f>IF(OR(K1140="",COUNTIF(K1137:K1139,K1140)&gt;0),"",", "&amp;K1140)</f>
        <v/>
      </c>
    </row>
    <row r="1141" spans="1:25" x14ac:dyDescent="0.25">
      <c r="A1141" s="24"/>
      <c r="B1141" s="17" t="s">
        <v>84</v>
      </c>
      <c r="C1141" s="18" t="str">
        <f>IF(ISERROR(S1135),"",INDEX(XMLLINK[Artikel],MATCH(Q1141,XMLLINK[EnsembleNr],0)))</f>
        <v/>
      </c>
      <c r="D1141" s="21">
        <v>6</v>
      </c>
      <c r="E1141" s="18" t="str">
        <f>IF(S1141,"",INDEX(XMLLINK[NamePerson],MATCH(Q1142&amp;"_"&amp;D1141,XMLLINK[EID_MID],0)))</f>
        <v/>
      </c>
      <c r="F1141" s="18" t="str">
        <f>IF(S1141,"",INDEX(XMLLINK[GebDat],MATCH(Q1142&amp;"_"&amp;D1141,XMLLINK[EID_MID],0)))</f>
        <v/>
      </c>
      <c r="G1141" s="18" t="str">
        <f>IF(S1141,"",INDEX(XMLLINK[Geschlecht],MATCH(Q1142&amp;"_"&amp;D1141,XMLLINK[EID_MID],0)))</f>
        <v/>
      </c>
      <c r="H1141" s="18" t="str">
        <f>IF(S1141,"",INDEX(XMLLINK[Adresse],MATCH(Q1142&amp;"_"&amp;D1141,XMLLINK[EID_MID],0)))</f>
        <v/>
      </c>
      <c r="I1141" s="18" t="str">
        <f>IF(S1141,"",INDEX(XMLLINK[Email],MATCH(Q1142&amp;"_"&amp;D1141,XMLLINK[EID_MID],0)))</f>
        <v/>
      </c>
      <c r="J1141" s="18" t="str">
        <f>IF(S1141,"",INDEX(XMLLINK[Telefon],MATCH(Q1142&amp;"_"&amp;D1141,XMLLINK[EID_MID],0)))</f>
        <v/>
      </c>
      <c r="K1141" s="18" t="str">
        <f>IF(S1141,"",INDEX(XMLLINK[Instrument],MATCH(Q1142&amp;"_"&amp;D1141,XMLLINK[EID_MID],0)))</f>
        <v/>
      </c>
      <c r="L1141" s="18" t="str">
        <f>IF(S1141,"",INDEX(XMLLINK[BereichIDPerson],MATCH(Q1142&amp;"_"&amp;D1141,XMLLINK[EID_MID],0)))</f>
        <v/>
      </c>
      <c r="M1141" s="18" t="str">
        <f>IF(S1141,"",INDEX(XMLLINK[BereichNamePerson],MATCH(Q1142&amp;"_"&amp;D1141,XMLLINK[EID_MID],0)))</f>
        <v/>
      </c>
      <c r="N1141" s="18" t="str">
        <f>IF(S1141,"",INDEX(XMLLINK[AuswahlPerson],MATCH(Q1142&amp;"_"&amp;D1141,XMLLINK[EID_MID],0)))</f>
        <v/>
      </c>
      <c r="O1141" s="18" t="str">
        <f>IF(S1141,"",INDEX(XMLLINK[BemerkungPerson],MATCH(Q1142&amp;"_"&amp;D1141,XMLLINK[EID_MID],0)))</f>
        <v/>
      </c>
      <c r="Q1141" s="21">
        <f t="shared" si="224"/>
        <v>57</v>
      </c>
      <c r="R1141" s="15">
        <v>6</v>
      </c>
      <c r="S1141" s="18" t="b">
        <f>ISERROR(INDEX(XMLLINK[NamePerson],MATCH(Q1137&amp;"_"&amp;D1141,XMLLINK[EID_MID],0)))</f>
        <v>1</v>
      </c>
      <c r="U1141" s="15" t="str">
        <f t="shared" ca="1" si="225"/>
        <v/>
      </c>
      <c r="W1141" s="15" t="str">
        <f>IF(OR(M1141="",COUNTIF(M1136:M1140,M1141)&gt;0),"",", "&amp;M1141)</f>
        <v/>
      </c>
      <c r="Y1141" s="15" t="str">
        <f>IF(OR(K1141="",COUNTIF(K1138:K1140,K1141)&gt;0),"",", "&amp;K1141)</f>
        <v/>
      </c>
    </row>
    <row r="1142" spans="1:25" x14ac:dyDescent="0.25">
      <c r="A1142" s="24"/>
      <c r="B1142" s="17" t="s">
        <v>85</v>
      </c>
      <c r="C1142" s="18" t="str">
        <f>IF(ISERROR(S1135),"",INDEX(XMLLINK[BereichID],MATCH(Q1142,XMLLINK[EnsembleNr],0)))</f>
        <v/>
      </c>
      <c r="D1142" s="21">
        <v>7</v>
      </c>
      <c r="E1142" s="18" t="str">
        <f>IF(S1142,"",INDEX(XMLLINK[NamePerson],MATCH(Q1143&amp;"_"&amp;D1142,XMLLINK[EID_MID],0)))</f>
        <v/>
      </c>
      <c r="F1142" s="18" t="str">
        <f>IF(S1142,"",INDEX(XMLLINK[GebDat],MATCH(Q1143&amp;"_"&amp;D1142,XMLLINK[EID_MID],0)))</f>
        <v/>
      </c>
      <c r="G1142" s="18" t="str">
        <f>IF(S1142,"",INDEX(XMLLINK[Geschlecht],MATCH(Q1143&amp;"_"&amp;D1142,XMLLINK[EID_MID],0)))</f>
        <v/>
      </c>
      <c r="H1142" s="18" t="str">
        <f>IF(S1142,"",INDEX(XMLLINK[Adresse],MATCH(Q1143&amp;"_"&amp;D1142,XMLLINK[EID_MID],0)))</f>
        <v/>
      </c>
      <c r="I1142" s="18" t="str">
        <f>IF(S1142,"",INDEX(XMLLINK[Email],MATCH(Q1143&amp;"_"&amp;D1142,XMLLINK[EID_MID],0)))</f>
        <v/>
      </c>
      <c r="J1142" s="18" t="str">
        <f>IF(S1142,"",INDEX(XMLLINK[Telefon],MATCH(Q1143&amp;"_"&amp;D1142,XMLLINK[EID_MID],0)))</f>
        <v/>
      </c>
      <c r="K1142" s="18" t="str">
        <f>IF(S1142,"",INDEX(XMLLINK[Instrument],MATCH(Q1143&amp;"_"&amp;D1142,XMLLINK[EID_MID],0)))</f>
        <v/>
      </c>
      <c r="L1142" s="18" t="str">
        <f>IF(S1142,"",INDEX(XMLLINK[BereichIDPerson],MATCH(Q1143&amp;"_"&amp;D1142,XMLLINK[EID_MID],0)))</f>
        <v/>
      </c>
      <c r="M1142" s="18" t="str">
        <f>IF(S1142,"",INDEX(XMLLINK[BereichNamePerson],MATCH(Q1143&amp;"_"&amp;D1142,XMLLINK[EID_MID],0)))</f>
        <v/>
      </c>
      <c r="N1142" s="18" t="str">
        <f>IF(S1142,"",INDEX(XMLLINK[AuswahlPerson],MATCH(Q1143&amp;"_"&amp;D1142,XMLLINK[EID_MID],0)))</f>
        <v/>
      </c>
      <c r="O1142" s="18" t="str">
        <f>IF(S1142,"",INDEX(XMLLINK[BemerkungPerson],MATCH(Q1143&amp;"_"&amp;D1142,XMLLINK[EID_MID],0)))</f>
        <v/>
      </c>
      <c r="Q1142" s="21">
        <f t="shared" si="224"/>
        <v>57</v>
      </c>
      <c r="R1142" s="15">
        <v>7</v>
      </c>
      <c r="S1142" s="18" t="b">
        <f>ISERROR(INDEX(XMLLINK[NamePerson],MATCH(Q1137&amp;"_"&amp;D1142,XMLLINK[EID_MID],0)))</f>
        <v>1</v>
      </c>
      <c r="U1142" s="15" t="str">
        <f t="shared" ca="1" si="225"/>
        <v/>
      </c>
      <c r="W1142" s="15" t="str">
        <f>IF(OR(M1142="",COUNTIF(M1136:M1141,M1142)&gt;0),"",", "&amp;M1142)</f>
        <v/>
      </c>
      <c r="Y1142" s="15" t="str">
        <f>IF(OR(K1142="",COUNTIF(K1139:K1141,K1142)&gt;0),"",", "&amp;K1142)</f>
        <v/>
      </c>
    </row>
    <row r="1143" spans="1:25" x14ac:dyDescent="0.25">
      <c r="A1143" s="24"/>
      <c r="B1143" s="17" t="s">
        <v>86</v>
      </c>
      <c r="C1143" s="18" t="str">
        <f>IF(ISERROR(S1135),"",INDEX(XMLLINK[BereichName],MATCH(Q1143,XMLLINK[EnsembleNr],0)))</f>
        <v/>
      </c>
      <c r="D1143" s="21">
        <v>8</v>
      </c>
      <c r="E1143" s="18" t="str">
        <f>IF(S1143,"",INDEX(XMLLINK[NamePerson],MATCH(Q1144&amp;"_"&amp;D1143,XMLLINK[EID_MID],0)))</f>
        <v/>
      </c>
      <c r="F1143" s="18" t="str">
        <f>IF(S1143,"",INDEX(XMLLINK[GebDat],MATCH(Q1144&amp;"_"&amp;D1143,XMLLINK[EID_MID],0)))</f>
        <v/>
      </c>
      <c r="G1143" s="18" t="str">
        <f>IF(S1143,"",INDEX(XMLLINK[Geschlecht],MATCH(Q1144&amp;"_"&amp;D1143,XMLLINK[EID_MID],0)))</f>
        <v/>
      </c>
      <c r="H1143" s="18" t="str">
        <f>IF(S1143,"",INDEX(XMLLINK[Adresse],MATCH(Q1144&amp;"_"&amp;D1143,XMLLINK[EID_MID],0)))</f>
        <v/>
      </c>
      <c r="I1143" s="18" t="str">
        <f>IF(S1143,"",INDEX(XMLLINK[Email],MATCH(Q1144&amp;"_"&amp;D1143,XMLLINK[EID_MID],0)))</f>
        <v/>
      </c>
      <c r="J1143" s="18" t="str">
        <f>IF(S1143,"",INDEX(XMLLINK[Telefon],MATCH(Q1144&amp;"_"&amp;D1143,XMLLINK[EID_MID],0)))</f>
        <v/>
      </c>
      <c r="K1143" s="18" t="str">
        <f>IF(S1143,"",INDEX(XMLLINK[Instrument],MATCH(Q1144&amp;"_"&amp;D1143,XMLLINK[EID_MID],0)))</f>
        <v/>
      </c>
      <c r="L1143" s="18" t="str">
        <f>IF(S1143,"",INDEX(XMLLINK[BereichIDPerson],MATCH(Q1144&amp;"_"&amp;D1143,XMLLINK[EID_MID],0)))</f>
        <v/>
      </c>
      <c r="M1143" s="18" t="str">
        <f>IF(S1143,"",INDEX(XMLLINK[BereichNamePerson],MATCH(Q1144&amp;"_"&amp;D1143,XMLLINK[EID_MID],0)))</f>
        <v/>
      </c>
      <c r="N1143" s="18" t="str">
        <f>IF(S1143,"",INDEX(XMLLINK[AuswahlPerson],MATCH(Q1144&amp;"_"&amp;D1143,XMLLINK[EID_MID],0)))</f>
        <v/>
      </c>
      <c r="O1143" s="18" t="str">
        <f>IF(S1143,"",INDEX(XMLLINK[BemerkungPerson],MATCH(Q1144&amp;"_"&amp;D1143,XMLLINK[EID_MID],0)))</f>
        <v/>
      </c>
      <c r="Q1143" s="21">
        <f t="shared" si="224"/>
        <v>57</v>
      </c>
      <c r="R1143" s="15">
        <v>8</v>
      </c>
      <c r="S1143" s="18" t="b">
        <f>ISERROR(INDEX(XMLLINK[NamePerson],MATCH(Q1137&amp;"_"&amp;D1143,XMLLINK[EID_MID],0)))</f>
        <v>1</v>
      </c>
      <c r="U1143" s="15" t="str">
        <f t="shared" ca="1" si="225"/>
        <v/>
      </c>
      <c r="W1143" s="15" t="str">
        <f>IF(OR(M1143="",COUNTIF(M1136:M1142,M1143)&gt;0),"",", "&amp;M1143)</f>
        <v/>
      </c>
      <c r="Y1143" s="15" t="str">
        <f>IF(OR(K1143="",COUNTIF(K1140:K1142,K1143)&gt;0),"",", "&amp;K1143)</f>
        <v/>
      </c>
    </row>
    <row r="1144" spans="1:25" x14ac:dyDescent="0.25">
      <c r="A1144" s="24"/>
      <c r="B1144" s="17" t="s">
        <v>87</v>
      </c>
      <c r="C1144" s="18" t="str">
        <f>IF(ISERROR(S1135),"",INDEX(XMLLINK[Auftrittzeit],MATCH(Q1144,XMLLINK[EnsembleNr],0)))</f>
        <v/>
      </c>
      <c r="D1144" s="17" t="s">
        <v>94</v>
      </c>
      <c r="E1144" s="15" t="s">
        <v>29</v>
      </c>
      <c r="F1144" s="15" t="s">
        <v>30</v>
      </c>
      <c r="G1144" s="15" t="s">
        <v>95</v>
      </c>
      <c r="H1144" s="15" t="s">
        <v>32</v>
      </c>
      <c r="I1144" s="15" t="s">
        <v>20</v>
      </c>
      <c r="J1144" s="15" t="s">
        <v>39</v>
      </c>
      <c r="Q1144" s="21">
        <f t="shared" si="224"/>
        <v>57</v>
      </c>
      <c r="U1144" s="15">
        <f ca="1">COUNT(U1136:U1143)</f>
        <v>0</v>
      </c>
      <c r="W1144" s="29" t="str">
        <f>CONCATENATE(W1145,V1146,W1146,V1147,W1147,V1148,W1148,V1149,W1149,V1150,W1150,V1151,W1151)</f>
        <v/>
      </c>
    </row>
    <row r="1145" spans="1:25" x14ac:dyDescent="0.25">
      <c r="A1145" s="24"/>
      <c r="B1145" s="17" t="s">
        <v>88</v>
      </c>
      <c r="C1145" s="18" t="str">
        <f>IF(ISERROR(S1135),"",INDEX(XMLLINK[Bemerkung],MATCH(Q1145,XMLLINK[EnsembleNr],0)))</f>
        <v/>
      </c>
      <c r="D1145" s="21">
        <v>1</v>
      </c>
      <c r="E1145" s="18" t="str">
        <f>IF(S1145,"",INDEX(XMLLINK[Titel],MATCH(Q1146&amp;"_"&amp;D1145,XMLLINK[EID_WID],0)))</f>
        <v/>
      </c>
      <c r="F1145" s="18" t="str">
        <f>IF(S1145,"",INDEX(XMLLINK[Komponist],MATCH(Q1146&amp;"_"&amp;D1145,XMLLINK[EID_WID],0)))</f>
        <v/>
      </c>
      <c r="G1145" s="18" t="str">
        <f>IF(S1145,"",INDEX(XMLLINK[Satz],MATCH(Q1146&amp;"_"&amp;D1145,XMLLINK[EID_WID],0)))</f>
        <v/>
      </c>
      <c r="H1145" s="18" t="str">
        <f>IF(S1145,"",INDEX(XMLLINK[Dauer],MATCH(Q1146&amp;"_"&amp;D1145,XMLLINK[EID_WID],0)))</f>
        <v/>
      </c>
      <c r="I1145" s="18" t="str">
        <f>IF(S1145,"",INDEX(XMLLINK[BemerkungWerk],MATCH(Q1146&amp;"_"&amp;D1145,XMLLINK[EID_WID],0)))</f>
        <v/>
      </c>
      <c r="J1145" s="18" t="str">
        <f>IF(S1145,"",INDEX(XMLLINK[Pflicht],MATCH(Q1146&amp;"_"&amp;D1145,XMLLINK[EID_WID],0)))</f>
        <v/>
      </c>
      <c r="Q1145" s="21">
        <f t="shared" si="224"/>
        <v>57</v>
      </c>
      <c r="R1145" s="22" t="s">
        <v>102</v>
      </c>
      <c r="S1145" s="18" t="b">
        <f>ISERROR(INDEX(XMLLINK[NamePerson],MATCH(Q1147&amp;"_"&amp;D1145,XMLLINK[EID_WID],0)))</f>
        <v>1</v>
      </c>
      <c r="W1145" s="15" t="str">
        <f t="shared" ref="W1145:W1152" si="226">IF(AND(F1145="",G1145=""),E1145,IF(AND(F1145&lt;&gt;"",G1145&lt;&gt;""),F1145&amp;", "&amp;E1145&amp;", "&amp;G1145,IF(F1145="",E1145&amp;", "&amp;G1145,F1145&amp;", "&amp;E1145)))</f>
        <v/>
      </c>
    </row>
    <row r="1146" spans="1:25" x14ac:dyDescent="0.25">
      <c r="A1146" s="24"/>
      <c r="B1146" s="17" t="s">
        <v>108</v>
      </c>
      <c r="C1146" s="28" t="str">
        <f ca="1">IF(U1144=0,"",SUM(U1136:U1143)/U1144/365.25)</f>
        <v/>
      </c>
      <c r="D1146" s="21">
        <v>2</v>
      </c>
      <c r="E1146" s="18" t="str">
        <f>IF(S1146,"",INDEX(XMLLINK[Titel],MATCH(Q1147&amp;"_"&amp;D1146,XMLLINK[EID_WID],0)))</f>
        <v/>
      </c>
      <c r="F1146" s="18" t="str">
        <f>IF(S1146,"",INDEX(XMLLINK[Komponist],MATCH(Q1147&amp;"_"&amp;D1146,XMLLINK[EID_WID],0)))</f>
        <v/>
      </c>
      <c r="G1146" s="18" t="str">
        <f>IF(S1146,"",INDEX(XMLLINK[Satz],MATCH(Q1147&amp;"_"&amp;D1146,XMLLINK[EID_WID],0)))</f>
        <v/>
      </c>
      <c r="H1146" s="18" t="str">
        <f>IF(S1146,"",INDEX(XMLLINK[Dauer],MATCH(Q1147&amp;"_"&amp;D1146,XMLLINK[EID_WID],0)))</f>
        <v/>
      </c>
      <c r="I1146" s="18" t="str">
        <f>IF(S1146,"",INDEX(XMLLINK[BemerkungWerk],MATCH(Q1147&amp;"_"&amp;D1146,XMLLINK[EID_WID],0)))</f>
        <v/>
      </c>
      <c r="J1146" s="18" t="str">
        <f>IF(S1146,"",INDEX(XMLLINK[Pflicht],MATCH(Q1147&amp;"_"&amp;D1146,XMLLINK[EID_WID],0)))</f>
        <v/>
      </c>
      <c r="Q1146" s="21">
        <f t="shared" si="224"/>
        <v>57</v>
      </c>
      <c r="R1146" s="22">
        <v>2</v>
      </c>
      <c r="S1146" s="18" t="b">
        <f>ISERROR(INDEX(XMLLINK[NamePerson],MATCH(Q1148&amp;"_"&amp;D1146,XMLLINK[EID_WID],0)))</f>
        <v>1</v>
      </c>
      <c r="V1146" s="15" t="str">
        <f>IF(W1146="","","; ")</f>
        <v/>
      </c>
      <c r="W1146" s="15" t="str">
        <f t="shared" si="226"/>
        <v/>
      </c>
    </row>
    <row r="1147" spans="1:25" x14ac:dyDescent="0.25">
      <c r="A1147" s="24"/>
      <c r="D1147" s="21">
        <v>3</v>
      </c>
      <c r="E1147" s="18" t="str">
        <f>IF(S1147,"",INDEX(XMLLINK[Titel],MATCH(Q1148&amp;"_"&amp;D1147,XMLLINK[EID_WID],0)))</f>
        <v/>
      </c>
      <c r="F1147" s="18" t="str">
        <f>IF(S1147,"",INDEX(XMLLINK[Komponist],MATCH(Q1148&amp;"_"&amp;D1147,XMLLINK[EID_WID],0)))</f>
        <v/>
      </c>
      <c r="G1147" s="18" t="str">
        <f>IF(S1147,"",INDEX(XMLLINK[Satz],MATCH(Q1148&amp;"_"&amp;D1147,XMLLINK[EID_WID],0)))</f>
        <v/>
      </c>
      <c r="H1147" s="18" t="str">
        <f>IF(S1147,"",INDEX(XMLLINK[Dauer],MATCH(Q1148&amp;"_"&amp;D1147,XMLLINK[EID_WID],0)))</f>
        <v/>
      </c>
      <c r="I1147" s="18" t="str">
        <f>IF(S1147,"",INDEX(XMLLINK[BemerkungWerk],MATCH(Q1148&amp;"_"&amp;D1147,XMLLINK[EID_WID],0)))</f>
        <v/>
      </c>
      <c r="J1147" s="18" t="str">
        <f>IF(S1147,"",INDEX(XMLLINK[Pflicht],MATCH(Q1148&amp;"_"&amp;D1147,XMLLINK[EID_WID],0)))</f>
        <v/>
      </c>
      <c r="Q1147" s="21">
        <f t="shared" si="224"/>
        <v>57</v>
      </c>
      <c r="R1147" s="22">
        <v>3</v>
      </c>
      <c r="S1147" s="18" t="b">
        <f>ISERROR(INDEX(XMLLINK[NamePerson],MATCH(Q1149&amp;"_"&amp;D1147,XMLLINK[EID_WID],0)))</f>
        <v>1</v>
      </c>
      <c r="V1147" s="15" t="str">
        <f t="shared" ref="V1147:V1152" si="227">IF(W1147="","","; ")</f>
        <v/>
      </c>
      <c r="W1147" s="15" t="str">
        <f t="shared" si="226"/>
        <v/>
      </c>
    </row>
    <row r="1148" spans="1:25" x14ac:dyDescent="0.25">
      <c r="A1148" s="24"/>
      <c r="D1148" s="21">
        <v>4</v>
      </c>
      <c r="E1148" s="18" t="str">
        <f>IF(S1148,"",INDEX(XMLLINK[Titel],MATCH(Q1149&amp;"_"&amp;D1148,XMLLINK[EID_WID],0)))</f>
        <v/>
      </c>
      <c r="F1148" s="18" t="str">
        <f>IF(S1148,"",INDEX(XMLLINK[Komponist],MATCH(Q1149&amp;"_"&amp;D1148,XMLLINK[EID_WID],0)))</f>
        <v/>
      </c>
      <c r="G1148" s="18" t="str">
        <f>IF(S1148,"",INDEX(XMLLINK[Satz],MATCH(Q1149&amp;"_"&amp;D1148,XMLLINK[EID_WID],0)))</f>
        <v/>
      </c>
      <c r="H1148" s="18" t="str">
        <f>IF(S1148,"",INDEX(XMLLINK[Dauer],MATCH(Q1149&amp;"_"&amp;D1148,XMLLINK[EID_WID],0)))</f>
        <v/>
      </c>
      <c r="I1148" s="18" t="str">
        <f>IF(S1148,"",INDEX(XMLLINK[BemerkungWerk],MATCH(Q1149&amp;"_"&amp;D1148,XMLLINK[EID_WID],0)))</f>
        <v/>
      </c>
      <c r="J1148" s="18" t="str">
        <f>IF(S1148,"",INDEX(XMLLINK[Pflicht],MATCH(Q1149&amp;"_"&amp;D1148,XMLLINK[EID_WID],0)))</f>
        <v/>
      </c>
      <c r="Q1148" s="21">
        <f t="shared" si="224"/>
        <v>57</v>
      </c>
      <c r="R1148" s="22">
        <v>4</v>
      </c>
      <c r="S1148" s="18" t="b">
        <f>ISERROR(INDEX(XMLLINK[NamePerson],MATCH(Q1150&amp;"_"&amp;D1148,XMLLINK[EID_WID],0)))</f>
        <v>1</v>
      </c>
      <c r="V1148" s="15" t="str">
        <f t="shared" si="227"/>
        <v/>
      </c>
      <c r="W1148" s="15" t="str">
        <f t="shared" si="226"/>
        <v/>
      </c>
    </row>
    <row r="1149" spans="1:25" x14ac:dyDescent="0.25">
      <c r="A1149" s="24"/>
      <c r="D1149" s="21">
        <v>5</v>
      </c>
      <c r="E1149" s="18" t="str">
        <f>IF(S1149,"",INDEX(XMLLINK[Titel],MATCH(Q1150&amp;"_"&amp;D1149,XMLLINK[EID_WID],0)))</f>
        <v/>
      </c>
      <c r="F1149" s="18" t="str">
        <f>IF(S1149,"",INDEX(XMLLINK[Komponist],MATCH(Q1150&amp;"_"&amp;D1149,XMLLINK[EID_WID],0)))</f>
        <v/>
      </c>
      <c r="G1149" s="18" t="str">
        <f>IF(S1149,"",INDEX(XMLLINK[Satz],MATCH(Q1150&amp;"_"&amp;D1149,XMLLINK[EID_WID],0)))</f>
        <v/>
      </c>
      <c r="H1149" s="18" t="str">
        <f>IF(S1149,"",INDEX(XMLLINK[Dauer],MATCH(Q1150&amp;"_"&amp;D1149,XMLLINK[EID_WID],0)))</f>
        <v/>
      </c>
      <c r="I1149" s="18" t="str">
        <f>IF(S1149,"",INDEX(XMLLINK[BemerkungWerk],MATCH(Q1150&amp;"_"&amp;D1149,XMLLINK[EID_WID],0)))</f>
        <v/>
      </c>
      <c r="J1149" s="18" t="str">
        <f>IF(S1149,"",INDEX(XMLLINK[Pflicht],MATCH(Q1150&amp;"_"&amp;D1149,XMLLINK[EID_WID],0)))</f>
        <v/>
      </c>
      <c r="Q1149" s="21">
        <f t="shared" si="224"/>
        <v>57</v>
      </c>
      <c r="R1149" s="22">
        <v>5</v>
      </c>
      <c r="S1149" s="18" t="b">
        <f>ISERROR(INDEX(XMLLINK[NamePerson],MATCH(Q1151&amp;"_"&amp;D1149,XMLLINK[EID_WID],0)))</f>
        <v>1</v>
      </c>
      <c r="V1149" s="15" t="str">
        <f t="shared" si="227"/>
        <v/>
      </c>
      <c r="W1149" s="15" t="str">
        <f t="shared" si="226"/>
        <v/>
      </c>
    </row>
    <row r="1150" spans="1:25" x14ac:dyDescent="0.25">
      <c r="A1150" s="24"/>
      <c r="D1150" s="21">
        <v>6</v>
      </c>
      <c r="E1150" s="18" t="str">
        <f>IF(S1150,"",INDEX(XMLLINK[Titel],MATCH(Q1151&amp;"_"&amp;D1150,XMLLINK[EID_WID],0)))</f>
        <v/>
      </c>
      <c r="F1150" s="18" t="str">
        <f>IF(S1150,"",INDEX(XMLLINK[Komponist],MATCH(Q1151&amp;"_"&amp;D1150,XMLLINK[EID_WID],0)))</f>
        <v/>
      </c>
      <c r="G1150" s="18" t="str">
        <f>IF(S1150,"",INDEX(XMLLINK[Satz],MATCH(Q1151&amp;"_"&amp;D1150,XMLLINK[EID_WID],0)))</f>
        <v/>
      </c>
      <c r="H1150" s="18" t="str">
        <f>IF(S1150,"",INDEX(XMLLINK[Dauer],MATCH(Q1151&amp;"_"&amp;D1150,XMLLINK[EID_WID],0)))</f>
        <v/>
      </c>
      <c r="I1150" s="18" t="str">
        <f>IF(S1150,"",INDEX(XMLLINK[BemerkungWerk],MATCH(Q1151&amp;"_"&amp;D1150,XMLLINK[EID_WID],0)))</f>
        <v/>
      </c>
      <c r="J1150" s="18" t="str">
        <f>IF(S1150,"",INDEX(XMLLINK[Pflicht],MATCH(Q1151&amp;"_"&amp;D1150,XMLLINK[EID_WID],0)))</f>
        <v/>
      </c>
      <c r="Q1150" s="21">
        <f t="shared" si="224"/>
        <v>57</v>
      </c>
      <c r="R1150" s="22">
        <v>6</v>
      </c>
      <c r="S1150" s="18" t="b">
        <f>ISERROR(INDEX(XMLLINK[NamePerson],MATCH(Q1152&amp;"_"&amp;D1150,XMLLINK[EID_WID],0)))</f>
        <v>1</v>
      </c>
      <c r="V1150" s="15" t="str">
        <f t="shared" si="227"/>
        <v/>
      </c>
      <c r="W1150" s="15" t="str">
        <f t="shared" si="226"/>
        <v/>
      </c>
    </row>
    <row r="1151" spans="1:25" x14ac:dyDescent="0.25">
      <c r="A1151" s="24"/>
      <c r="D1151" s="21">
        <v>7</v>
      </c>
      <c r="E1151" s="18" t="str">
        <f>IF(S1151,"",INDEX(XMLLINK[Titel],MATCH(Q1152&amp;"_"&amp;D1151,XMLLINK[EID_WID],0)))</f>
        <v/>
      </c>
      <c r="F1151" s="18" t="str">
        <f>IF(S1151,"",INDEX(XMLLINK[Komponist],MATCH(Q1152&amp;"_"&amp;D1151,XMLLINK[EID_WID],0)))</f>
        <v/>
      </c>
      <c r="G1151" s="18" t="str">
        <f>IF(S1151,"",INDEX(XMLLINK[Satz],MATCH(Q1152&amp;"_"&amp;D1151,XMLLINK[EID_WID],0)))</f>
        <v/>
      </c>
      <c r="H1151" s="18" t="str">
        <f>IF(S1151,"",INDEX(XMLLINK[Dauer],MATCH(Q1152&amp;"_"&amp;D1151,XMLLINK[EID_WID],0)))</f>
        <v/>
      </c>
      <c r="I1151" s="18" t="str">
        <f>IF(S1151,"",INDEX(XMLLINK[BemerkungWerk],MATCH(Q1152&amp;"_"&amp;D1151,XMLLINK[EID_WID],0)))</f>
        <v/>
      </c>
      <c r="J1151" s="18" t="str">
        <f>IF(S1151,"",INDEX(XMLLINK[Pflicht],MATCH(Q1152&amp;"_"&amp;D1151,XMLLINK[EID_WID],0)))</f>
        <v/>
      </c>
      <c r="Q1151" s="21">
        <f t="shared" si="224"/>
        <v>57</v>
      </c>
      <c r="R1151" s="22">
        <v>7</v>
      </c>
      <c r="S1151" s="18" t="b">
        <f>ISERROR(INDEX(XMLLINK[NamePerson],MATCH(Q1153&amp;"_"&amp;D1151,XMLLINK[EID_WID],0)))</f>
        <v>1</v>
      </c>
      <c r="V1151" s="15" t="str">
        <f t="shared" si="227"/>
        <v/>
      </c>
      <c r="W1151" s="15" t="str">
        <f t="shared" si="226"/>
        <v/>
      </c>
    </row>
    <row r="1152" spans="1:25" x14ac:dyDescent="0.25">
      <c r="A1152" s="24"/>
      <c r="D1152" s="21">
        <v>8</v>
      </c>
      <c r="E1152" s="18" t="str">
        <f>IF(S1152,"",INDEX(XMLLINK[Titel],MATCH(Q1153&amp;"_"&amp;D1152,XMLLINK[EID_WID],0)))</f>
        <v/>
      </c>
      <c r="F1152" s="18" t="str">
        <f>IF(S1152,"",INDEX(XMLLINK[Komponist],MATCH(Q1153&amp;"_"&amp;D1152,XMLLINK[EID_WID],0)))</f>
        <v/>
      </c>
      <c r="G1152" s="18" t="str">
        <f>IF(S1152,"",INDEX(XMLLINK[Satz],MATCH(Q1153&amp;"_"&amp;D1152,XMLLINK[EID_WID],0)))</f>
        <v/>
      </c>
      <c r="H1152" s="18" t="str">
        <f>IF(S1152,"",INDEX(XMLLINK[Dauer],MATCH(Q1153&amp;"_"&amp;D1152,XMLLINK[EID_WID],0)))</f>
        <v/>
      </c>
      <c r="I1152" s="18" t="str">
        <f>IF(S1152,"",INDEX(XMLLINK[BemerkungWerk],MATCH(Q1153&amp;"_"&amp;D1152,XMLLINK[EID_WID],0)))</f>
        <v/>
      </c>
      <c r="J1152" s="18" t="str">
        <f>IF(S1152,"",INDEX(XMLLINK[Pflicht],MATCH(Q1153&amp;"_"&amp;D1152,XMLLINK[EID_WID],0)))</f>
        <v/>
      </c>
      <c r="Q1152" s="21"/>
      <c r="R1152" s="22">
        <v>8</v>
      </c>
      <c r="S1152" s="18" t="b">
        <f>ISERROR(INDEX(XMLLINK[NamePerson],MATCH(A1153&amp;"_"&amp;D1152,XMLLINK[EID_WID],0)))</f>
        <v>1</v>
      </c>
      <c r="V1152" s="15" t="str">
        <f t="shared" si="227"/>
        <v/>
      </c>
      <c r="W1152" s="15" t="str">
        <f t="shared" si="226"/>
        <v/>
      </c>
    </row>
    <row r="1154" spans="1:25" x14ac:dyDescent="0.25">
      <c r="A1154" s="23" t="s">
        <v>96</v>
      </c>
      <c r="B1154" s="23">
        <f>(ROW()+6)/20</f>
        <v>58</v>
      </c>
      <c r="C1154" s="24"/>
      <c r="D1154" s="24"/>
      <c r="E1154" s="24"/>
      <c r="F1154" s="24"/>
      <c r="G1154" s="24"/>
      <c r="H1154" s="24"/>
      <c r="I1154" s="24"/>
      <c r="J1154" s="24"/>
      <c r="K1154" s="24"/>
      <c r="L1154" s="24"/>
      <c r="M1154" s="24"/>
      <c r="N1154" s="24"/>
      <c r="O1154" s="24"/>
    </row>
    <row r="1155" spans="1:25" x14ac:dyDescent="0.25">
      <c r="A1155" s="24"/>
      <c r="B1155" s="17" t="s">
        <v>78</v>
      </c>
      <c r="C1155" s="18" t="str">
        <f>IF(ISERROR(S1155),"",INDEX(XMLLINK[Name],MATCH(Q1156,XMLLINK[EnsembleNr],0)))</f>
        <v/>
      </c>
      <c r="D1155" s="17" t="s">
        <v>89</v>
      </c>
      <c r="E1155" s="19" t="s">
        <v>11</v>
      </c>
      <c r="F1155" s="15" t="s">
        <v>90</v>
      </c>
      <c r="G1155" s="15" t="s">
        <v>91</v>
      </c>
      <c r="H1155" s="15" t="s">
        <v>24</v>
      </c>
      <c r="I1155" s="15" t="s">
        <v>25</v>
      </c>
      <c r="J1155" s="15" t="s">
        <v>26</v>
      </c>
      <c r="K1155" s="15" t="s">
        <v>27</v>
      </c>
      <c r="L1155" s="15" t="s">
        <v>18</v>
      </c>
      <c r="M1155" s="15" t="s">
        <v>92</v>
      </c>
      <c r="N1155" s="15" t="s">
        <v>93</v>
      </c>
      <c r="O1155" s="15" t="s">
        <v>20</v>
      </c>
      <c r="Q1155" s="21" t="s">
        <v>103</v>
      </c>
      <c r="R1155" s="17" t="s">
        <v>97</v>
      </c>
      <c r="S1155" s="20" t="e">
        <f>VLOOKUP(Q1157,XMLLINK[EnsembleNr],1,0)</f>
        <v>#N/A</v>
      </c>
      <c r="T1155" s="15" t="s">
        <v>100</v>
      </c>
      <c r="W1155" s="29" t="str">
        <f>CONCATENATE(W1156,W1157,W1158,W1159,W1160,W1161,W1162,W1163)</f>
        <v/>
      </c>
      <c r="X1155" s="31">
        <f>8-COUNTIF(W1156:W1163,"")</f>
        <v>0</v>
      </c>
      <c r="Y1155" s="29" t="str">
        <f>CONCATENATE(Y1156,Y1157,Y1158,Y1159,Y1160,Y1161,Y1162,Y1163)</f>
        <v/>
      </c>
    </row>
    <row r="1156" spans="1:25" x14ac:dyDescent="0.25">
      <c r="A1156" s="24"/>
      <c r="B1156" s="17" t="s">
        <v>79</v>
      </c>
      <c r="C1156" s="18" t="str">
        <f>IF(ISERROR(S1155),"",INDEX(XMLLINK[Leiter],MATCH(Q1156,XMLLINK[EnsembleNr],0)))</f>
        <v/>
      </c>
      <c r="D1156" s="21">
        <v>1</v>
      </c>
      <c r="E1156" s="18" t="str">
        <f>IF(S1156,"",INDEX(XMLLINK[NamePerson],MATCH(Q1157&amp;"_"&amp;D1156,XMLLINK[EID_MID],0)))</f>
        <v/>
      </c>
      <c r="F1156" s="18" t="str">
        <f>IF(S1156,"",INDEX(XMLLINK[GebDat],MATCH(Q1157&amp;"_"&amp;D1156,XMLLINK[EID_MID],0)))</f>
        <v/>
      </c>
      <c r="G1156" s="18" t="str">
        <f>IF(S1156,"",INDEX(XMLLINK[Geschlecht],MATCH(Q1157&amp;"_"&amp;D1156,XMLLINK[EID_MID],0)))</f>
        <v/>
      </c>
      <c r="H1156" s="18" t="str">
        <f>IF(S1156,"",INDEX(XMLLINK[Adresse],MATCH(Q1157&amp;"_"&amp;D1156,XMLLINK[EID_MID],0)))</f>
        <v/>
      </c>
      <c r="I1156" s="18" t="str">
        <f>IF(S1156,"",INDEX(XMLLINK[Email],MATCH(Q1157&amp;"_"&amp;D1156,XMLLINK[EID_MID],0)))</f>
        <v/>
      </c>
      <c r="J1156" s="18" t="str">
        <f>IF(S1156,"",INDEX(XMLLINK[Telefon],MATCH(Q1157&amp;"_"&amp;D1156,XMLLINK[EID_MID],0)))</f>
        <v/>
      </c>
      <c r="K1156" s="18" t="str">
        <f>IF(S1156,"",INDEX(XMLLINK[Instrument],MATCH(Q1157&amp;"_"&amp;D1156,XMLLINK[EID_MID],0)))</f>
        <v/>
      </c>
      <c r="L1156" s="18" t="str">
        <f>IF(S1156,"",INDEX(XMLLINK[BereichIDPerson],MATCH(Q1157&amp;"_"&amp;D1156,XMLLINK[EID_MID],0)))</f>
        <v/>
      </c>
      <c r="M1156" s="18" t="str">
        <f>IF(S1156,"",INDEX(XMLLINK[BereichNamePerson],MATCH(Q1157&amp;"_"&amp;D1156,XMLLINK[EID_MID],0)))</f>
        <v/>
      </c>
      <c r="N1156" s="18" t="str">
        <f>IF(S1156,"",INDEX(XMLLINK[AuswahlPerson],MATCH(Q1157&amp;"_"&amp;D1156,XMLLINK[EID_MID],0)))</f>
        <v/>
      </c>
      <c r="O1156" s="18" t="str">
        <f>IF(S1156,"",INDEX(XMLLINK[BemerkungPerson],MATCH(Q1157&amp;"_"&amp;D1156,XMLLINK[EID_MID],0)))</f>
        <v/>
      </c>
      <c r="Q1156" s="21">
        <f>B1154</f>
        <v>58</v>
      </c>
      <c r="R1156" s="22" t="s">
        <v>101</v>
      </c>
      <c r="S1156" s="18" t="b">
        <f>ISERROR(INDEX(XMLLINK[NamePerson],MATCH(Q1157&amp;"_"&amp;D1156,XMLLINK[EID_MID],0)))</f>
        <v>1</v>
      </c>
      <c r="U1156" s="15" t="str">
        <f ca="1">IF(ISNUMBER(DATEVALUE(F1156)),TODAY()-DATEVALUE(F1156),"")</f>
        <v/>
      </c>
      <c r="W1156" s="15" t="str">
        <f>M1156</f>
        <v/>
      </c>
      <c r="X1156" s="29" t="str">
        <f>IF(E1156="","",IF(E1157="",E1156,IF(E1158="",E1156&amp;", "&amp;E1157,IF(E1159="",E1156&amp;", "&amp;E1157&amp;", "&amp;E1158,IF(E1160="",E1156&amp;", "&amp;E1157&amp;", "&amp;E1158&amp;", "&amp;E1159,IF(E1161="",E1156&amp;", "&amp;E1157&amp;", "&amp;E1158&amp;", "&amp;E1159&amp;", "&amp;E1160,IF(E1162="",E1156&amp;", "&amp;E1157&amp;", "&amp;E1158&amp;", "&amp;E1159&amp;", "&amp;E1160&amp;", "&amp;E1161,IF(E1163="",E1156&amp;", "&amp;E1157&amp;", "&amp;E1158&amp;", "&amp;E1159&amp;", "&amp;E1160&amp;", "&amp;E1161&amp;", "&amp;E1162,E1156&amp;", "&amp;E1157&amp;", "&amp;E1158&amp;", "&amp;E1159&amp;", "&amp;E1160&amp;", "&amp;E1161&amp;", "&amp;E1162&amp;", "&amp;E1163))))))))</f>
        <v/>
      </c>
      <c r="Y1156" s="15" t="str">
        <f>K1156</f>
        <v/>
      </c>
    </row>
    <row r="1157" spans="1:25" x14ac:dyDescent="0.25">
      <c r="A1157" s="24"/>
      <c r="B1157" s="17" t="s">
        <v>80</v>
      </c>
      <c r="C1157" s="18" t="str">
        <f>IF(ISERROR(S1155),"",INDEX(XMLLINK[LeiterEmail],MATCH(Q1157,XMLLINK[EnsembleNr],0)))</f>
        <v/>
      </c>
      <c r="D1157" s="21">
        <v>2</v>
      </c>
      <c r="E1157" s="18" t="str">
        <f>IF(S1157,"",INDEX(XMLLINK[NamePerson],MATCH(Q1158&amp;"_"&amp;D1157,XMLLINK[EID_MID],0)))</f>
        <v/>
      </c>
      <c r="F1157" s="18" t="str">
        <f>IF(S1157,"",INDEX(XMLLINK[GebDat],MATCH(Q1158&amp;"_"&amp;D1157,XMLLINK[EID_MID],0)))</f>
        <v/>
      </c>
      <c r="G1157" s="18" t="str">
        <f>IF(S1157,"",INDEX(XMLLINK[Geschlecht],MATCH(Q1158&amp;"_"&amp;D1157,XMLLINK[EID_MID],0)))</f>
        <v/>
      </c>
      <c r="H1157" s="18" t="str">
        <f>IF(S1157,"",INDEX(XMLLINK[Adresse],MATCH(Q1158&amp;"_"&amp;D1157,XMLLINK[EID_MID],0)))</f>
        <v/>
      </c>
      <c r="I1157" s="18" t="str">
        <f>IF(S1157,"",INDEX(XMLLINK[Email],MATCH(Q1158&amp;"_"&amp;D1157,XMLLINK[EID_MID],0)))</f>
        <v/>
      </c>
      <c r="J1157" s="18" t="str">
        <f>IF(S1157,"",INDEX(XMLLINK[Telefon],MATCH(Q1158&amp;"_"&amp;D1157,XMLLINK[EID_MID],0)))</f>
        <v/>
      </c>
      <c r="K1157" s="18" t="str">
        <f>IF(S1157,"",INDEX(XMLLINK[Instrument],MATCH(Q1158&amp;"_"&amp;D1157,XMLLINK[EID_MID],0)))</f>
        <v/>
      </c>
      <c r="L1157" s="18" t="str">
        <f>IF(S1157,"",INDEX(XMLLINK[BereichIDPerson],MATCH(Q1158&amp;"_"&amp;D1157,XMLLINK[EID_MID],0)))</f>
        <v/>
      </c>
      <c r="M1157" s="18" t="str">
        <f>IF(S1157,"",INDEX(XMLLINK[BereichNamePerson],MATCH(Q1158&amp;"_"&amp;D1157,XMLLINK[EID_MID],0)))</f>
        <v/>
      </c>
      <c r="N1157" s="18" t="str">
        <f>IF(S1157,"",INDEX(XMLLINK[AuswahlPerson],MATCH(Q1158&amp;"_"&amp;D1157,XMLLINK[EID_MID],0)))</f>
        <v/>
      </c>
      <c r="O1157" s="18" t="str">
        <f>IF(S1157,"",INDEX(XMLLINK[BemerkungPerson],MATCH(Q1158&amp;"_"&amp;D1157,XMLLINK[EID_MID],0)))</f>
        <v/>
      </c>
      <c r="Q1157" s="21">
        <f t="shared" ref="Q1157:Q1171" si="228">Q1156</f>
        <v>58</v>
      </c>
      <c r="R1157" s="15">
        <v>2</v>
      </c>
      <c r="S1157" s="18" t="b">
        <f>ISERROR(INDEX(XMLLINK[NamePerson],MATCH(Q1157&amp;"_"&amp;D1157,XMLLINK[EID_MID],0)))</f>
        <v>1</v>
      </c>
      <c r="U1157" s="15" t="str">
        <f t="shared" ref="U1157:U1163" ca="1" si="229">IF(ISNUMBER(DATEVALUE(F1157)),TODAY()-DATEVALUE(F1157),"")</f>
        <v/>
      </c>
      <c r="W1157" s="15" t="str">
        <f>IF(AND(M1157&lt;&gt;"",M1157&lt;&gt;M1156),", "&amp;M1157,"")</f>
        <v/>
      </c>
      <c r="Y1157" s="15" t="str">
        <f>IF(AND(K1157&lt;&gt;"",K1157&lt;&gt;K1156),", "&amp;K1157,"")</f>
        <v/>
      </c>
    </row>
    <row r="1158" spans="1:25" x14ac:dyDescent="0.25">
      <c r="A1158" s="24"/>
      <c r="B1158" s="17" t="s">
        <v>81</v>
      </c>
      <c r="C1158" s="18" t="str">
        <f>IF(ISERROR(S1155),"",INDEX(XMLLINK[LeiterTelefon],MATCH(Q1158,XMLLINK[EnsembleNr],0)))</f>
        <v/>
      </c>
      <c r="D1158" s="21">
        <v>3</v>
      </c>
      <c r="E1158" s="18" t="str">
        <f>IF(S1158,"",INDEX(XMLLINK[NamePerson],MATCH(Q1159&amp;"_"&amp;D1158,XMLLINK[EID_MID],0)))</f>
        <v/>
      </c>
      <c r="F1158" s="18" t="str">
        <f>IF(S1158,"",INDEX(XMLLINK[GebDat],MATCH(Q1159&amp;"_"&amp;D1158,XMLLINK[EID_MID],0)))</f>
        <v/>
      </c>
      <c r="G1158" s="18" t="str">
        <f>IF(S1158,"",INDEX(XMLLINK[Geschlecht],MATCH(Q1159&amp;"_"&amp;D1158,XMLLINK[EID_MID],0)))</f>
        <v/>
      </c>
      <c r="H1158" s="18" t="str">
        <f>IF(S1158,"",INDEX(XMLLINK[Adresse],MATCH(Q1159&amp;"_"&amp;D1158,XMLLINK[EID_MID],0)))</f>
        <v/>
      </c>
      <c r="I1158" s="18" t="str">
        <f>IF(S1158,"",INDEX(XMLLINK[Email],MATCH(Q1159&amp;"_"&amp;D1158,XMLLINK[EID_MID],0)))</f>
        <v/>
      </c>
      <c r="J1158" s="18" t="str">
        <f>IF(S1158,"",INDEX(XMLLINK[Telefon],MATCH(Q1159&amp;"_"&amp;D1158,XMLLINK[EID_MID],0)))</f>
        <v/>
      </c>
      <c r="K1158" s="18" t="str">
        <f>IF(S1158,"",INDEX(XMLLINK[Instrument],MATCH(Q1159&amp;"_"&amp;D1158,XMLLINK[EID_MID],0)))</f>
        <v/>
      </c>
      <c r="L1158" s="18" t="str">
        <f>IF(S1158,"",INDEX(XMLLINK[BereichIDPerson],MATCH(Q1159&amp;"_"&amp;D1158,XMLLINK[EID_MID],0)))</f>
        <v/>
      </c>
      <c r="M1158" s="18" t="str">
        <f>IF(S1158,"",INDEX(XMLLINK[BereichNamePerson],MATCH(Q1159&amp;"_"&amp;D1158,XMLLINK[EID_MID],0)))</f>
        <v/>
      </c>
      <c r="N1158" s="18" t="str">
        <f>IF(S1158,"",INDEX(XMLLINK[AuswahlPerson],MATCH(Q1159&amp;"_"&amp;D1158,XMLLINK[EID_MID],0)))</f>
        <v/>
      </c>
      <c r="O1158" s="18" t="str">
        <f>IF(S1158,"",INDEX(XMLLINK[BemerkungPerson],MATCH(Q1159&amp;"_"&amp;D1158,XMLLINK[EID_MID],0)))</f>
        <v/>
      </c>
      <c r="Q1158" s="21">
        <f t="shared" si="228"/>
        <v>58</v>
      </c>
      <c r="R1158" s="15">
        <v>3</v>
      </c>
      <c r="S1158" s="18" t="b">
        <f>ISERROR(INDEX(XMLLINK[NamePerson],MATCH(Q1157&amp;"_"&amp;D1158,XMLLINK[EID_MID],0)))</f>
        <v>1</v>
      </c>
      <c r="U1158" s="15" t="str">
        <f t="shared" ca="1" si="229"/>
        <v/>
      </c>
      <c r="W1158" s="15" t="str">
        <f>IF(OR(M1158="",COUNTIF(M1156:M1157,M1158)&gt;0),"",", "&amp;M1158)</f>
        <v/>
      </c>
      <c r="Y1158" s="15" t="str">
        <f>IF(OR(K1158="",COUNTIF(K1156:K1157,K1158)&gt;0),"",", "&amp;K1158)</f>
        <v/>
      </c>
    </row>
    <row r="1159" spans="1:25" x14ac:dyDescent="0.25">
      <c r="A1159" s="24"/>
      <c r="B1159" s="17" t="s">
        <v>82</v>
      </c>
      <c r="C1159" s="18" t="str">
        <f>IF(ISERROR(S1155),"",INDEX(XMLLINK[Art],MATCH(Q1159,XMLLINK[EnsembleNr],0)))</f>
        <v/>
      </c>
      <c r="D1159" s="21">
        <v>4</v>
      </c>
      <c r="E1159" s="18" t="str">
        <f>IF(S1159,"",INDEX(XMLLINK[NamePerson],MATCH(Q1160&amp;"_"&amp;D1159,XMLLINK[EID_MID],0)))</f>
        <v/>
      </c>
      <c r="F1159" s="18" t="str">
        <f>IF(S1159,"",INDEX(XMLLINK[GebDat],MATCH(Q1160&amp;"_"&amp;D1159,XMLLINK[EID_MID],0)))</f>
        <v/>
      </c>
      <c r="G1159" s="18" t="str">
        <f>IF(S1159,"",INDEX(XMLLINK[Geschlecht],MATCH(Q1160&amp;"_"&amp;D1159,XMLLINK[EID_MID],0)))</f>
        <v/>
      </c>
      <c r="H1159" s="18" t="str">
        <f>IF(S1159,"",INDEX(XMLLINK[Adresse],MATCH(Q1160&amp;"_"&amp;D1159,XMLLINK[EID_MID],0)))</f>
        <v/>
      </c>
      <c r="I1159" s="18" t="str">
        <f>IF(S1159,"",INDEX(XMLLINK[Email],MATCH(Q1160&amp;"_"&amp;D1159,XMLLINK[EID_MID],0)))</f>
        <v/>
      </c>
      <c r="J1159" s="18" t="str">
        <f>IF(S1159,"",INDEX(XMLLINK[Telefon],MATCH(Q1160&amp;"_"&amp;D1159,XMLLINK[EID_MID],0)))</f>
        <v/>
      </c>
      <c r="K1159" s="18" t="str">
        <f>IF(S1159,"",INDEX(XMLLINK[Instrument],MATCH(Q1160&amp;"_"&amp;D1159,XMLLINK[EID_MID],0)))</f>
        <v/>
      </c>
      <c r="L1159" s="18" t="str">
        <f>IF(S1159,"",INDEX(XMLLINK[BereichIDPerson],MATCH(Q1160&amp;"_"&amp;D1159,XMLLINK[EID_MID],0)))</f>
        <v/>
      </c>
      <c r="M1159" s="18" t="str">
        <f>IF(S1159,"",INDEX(XMLLINK[BereichNamePerson],MATCH(Q1160&amp;"_"&amp;D1159,XMLLINK[EID_MID],0)))</f>
        <v/>
      </c>
      <c r="N1159" s="18" t="str">
        <f>IF(S1159,"",INDEX(XMLLINK[AuswahlPerson],MATCH(Q1160&amp;"_"&amp;D1159,XMLLINK[EID_MID],0)))</f>
        <v/>
      </c>
      <c r="O1159" s="18" t="str">
        <f>IF(S1159,"",INDEX(XMLLINK[BemerkungPerson],MATCH(Q1160&amp;"_"&amp;D1159,XMLLINK[EID_MID],0)))</f>
        <v/>
      </c>
      <c r="Q1159" s="21">
        <f t="shared" si="228"/>
        <v>58</v>
      </c>
      <c r="R1159" s="15">
        <v>4</v>
      </c>
      <c r="S1159" s="18" t="b">
        <f>ISERROR(INDEX(XMLLINK[NamePerson],MATCH(Q1157&amp;"_"&amp;D1159,XMLLINK[EID_MID],0)))</f>
        <v>1</v>
      </c>
      <c r="U1159" s="15" t="str">
        <f t="shared" ca="1" si="229"/>
        <v/>
      </c>
      <c r="W1159" s="15" t="str">
        <f>IF(OR(M1159="",COUNTIF(M1156:M1158,M1159)&gt;0),"",", "&amp;M1159)</f>
        <v/>
      </c>
      <c r="Y1159" s="15" t="str">
        <f>IF(OR(K1159="",COUNTIF(K1156:K1158,K1159)&gt;0),"",", "&amp;K1159)</f>
        <v/>
      </c>
    </row>
    <row r="1160" spans="1:25" x14ac:dyDescent="0.25">
      <c r="A1160" s="24"/>
      <c r="B1160" s="17" t="s">
        <v>83</v>
      </c>
      <c r="C1160" s="18" t="str">
        <f>IF(ISERROR(S1155),"",INDEX(XMLLINK[Stufe],MATCH(Q1160,XMLLINK[EnsembleNr],0)))</f>
        <v/>
      </c>
      <c r="D1160" s="21">
        <v>5</v>
      </c>
      <c r="E1160" s="18" t="str">
        <f>IF(S1160,"",INDEX(XMLLINK[NamePerson],MATCH(Q1161&amp;"_"&amp;D1160,XMLLINK[EID_MID],0)))</f>
        <v/>
      </c>
      <c r="F1160" s="18" t="str">
        <f>IF(S1160,"",INDEX(XMLLINK[GebDat],MATCH(Q1161&amp;"_"&amp;D1160,XMLLINK[EID_MID],0)))</f>
        <v/>
      </c>
      <c r="G1160" s="18" t="str">
        <f>IF(S1160,"",INDEX(XMLLINK[Geschlecht],MATCH(Q1161&amp;"_"&amp;D1160,XMLLINK[EID_MID],0)))</f>
        <v/>
      </c>
      <c r="H1160" s="18" t="str">
        <f>IF(S1160,"",INDEX(XMLLINK[Adresse],MATCH(Q1161&amp;"_"&amp;D1160,XMLLINK[EID_MID],0)))</f>
        <v/>
      </c>
      <c r="I1160" s="18" t="str">
        <f>IF(S1160,"",INDEX(XMLLINK[Email],MATCH(Q1161&amp;"_"&amp;D1160,XMLLINK[EID_MID],0)))</f>
        <v/>
      </c>
      <c r="J1160" s="18" t="str">
        <f>IF(S1160,"",INDEX(XMLLINK[Telefon],MATCH(Q1161&amp;"_"&amp;D1160,XMLLINK[EID_MID],0)))</f>
        <v/>
      </c>
      <c r="K1160" s="18" t="str">
        <f>IF(S1160,"",INDEX(XMLLINK[Instrument],MATCH(Q1161&amp;"_"&amp;D1160,XMLLINK[EID_MID],0)))</f>
        <v/>
      </c>
      <c r="L1160" s="18" t="str">
        <f>IF(S1160,"",INDEX(XMLLINK[BereichIDPerson],MATCH(Q1161&amp;"_"&amp;D1160,XMLLINK[EID_MID],0)))</f>
        <v/>
      </c>
      <c r="M1160" s="18" t="str">
        <f>IF(S1160,"",INDEX(XMLLINK[BereichNamePerson],MATCH(Q1161&amp;"_"&amp;D1160,XMLLINK[EID_MID],0)))</f>
        <v/>
      </c>
      <c r="N1160" s="18" t="str">
        <f>IF(S1160,"",INDEX(XMLLINK[AuswahlPerson],MATCH(Q1161&amp;"_"&amp;D1160,XMLLINK[EID_MID],0)))</f>
        <v/>
      </c>
      <c r="O1160" s="18" t="str">
        <f>IF(S1160,"",INDEX(XMLLINK[BemerkungPerson],MATCH(Q1161&amp;"_"&amp;D1160,XMLLINK[EID_MID],0)))</f>
        <v/>
      </c>
      <c r="Q1160" s="21">
        <f t="shared" si="228"/>
        <v>58</v>
      </c>
      <c r="R1160" s="15">
        <v>5</v>
      </c>
      <c r="S1160" s="18" t="b">
        <f>ISERROR(INDEX(XMLLINK[NamePerson],MATCH(Q1157&amp;"_"&amp;D1160,XMLLINK[EID_MID],0)))</f>
        <v>1</v>
      </c>
      <c r="U1160" s="15" t="str">
        <f t="shared" ca="1" si="229"/>
        <v/>
      </c>
      <c r="W1160" s="15" t="str">
        <f>IF(OR(M1160="",COUNTIF(M1156:M1159,M1160)&gt;0),"",", "&amp;M1160)</f>
        <v/>
      </c>
      <c r="Y1160" s="15" t="str">
        <f>IF(OR(K1160="",COUNTIF(K1157:K1159,K1160)&gt;0),"",", "&amp;K1160)</f>
        <v/>
      </c>
    </row>
    <row r="1161" spans="1:25" x14ac:dyDescent="0.25">
      <c r="A1161" s="24"/>
      <c r="B1161" s="17" t="s">
        <v>84</v>
      </c>
      <c r="C1161" s="18" t="str">
        <f>IF(ISERROR(S1155),"",INDEX(XMLLINK[Artikel],MATCH(Q1161,XMLLINK[EnsembleNr],0)))</f>
        <v/>
      </c>
      <c r="D1161" s="21">
        <v>6</v>
      </c>
      <c r="E1161" s="18" t="str">
        <f>IF(S1161,"",INDEX(XMLLINK[NamePerson],MATCH(Q1162&amp;"_"&amp;D1161,XMLLINK[EID_MID],0)))</f>
        <v/>
      </c>
      <c r="F1161" s="18" t="str">
        <f>IF(S1161,"",INDEX(XMLLINK[GebDat],MATCH(Q1162&amp;"_"&amp;D1161,XMLLINK[EID_MID],0)))</f>
        <v/>
      </c>
      <c r="G1161" s="18" t="str">
        <f>IF(S1161,"",INDEX(XMLLINK[Geschlecht],MATCH(Q1162&amp;"_"&amp;D1161,XMLLINK[EID_MID],0)))</f>
        <v/>
      </c>
      <c r="H1161" s="18" t="str">
        <f>IF(S1161,"",INDEX(XMLLINK[Adresse],MATCH(Q1162&amp;"_"&amp;D1161,XMLLINK[EID_MID],0)))</f>
        <v/>
      </c>
      <c r="I1161" s="18" t="str">
        <f>IF(S1161,"",INDEX(XMLLINK[Email],MATCH(Q1162&amp;"_"&amp;D1161,XMLLINK[EID_MID],0)))</f>
        <v/>
      </c>
      <c r="J1161" s="18" t="str">
        <f>IF(S1161,"",INDEX(XMLLINK[Telefon],MATCH(Q1162&amp;"_"&amp;D1161,XMLLINK[EID_MID],0)))</f>
        <v/>
      </c>
      <c r="K1161" s="18" t="str">
        <f>IF(S1161,"",INDEX(XMLLINK[Instrument],MATCH(Q1162&amp;"_"&amp;D1161,XMLLINK[EID_MID],0)))</f>
        <v/>
      </c>
      <c r="L1161" s="18" t="str">
        <f>IF(S1161,"",INDEX(XMLLINK[BereichIDPerson],MATCH(Q1162&amp;"_"&amp;D1161,XMLLINK[EID_MID],0)))</f>
        <v/>
      </c>
      <c r="M1161" s="18" t="str">
        <f>IF(S1161,"",INDEX(XMLLINK[BereichNamePerson],MATCH(Q1162&amp;"_"&amp;D1161,XMLLINK[EID_MID],0)))</f>
        <v/>
      </c>
      <c r="N1161" s="18" t="str">
        <f>IF(S1161,"",INDEX(XMLLINK[AuswahlPerson],MATCH(Q1162&amp;"_"&amp;D1161,XMLLINK[EID_MID],0)))</f>
        <v/>
      </c>
      <c r="O1161" s="18" t="str">
        <f>IF(S1161,"",INDEX(XMLLINK[BemerkungPerson],MATCH(Q1162&amp;"_"&amp;D1161,XMLLINK[EID_MID],0)))</f>
        <v/>
      </c>
      <c r="Q1161" s="21">
        <f t="shared" si="228"/>
        <v>58</v>
      </c>
      <c r="R1161" s="15">
        <v>6</v>
      </c>
      <c r="S1161" s="18" t="b">
        <f>ISERROR(INDEX(XMLLINK[NamePerson],MATCH(Q1157&amp;"_"&amp;D1161,XMLLINK[EID_MID],0)))</f>
        <v>1</v>
      </c>
      <c r="U1161" s="15" t="str">
        <f t="shared" ca="1" si="229"/>
        <v/>
      </c>
      <c r="W1161" s="15" t="str">
        <f>IF(OR(M1161="",COUNTIF(M1156:M1160,M1161)&gt;0),"",", "&amp;M1161)</f>
        <v/>
      </c>
      <c r="Y1161" s="15" t="str">
        <f>IF(OR(K1161="",COUNTIF(K1158:K1160,K1161)&gt;0),"",", "&amp;K1161)</f>
        <v/>
      </c>
    </row>
    <row r="1162" spans="1:25" x14ac:dyDescent="0.25">
      <c r="A1162" s="24"/>
      <c r="B1162" s="17" t="s">
        <v>85</v>
      </c>
      <c r="C1162" s="18" t="str">
        <f>IF(ISERROR(S1155),"",INDEX(XMLLINK[BereichID],MATCH(Q1162,XMLLINK[EnsembleNr],0)))</f>
        <v/>
      </c>
      <c r="D1162" s="21">
        <v>7</v>
      </c>
      <c r="E1162" s="18" t="str">
        <f>IF(S1162,"",INDEX(XMLLINK[NamePerson],MATCH(Q1163&amp;"_"&amp;D1162,XMLLINK[EID_MID],0)))</f>
        <v/>
      </c>
      <c r="F1162" s="18" t="str">
        <f>IF(S1162,"",INDEX(XMLLINK[GebDat],MATCH(Q1163&amp;"_"&amp;D1162,XMLLINK[EID_MID],0)))</f>
        <v/>
      </c>
      <c r="G1162" s="18" t="str">
        <f>IF(S1162,"",INDEX(XMLLINK[Geschlecht],MATCH(Q1163&amp;"_"&amp;D1162,XMLLINK[EID_MID],0)))</f>
        <v/>
      </c>
      <c r="H1162" s="18" t="str">
        <f>IF(S1162,"",INDEX(XMLLINK[Adresse],MATCH(Q1163&amp;"_"&amp;D1162,XMLLINK[EID_MID],0)))</f>
        <v/>
      </c>
      <c r="I1162" s="18" t="str">
        <f>IF(S1162,"",INDEX(XMLLINK[Email],MATCH(Q1163&amp;"_"&amp;D1162,XMLLINK[EID_MID],0)))</f>
        <v/>
      </c>
      <c r="J1162" s="18" t="str">
        <f>IF(S1162,"",INDEX(XMLLINK[Telefon],MATCH(Q1163&amp;"_"&amp;D1162,XMLLINK[EID_MID],0)))</f>
        <v/>
      </c>
      <c r="K1162" s="18" t="str">
        <f>IF(S1162,"",INDEX(XMLLINK[Instrument],MATCH(Q1163&amp;"_"&amp;D1162,XMLLINK[EID_MID],0)))</f>
        <v/>
      </c>
      <c r="L1162" s="18" t="str">
        <f>IF(S1162,"",INDEX(XMLLINK[BereichIDPerson],MATCH(Q1163&amp;"_"&amp;D1162,XMLLINK[EID_MID],0)))</f>
        <v/>
      </c>
      <c r="M1162" s="18" t="str">
        <f>IF(S1162,"",INDEX(XMLLINK[BereichNamePerson],MATCH(Q1163&amp;"_"&amp;D1162,XMLLINK[EID_MID],0)))</f>
        <v/>
      </c>
      <c r="N1162" s="18" t="str">
        <f>IF(S1162,"",INDEX(XMLLINK[AuswahlPerson],MATCH(Q1163&amp;"_"&amp;D1162,XMLLINK[EID_MID],0)))</f>
        <v/>
      </c>
      <c r="O1162" s="18" t="str">
        <f>IF(S1162,"",INDEX(XMLLINK[BemerkungPerson],MATCH(Q1163&amp;"_"&amp;D1162,XMLLINK[EID_MID],0)))</f>
        <v/>
      </c>
      <c r="Q1162" s="21">
        <f t="shared" si="228"/>
        <v>58</v>
      </c>
      <c r="R1162" s="15">
        <v>7</v>
      </c>
      <c r="S1162" s="18" t="b">
        <f>ISERROR(INDEX(XMLLINK[NamePerson],MATCH(Q1157&amp;"_"&amp;D1162,XMLLINK[EID_MID],0)))</f>
        <v>1</v>
      </c>
      <c r="U1162" s="15" t="str">
        <f t="shared" ca="1" si="229"/>
        <v/>
      </c>
      <c r="W1162" s="15" t="str">
        <f>IF(OR(M1162="",COUNTIF(M1156:M1161,M1162)&gt;0),"",", "&amp;M1162)</f>
        <v/>
      </c>
      <c r="Y1162" s="15" t="str">
        <f>IF(OR(K1162="",COUNTIF(K1159:K1161,K1162)&gt;0),"",", "&amp;K1162)</f>
        <v/>
      </c>
    </row>
    <row r="1163" spans="1:25" x14ac:dyDescent="0.25">
      <c r="A1163" s="24"/>
      <c r="B1163" s="17" t="s">
        <v>86</v>
      </c>
      <c r="C1163" s="18" t="str">
        <f>IF(ISERROR(S1155),"",INDEX(XMLLINK[BereichName],MATCH(Q1163,XMLLINK[EnsembleNr],0)))</f>
        <v/>
      </c>
      <c r="D1163" s="21">
        <v>8</v>
      </c>
      <c r="E1163" s="18" t="str">
        <f>IF(S1163,"",INDEX(XMLLINK[NamePerson],MATCH(Q1164&amp;"_"&amp;D1163,XMLLINK[EID_MID],0)))</f>
        <v/>
      </c>
      <c r="F1163" s="18" t="str">
        <f>IF(S1163,"",INDEX(XMLLINK[GebDat],MATCH(Q1164&amp;"_"&amp;D1163,XMLLINK[EID_MID],0)))</f>
        <v/>
      </c>
      <c r="G1163" s="18" t="str">
        <f>IF(S1163,"",INDEX(XMLLINK[Geschlecht],MATCH(Q1164&amp;"_"&amp;D1163,XMLLINK[EID_MID],0)))</f>
        <v/>
      </c>
      <c r="H1163" s="18" t="str">
        <f>IF(S1163,"",INDEX(XMLLINK[Adresse],MATCH(Q1164&amp;"_"&amp;D1163,XMLLINK[EID_MID],0)))</f>
        <v/>
      </c>
      <c r="I1163" s="18" t="str">
        <f>IF(S1163,"",INDEX(XMLLINK[Email],MATCH(Q1164&amp;"_"&amp;D1163,XMLLINK[EID_MID],0)))</f>
        <v/>
      </c>
      <c r="J1163" s="18" t="str">
        <f>IF(S1163,"",INDEX(XMLLINK[Telefon],MATCH(Q1164&amp;"_"&amp;D1163,XMLLINK[EID_MID],0)))</f>
        <v/>
      </c>
      <c r="K1163" s="18" t="str">
        <f>IF(S1163,"",INDEX(XMLLINK[Instrument],MATCH(Q1164&amp;"_"&amp;D1163,XMLLINK[EID_MID],0)))</f>
        <v/>
      </c>
      <c r="L1163" s="18" t="str">
        <f>IF(S1163,"",INDEX(XMLLINK[BereichIDPerson],MATCH(Q1164&amp;"_"&amp;D1163,XMLLINK[EID_MID],0)))</f>
        <v/>
      </c>
      <c r="M1163" s="18" t="str">
        <f>IF(S1163,"",INDEX(XMLLINK[BereichNamePerson],MATCH(Q1164&amp;"_"&amp;D1163,XMLLINK[EID_MID],0)))</f>
        <v/>
      </c>
      <c r="N1163" s="18" t="str">
        <f>IF(S1163,"",INDEX(XMLLINK[AuswahlPerson],MATCH(Q1164&amp;"_"&amp;D1163,XMLLINK[EID_MID],0)))</f>
        <v/>
      </c>
      <c r="O1163" s="18" t="str">
        <f>IF(S1163,"",INDEX(XMLLINK[BemerkungPerson],MATCH(Q1164&amp;"_"&amp;D1163,XMLLINK[EID_MID],0)))</f>
        <v/>
      </c>
      <c r="Q1163" s="21">
        <f t="shared" si="228"/>
        <v>58</v>
      </c>
      <c r="R1163" s="15">
        <v>8</v>
      </c>
      <c r="S1163" s="18" t="b">
        <f>ISERROR(INDEX(XMLLINK[NamePerson],MATCH(Q1157&amp;"_"&amp;D1163,XMLLINK[EID_MID],0)))</f>
        <v>1</v>
      </c>
      <c r="U1163" s="15" t="str">
        <f t="shared" ca="1" si="229"/>
        <v/>
      </c>
      <c r="W1163" s="15" t="str">
        <f>IF(OR(M1163="",COUNTIF(M1156:M1162,M1163)&gt;0),"",", "&amp;M1163)</f>
        <v/>
      </c>
      <c r="Y1163" s="15" t="str">
        <f>IF(OR(K1163="",COUNTIF(K1160:K1162,K1163)&gt;0),"",", "&amp;K1163)</f>
        <v/>
      </c>
    </row>
    <row r="1164" spans="1:25" x14ac:dyDescent="0.25">
      <c r="A1164" s="24"/>
      <c r="B1164" s="17" t="s">
        <v>87</v>
      </c>
      <c r="C1164" s="18" t="str">
        <f>IF(ISERROR(S1155),"",INDEX(XMLLINK[Auftrittzeit],MATCH(Q1164,XMLLINK[EnsembleNr],0)))</f>
        <v/>
      </c>
      <c r="D1164" s="17" t="s">
        <v>94</v>
      </c>
      <c r="E1164" s="15" t="s">
        <v>29</v>
      </c>
      <c r="F1164" s="15" t="s">
        <v>30</v>
      </c>
      <c r="G1164" s="15" t="s">
        <v>95</v>
      </c>
      <c r="H1164" s="15" t="s">
        <v>32</v>
      </c>
      <c r="I1164" s="15" t="s">
        <v>20</v>
      </c>
      <c r="J1164" s="15" t="s">
        <v>39</v>
      </c>
      <c r="Q1164" s="21">
        <f t="shared" si="228"/>
        <v>58</v>
      </c>
      <c r="U1164" s="15">
        <f ca="1">COUNT(U1156:U1163)</f>
        <v>0</v>
      </c>
      <c r="W1164" s="29" t="str">
        <f>CONCATENATE(W1165,V1166,W1166,V1167,W1167,V1168,W1168,V1169,W1169,V1170,W1170,V1171,W1171)</f>
        <v/>
      </c>
    </row>
    <row r="1165" spans="1:25" x14ac:dyDescent="0.25">
      <c r="A1165" s="24"/>
      <c r="B1165" s="17" t="s">
        <v>88</v>
      </c>
      <c r="C1165" s="18" t="str">
        <f>IF(ISERROR(S1155),"",INDEX(XMLLINK[Bemerkung],MATCH(Q1165,XMLLINK[EnsembleNr],0)))</f>
        <v/>
      </c>
      <c r="D1165" s="21">
        <v>1</v>
      </c>
      <c r="E1165" s="18" t="str">
        <f>IF(S1165,"",INDEX(XMLLINK[Titel],MATCH(Q1166&amp;"_"&amp;D1165,XMLLINK[EID_WID],0)))</f>
        <v/>
      </c>
      <c r="F1165" s="18" t="str">
        <f>IF(S1165,"",INDEX(XMLLINK[Komponist],MATCH(Q1166&amp;"_"&amp;D1165,XMLLINK[EID_WID],0)))</f>
        <v/>
      </c>
      <c r="G1165" s="18" t="str">
        <f>IF(S1165,"",INDEX(XMLLINK[Satz],MATCH(Q1166&amp;"_"&amp;D1165,XMLLINK[EID_WID],0)))</f>
        <v/>
      </c>
      <c r="H1165" s="18" t="str">
        <f>IF(S1165,"",INDEX(XMLLINK[Dauer],MATCH(Q1166&amp;"_"&amp;D1165,XMLLINK[EID_WID],0)))</f>
        <v/>
      </c>
      <c r="I1165" s="18" t="str">
        <f>IF(S1165,"",INDEX(XMLLINK[BemerkungWerk],MATCH(Q1166&amp;"_"&amp;D1165,XMLLINK[EID_WID],0)))</f>
        <v/>
      </c>
      <c r="J1165" s="18" t="str">
        <f>IF(S1165,"",INDEX(XMLLINK[Pflicht],MATCH(Q1166&amp;"_"&amp;D1165,XMLLINK[EID_WID],0)))</f>
        <v/>
      </c>
      <c r="Q1165" s="21">
        <f t="shared" si="228"/>
        <v>58</v>
      </c>
      <c r="R1165" s="22" t="s">
        <v>102</v>
      </c>
      <c r="S1165" s="18" t="b">
        <f>ISERROR(INDEX(XMLLINK[NamePerson],MATCH(Q1167&amp;"_"&amp;D1165,XMLLINK[EID_WID],0)))</f>
        <v>1</v>
      </c>
      <c r="W1165" s="15" t="str">
        <f t="shared" ref="W1165:W1172" si="230">IF(AND(F1165="",G1165=""),E1165,IF(AND(F1165&lt;&gt;"",G1165&lt;&gt;""),F1165&amp;", "&amp;E1165&amp;", "&amp;G1165,IF(F1165="",E1165&amp;", "&amp;G1165,F1165&amp;", "&amp;E1165)))</f>
        <v/>
      </c>
    </row>
    <row r="1166" spans="1:25" x14ac:dyDescent="0.25">
      <c r="A1166" s="24"/>
      <c r="B1166" s="17" t="s">
        <v>108</v>
      </c>
      <c r="C1166" s="28" t="str">
        <f ca="1">IF(U1164=0,"",SUM(U1156:U1163)/U1164/365.25)</f>
        <v/>
      </c>
      <c r="D1166" s="21">
        <v>2</v>
      </c>
      <c r="E1166" s="18" t="str">
        <f>IF(S1166,"",INDEX(XMLLINK[Titel],MATCH(Q1167&amp;"_"&amp;D1166,XMLLINK[EID_WID],0)))</f>
        <v/>
      </c>
      <c r="F1166" s="18" t="str">
        <f>IF(S1166,"",INDEX(XMLLINK[Komponist],MATCH(Q1167&amp;"_"&amp;D1166,XMLLINK[EID_WID],0)))</f>
        <v/>
      </c>
      <c r="G1166" s="18" t="str">
        <f>IF(S1166,"",INDEX(XMLLINK[Satz],MATCH(Q1167&amp;"_"&amp;D1166,XMLLINK[EID_WID],0)))</f>
        <v/>
      </c>
      <c r="H1166" s="18" t="str">
        <f>IF(S1166,"",INDEX(XMLLINK[Dauer],MATCH(Q1167&amp;"_"&amp;D1166,XMLLINK[EID_WID],0)))</f>
        <v/>
      </c>
      <c r="I1166" s="18" t="str">
        <f>IF(S1166,"",INDEX(XMLLINK[BemerkungWerk],MATCH(Q1167&amp;"_"&amp;D1166,XMLLINK[EID_WID],0)))</f>
        <v/>
      </c>
      <c r="J1166" s="18" t="str">
        <f>IF(S1166,"",INDEX(XMLLINK[Pflicht],MATCH(Q1167&amp;"_"&amp;D1166,XMLLINK[EID_WID],0)))</f>
        <v/>
      </c>
      <c r="Q1166" s="21">
        <f t="shared" si="228"/>
        <v>58</v>
      </c>
      <c r="R1166" s="22">
        <v>2</v>
      </c>
      <c r="S1166" s="18" t="b">
        <f>ISERROR(INDEX(XMLLINK[NamePerson],MATCH(Q1168&amp;"_"&amp;D1166,XMLLINK[EID_WID],0)))</f>
        <v>1</v>
      </c>
      <c r="V1166" s="15" t="str">
        <f>IF(W1166="","","; ")</f>
        <v/>
      </c>
      <c r="W1166" s="15" t="str">
        <f t="shared" si="230"/>
        <v/>
      </c>
    </row>
    <row r="1167" spans="1:25" x14ac:dyDescent="0.25">
      <c r="A1167" s="24"/>
      <c r="D1167" s="21">
        <v>3</v>
      </c>
      <c r="E1167" s="18" t="str">
        <f>IF(S1167,"",INDEX(XMLLINK[Titel],MATCH(Q1168&amp;"_"&amp;D1167,XMLLINK[EID_WID],0)))</f>
        <v/>
      </c>
      <c r="F1167" s="18" t="str">
        <f>IF(S1167,"",INDEX(XMLLINK[Komponist],MATCH(Q1168&amp;"_"&amp;D1167,XMLLINK[EID_WID],0)))</f>
        <v/>
      </c>
      <c r="G1167" s="18" t="str">
        <f>IF(S1167,"",INDEX(XMLLINK[Satz],MATCH(Q1168&amp;"_"&amp;D1167,XMLLINK[EID_WID],0)))</f>
        <v/>
      </c>
      <c r="H1167" s="18" t="str">
        <f>IF(S1167,"",INDEX(XMLLINK[Dauer],MATCH(Q1168&amp;"_"&amp;D1167,XMLLINK[EID_WID],0)))</f>
        <v/>
      </c>
      <c r="I1167" s="18" t="str">
        <f>IF(S1167,"",INDEX(XMLLINK[BemerkungWerk],MATCH(Q1168&amp;"_"&amp;D1167,XMLLINK[EID_WID],0)))</f>
        <v/>
      </c>
      <c r="J1167" s="18" t="str">
        <f>IF(S1167,"",INDEX(XMLLINK[Pflicht],MATCH(Q1168&amp;"_"&amp;D1167,XMLLINK[EID_WID],0)))</f>
        <v/>
      </c>
      <c r="Q1167" s="21">
        <f t="shared" si="228"/>
        <v>58</v>
      </c>
      <c r="R1167" s="22">
        <v>3</v>
      </c>
      <c r="S1167" s="18" t="b">
        <f>ISERROR(INDEX(XMLLINK[NamePerson],MATCH(Q1169&amp;"_"&amp;D1167,XMLLINK[EID_WID],0)))</f>
        <v>1</v>
      </c>
      <c r="V1167" s="15" t="str">
        <f t="shared" ref="V1167:V1172" si="231">IF(W1167="","","; ")</f>
        <v/>
      </c>
      <c r="W1167" s="15" t="str">
        <f t="shared" si="230"/>
        <v/>
      </c>
    </row>
    <row r="1168" spans="1:25" x14ac:dyDescent="0.25">
      <c r="A1168" s="24"/>
      <c r="D1168" s="21">
        <v>4</v>
      </c>
      <c r="E1168" s="18" t="str">
        <f>IF(S1168,"",INDEX(XMLLINK[Titel],MATCH(Q1169&amp;"_"&amp;D1168,XMLLINK[EID_WID],0)))</f>
        <v/>
      </c>
      <c r="F1168" s="18" t="str">
        <f>IF(S1168,"",INDEX(XMLLINK[Komponist],MATCH(Q1169&amp;"_"&amp;D1168,XMLLINK[EID_WID],0)))</f>
        <v/>
      </c>
      <c r="G1168" s="18" t="str">
        <f>IF(S1168,"",INDEX(XMLLINK[Satz],MATCH(Q1169&amp;"_"&amp;D1168,XMLLINK[EID_WID],0)))</f>
        <v/>
      </c>
      <c r="H1168" s="18" t="str">
        <f>IF(S1168,"",INDEX(XMLLINK[Dauer],MATCH(Q1169&amp;"_"&amp;D1168,XMLLINK[EID_WID],0)))</f>
        <v/>
      </c>
      <c r="I1168" s="18" t="str">
        <f>IF(S1168,"",INDEX(XMLLINK[BemerkungWerk],MATCH(Q1169&amp;"_"&amp;D1168,XMLLINK[EID_WID],0)))</f>
        <v/>
      </c>
      <c r="J1168" s="18" t="str">
        <f>IF(S1168,"",INDEX(XMLLINK[Pflicht],MATCH(Q1169&amp;"_"&amp;D1168,XMLLINK[EID_WID],0)))</f>
        <v/>
      </c>
      <c r="Q1168" s="21">
        <f t="shared" si="228"/>
        <v>58</v>
      </c>
      <c r="R1168" s="22">
        <v>4</v>
      </c>
      <c r="S1168" s="18" t="b">
        <f>ISERROR(INDEX(XMLLINK[NamePerson],MATCH(Q1170&amp;"_"&amp;D1168,XMLLINK[EID_WID],0)))</f>
        <v>1</v>
      </c>
      <c r="V1168" s="15" t="str">
        <f t="shared" si="231"/>
        <v/>
      </c>
      <c r="W1168" s="15" t="str">
        <f t="shared" si="230"/>
        <v/>
      </c>
    </row>
    <row r="1169" spans="1:25" x14ac:dyDescent="0.25">
      <c r="A1169" s="24"/>
      <c r="D1169" s="21">
        <v>5</v>
      </c>
      <c r="E1169" s="18" t="str">
        <f>IF(S1169,"",INDEX(XMLLINK[Titel],MATCH(Q1170&amp;"_"&amp;D1169,XMLLINK[EID_WID],0)))</f>
        <v/>
      </c>
      <c r="F1169" s="18" t="str">
        <f>IF(S1169,"",INDEX(XMLLINK[Komponist],MATCH(Q1170&amp;"_"&amp;D1169,XMLLINK[EID_WID],0)))</f>
        <v/>
      </c>
      <c r="G1169" s="18" t="str">
        <f>IF(S1169,"",INDEX(XMLLINK[Satz],MATCH(Q1170&amp;"_"&amp;D1169,XMLLINK[EID_WID],0)))</f>
        <v/>
      </c>
      <c r="H1169" s="18" t="str">
        <f>IF(S1169,"",INDEX(XMLLINK[Dauer],MATCH(Q1170&amp;"_"&amp;D1169,XMLLINK[EID_WID],0)))</f>
        <v/>
      </c>
      <c r="I1169" s="18" t="str">
        <f>IF(S1169,"",INDEX(XMLLINK[BemerkungWerk],MATCH(Q1170&amp;"_"&amp;D1169,XMLLINK[EID_WID],0)))</f>
        <v/>
      </c>
      <c r="J1169" s="18" t="str">
        <f>IF(S1169,"",INDEX(XMLLINK[Pflicht],MATCH(Q1170&amp;"_"&amp;D1169,XMLLINK[EID_WID],0)))</f>
        <v/>
      </c>
      <c r="Q1169" s="21">
        <f t="shared" si="228"/>
        <v>58</v>
      </c>
      <c r="R1169" s="22">
        <v>5</v>
      </c>
      <c r="S1169" s="18" t="b">
        <f>ISERROR(INDEX(XMLLINK[NamePerson],MATCH(Q1171&amp;"_"&amp;D1169,XMLLINK[EID_WID],0)))</f>
        <v>1</v>
      </c>
      <c r="V1169" s="15" t="str">
        <f t="shared" si="231"/>
        <v/>
      </c>
      <c r="W1169" s="15" t="str">
        <f t="shared" si="230"/>
        <v/>
      </c>
    </row>
    <row r="1170" spans="1:25" x14ac:dyDescent="0.25">
      <c r="A1170" s="24"/>
      <c r="D1170" s="21">
        <v>6</v>
      </c>
      <c r="E1170" s="18" t="str">
        <f>IF(S1170,"",INDEX(XMLLINK[Titel],MATCH(Q1171&amp;"_"&amp;D1170,XMLLINK[EID_WID],0)))</f>
        <v/>
      </c>
      <c r="F1170" s="18" t="str">
        <f>IF(S1170,"",INDEX(XMLLINK[Komponist],MATCH(Q1171&amp;"_"&amp;D1170,XMLLINK[EID_WID],0)))</f>
        <v/>
      </c>
      <c r="G1170" s="18" t="str">
        <f>IF(S1170,"",INDEX(XMLLINK[Satz],MATCH(Q1171&amp;"_"&amp;D1170,XMLLINK[EID_WID],0)))</f>
        <v/>
      </c>
      <c r="H1170" s="18" t="str">
        <f>IF(S1170,"",INDEX(XMLLINK[Dauer],MATCH(Q1171&amp;"_"&amp;D1170,XMLLINK[EID_WID],0)))</f>
        <v/>
      </c>
      <c r="I1170" s="18" t="str">
        <f>IF(S1170,"",INDEX(XMLLINK[BemerkungWerk],MATCH(Q1171&amp;"_"&amp;D1170,XMLLINK[EID_WID],0)))</f>
        <v/>
      </c>
      <c r="J1170" s="18" t="str">
        <f>IF(S1170,"",INDEX(XMLLINK[Pflicht],MATCH(Q1171&amp;"_"&amp;D1170,XMLLINK[EID_WID],0)))</f>
        <v/>
      </c>
      <c r="Q1170" s="21">
        <f t="shared" si="228"/>
        <v>58</v>
      </c>
      <c r="R1170" s="22">
        <v>6</v>
      </c>
      <c r="S1170" s="18" t="b">
        <f>ISERROR(INDEX(XMLLINK[NamePerson],MATCH(Q1172&amp;"_"&amp;D1170,XMLLINK[EID_WID],0)))</f>
        <v>1</v>
      </c>
      <c r="V1170" s="15" t="str">
        <f t="shared" si="231"/>
        <v/>
      </c>
      <c r="W1170" s="15" t="str">
        <f t="shared" si="230"/>
        <v/>
      </c>
    </row>
    <row r="1171" spans="1:25" x14ac:dyDescent="0.25">
      <c r="A1171" s="24"/>
      <c r="D1171" s="21">
        <v>7</v>
      </c>
      <c r="E1171" s="18" t="str">
        <f>IF(S1171,"",INDEX(XMLLINK[Titel],MATCH(Q1172&amp;"_"&amp;D1171,XMLLINK[EID_WID],0)))</f>
        <v/>
      </c>
      <c r="F1171" s="18" t="str">
        <f>IF(S1171,"",INDEX(XMLLINK[Komponist],MATCH(Q1172&amp;"_"&amp;D1171,XMLLINK[EID_WID],0)))</f>
        <v/>
      </c>
      <c r="G1171" s="18" t="str">
        <f>IF(S1171,"",INDEX(XMLLINK[Satz],MATCH(Q1172&amp;"_"&amp;D1171,XMLLINK[EID_WID],0)))</f>
        <v/>
      </c>
      <c r="H1171" s="18" t="str">
        <f>IF(S1171,"",INDEX(XMLLINK[Dauer],MATCH(Q1172&amp;"_"&amp;D1171,XMLLINK[EID_WID],0)))</f>
        <v/>
      </c>
      <c r="I1171" s="18" t="str">
        <f>IF(S1171,"",INDEX(XMLLINK[BemerkungWerk],MATCH(Q1172&amp;"_"&amp;D1171,XMLLINK[EID_WID],0)))</f>
        <v/>
      </c>
      <c r="J1171" s="18" t="str">
        <f>IF(S1171,"",INDEX(XMLLINK[Pflicht],MATCH(Q1172&amp;"_"&amp;D1171,XMLLINK[EID_WID],0)))</f>
        <v/>
      </c>
      <c r="Q1171" s="21">
        <f t="shared" si="228"/>
        <v>58</v>
      </c>
      <c r="R1171" s="22">
        <v>7</v>
      </c>
      <c r="S1171" s="18" t="b">
        <f>ISERROR(INDEX(XMLLINK[NamePerson],MATCH(Q1173&amp;"_"&amp;D1171,XMLLINK[EID_WID],0)))</f>
        <v>1</v>
      </c>
      <c r="V1171" s="15" t="str">
        <f t="shared" si="231"/>
        <v/>
      </c>
      <c r="W1171" s="15" t="str">
        <f t="shared" si="230"/>
        <v/>
      </c>
    </row>
    <row r="1172" spans="1:25" x14ac:dyDescent="0.25">
      <c r="A1172" s="24"/>
      <c r="D1172" s="21">
        <v>8</v>
      </c>
      <c r="E1172" s="18" t="str">
        <f>IF(S1172,"",INDEX(XMLLINK[Titel],MATCH(Q1173&amp;"_"&amp;D1172,XMLLINK[EID_WID],0)))</f>
        <v/>
      </c>
      <c r="F1172" s="18" t="str">
        <f>IF(S1172,"",INDEX(XMLLINK[Komponist],MATCH(Q1173&amp;"_"&amp;D1172,XMLLINK[EID_WID],0)))</f>
        <v/>
      </c>
      <c r="G1172" s="18" t="str">
        <f>IF(S1172,"",INDEX(XMLLINK[Satz],MATCH(Q1173&amp;"_"&amp;D1172,XMLLINK[EID_WID],0)))</f>
        <v/>
      </c>
      <c r="H1172" s="18" t="str">
        <f>IF(S1172,"",INDEX(XMLLINK[Dauer],MATCH(Q1173&amp;"_"&amp;D1172,XMLLINK[EID_WID],0)))</f>
        <v/>
      </c>
      <c r="I1172" s="18" t="str">
        <f>IF(S1172,"",INDEX(XMLLINK[BemerkungWerk],MATCH(Q1173&amp;"_"&amp;D1172,XMLLINK[EID_WID],0)))</f>
        <v/>
      </c>
      <c r="J1172" s="18" t="str">
        <f>IF(S1172,"",INDEX(XMLLINK[Pflicht],MATCH(Q1173&amp;"_"&amp;D1172,XMLLINK[EID_WID],0)))</f>
        <v/>
      </c>
      <c r="Q1172" s="21"/>
      <c r="R1172" s="22">
        <v>8</v>
      </c>
      <c r="S1172" s="18" t="b">
        <f>ISERROR(INDEX(XMLLINK[NamePerson],MATCH(A1173&amp;"_"&amp;D1172,XMLLINK[EID_WID],0)))</f>
        <v>1</v>
      </c>
      <c r="V1172" s="15" t="str">
        <f t="shared" si="231"/>
        <v/>
      </c>
      <c r="W1172" s="15" t="str">
        <f t="shared" si="230"/>
        <v/>
      </c>
    </row>
    <row r="1174" spans="1:25" x14ac:dyDescent="0.25">
      <c r="A1174" s="23" t="s">
        <v>96</v>
      </c>
      <c r="B1174" s="23">
        <f>(ROW()+6)/20</f>
        <v>59</v>
      </c>
      <c r="C1174" s="24"/>
      <c r="D1174" s="24"/>
      <c r="E1174" s="24"/>
      <c r="F1174" s="24"/>
      <c r="G1174" s="24"/>
      <c r="H1174" s="24"/>
      <c r="I1174" s="24"/>
      <c r="J1174" s="24"/>
      <c r="K1174" s="24"/>
      <c r="L1174" s="24"/>
      <c r="M1174" s="24"/>
      <c r="N1174" s="24"/>
      <c r="O1174" s="24"/>
    </row>
    <row r="1175" spans="1:25" x14ac:dyDescent="0.25">
      <c r="A1175" s="24"/>
      <c r="B1175" s="17" t="s">
        <v>78</v>
      </c>
      <c r="C1175" s="18" t="str">
        <f>IF(ISERROR(S1175),"",INDEX(XMLLINK[Name],MATCH(Q1176,XMLLINK[EnsembleNr],0)))</f>
        <v/>
      </c>
      <c r="D1175" s="17" t="s">
        <v>89</v>
      </c>
      <c r="E1175" s="19" t="s">
        <v>11</v>
      </c>
      <c r="F1175" s="15" t="s">
        <v>90</v>
      </c>
      <c r="G1175" s="15" t="s">
        <v>91</v>
      </c>
      <c r="H1175" s="15" t="s">
        <v>24</v>
      </c>
      <c r="I1175" s="15" t="s">
        <v>25</v>
      </c>
      <c r="J1175" s="15" t="s">
        <v>26</v>
      </c>
      <c r="K1175" s="15" t="s">
        <v>27</v>
      </c>
      <c r="L1175" s="15" t="s">
        <v>18</v>
      </c>
      <c r="M1175" s="15" t="s">
        <v>92</v>
      </c>
      <c r="N1175" s="15" t="s">
        <v>93</v>
      </c>
      <c r="O1175" s="15" t="s">
        <v>20</v>
      </c>
      <c r="Q1175" s="21" t="s">
        <v>103</v>
      </c>
      <c r="R1175" s="17" t="s">
        <v>97</v>
      </c>
      <c r="S1175" s="20" t="e">
        <f>VLOOKUP(Q1177,XMLLINK[EnsembleNr],1,0)</f>
        <v>#N/A</v>
      </c>
      <c r="T1175" s="15" t="s">
        <v>100</v>
      </c>
      <c r="W1175" s="29" t="str">
        <f>CONCATENATE(W1176,W1177,W1178,W1179,W1180,W1181,W1182,W1183)</f>
        <v/>
      </c>
      <c r="X1175" s="31">
        <f>8-COUNTIF(W1176:W1183,"")</f>
        <v>0</v>
      </c>
      <c r="Y1175" s="29" t="str">
        <f>CONCATENATE(Y1176,Y1177,Y1178,Y1179,Y1180,Y1181,Y1182,Y1183)</f>
        <v/>
      </c>
    </row>
    <row r="1176" spans="1:25" x14ac:dyDescent="0.25">
      <c r="A1176" s="24"/>
      <c r="B1176" s="17" t="s">
        <v>79</v>
      </c>
      <c r="C1176" s="18" t="str">
        <f>IF(ISERROR(S1175),"",INDEX(XMLLINK[Leiter],MATCH(Q1176,XMLLINK[EnsembleNr],0)))</f>
        <v/>
      </c>
      <c r="D1176" s="21">
        <v>1</v>
      </c>
      <c r="E1176" s="18" t="str">
        <f>IF(S1176,"",INDEX(XMLLINK[NamePerson],MATCH(Q1177&amp;"_"&amp;D1176,XMLLINK[EID_MID],0)))</f>
        <v/>
      </c>
      <c r="F1176" s="18" t="str">
        <f>IF(S1176,"",INDEX(XMLLINK[GebDat],MATCH(Q1177&amp;"_"&amp;D1176,XMLLINK[EID_MID],0)))</f>
        <v/>
      </c>
      <c r="G1176" s="18" t="str">
        <f>IF(S1176,"",INDEX(XMLLINK[Geschlecht],MATCH(Q1177&amp;"_"&amp;D1176,XMLLINK[EID_MID],0)))</f>
        <v/>
      </c>
      <c r="H1176" s="18" t="str">
        <f>IF(S1176,"",INDEX(XMLLINK[Adresse],MATCH(Q1177&amp;"_"&amp;D1176,XMLLINK[EID_MID],0)))</f>
        <v/>
      </c>
      <c r="I1176" s="18" t="str">
        <f>IF(S1176,"",INDEX(XMLLINK[Email],MATCH(Q1177&amp;"_"&amp;D1176,XMLLINK[EID_MID],0)))</f>
        <v/>
      </c>
      <c r="J1176" s="18" t="str">
        <f>IF(S1176,"",INDEX(XMLLINK[Telefon],MATCH(Q1177&amp;"_"&amp;D1176,XMLLINK[EID_MID],0)))</f>
        <v/>
      </c>
      <c r="K1176" s="18" t="str">
        <f>IF(S1176,"",INDEX(XMLLINK[Instrument],MATCH(Q1177&amp;"_"&amp;D1176,XMLLINK[EID_MID],0)))</f>
        <v/>
      </c>
      <c r="L1176" s="18" t="str">
        <f>IF(S1176,"",INDEX(XMLLINK[BereichIDPerson],MATCH(Q1177&amp;"_"&amp;D1176,XMLLINK[EID_MID],0)))</f>
        <v/>
      </c>
      <c r="M1176" s="18" t="str">
        <f>IF(S1176,"",INDEX(XMLLINK[BereichNamePerson],MATCH(Q1177&amp;"_"&amp;D1176,XMLLINK[EID_MID],0)))</f>
        <v/>
      </c>
      <c r="N1176" s="18" t="str">
        <f>IF(S1176,"",INDEX(XMLLINK[AuswahlPerson],MATCH(Q1177&amp;"_"&amp;D1176,XMLLINK[EID_MID],0)))</f>
        <v/>
      </c>
      <c r="O1176" s="18" t="str">
        <f>IF(S1176,"",INDEX(XMLLINK[BemerkungPerson],MATCH(Q1177&amp;"_"&amp;D1176,XMLLINK[EID_MID],0)))</f>
        <v/>
      </c>
      <c r="Q1176" s="21">
        <f>B1174</f>
        <v>59</v>
      </c>
      <c r="R1176" s="22" t="s">
        <v>101</v>
      </c>
      <c r="S1176" s="18" t="b">
        <f>ISERROR(INDEX(XMLLINK[NamePerson],MATCH(Q1177&amp;"_"&amp;D1176,XMLLINK[EID_MID],0)))</f>
        <v>1</v>
      </c>
      <c r="U1176" s="15" t="str">
        <f ca="1">IF(ISNUMBER(DATEVALUE(F1176)),TODAY()-DATEVALUE(F1176),"")</f>
        <v/>
      </c>
      <c r="W1176" s="15" t="str">
        <f>M1176</f>
        <v/>
      </c>
      <c r="X1176" s="29" t="str">
        <f>IF(E1176="","",IF(E1177="",E1176,IF(E1178="",E1176&amp;", "&amp;E1177,IF(E1179="",E1176&amp;", "&amp;E1177&amp;", "&amp;E1178,IF(E1180="",E1176&amp;", "&amp;E1177&amp;", "&amp;E1178&amp;", "&amp;E1179,IF(E1181="",E1176&amp;", "&amp;E1177&amp;", "&amp;E1178&amp;", "&amp;E1179&amp;", "&amp;E1180,IF(E1182="",E1176&amp;", "&amp;E1177&amp;", "&amp;E1178&amp;", "&amp;E1179&amp;", "&amp;E1180&amp;", "&amp;E1181,IF(E1183="",E1176&amp;", "&amp;E1177&amp;", "&amp;E1178&amp;", "&amp;E1179&amp;", "&amp;E1180&amp;", "&amp;E1181&amp;", "&amp;E1182,E1176&amp;", "&amp;E1177&amp;", "&amp;E1178&amp;", "&amp;E1179&amp;", "&amp;E1180&amp;", "&amp;E1181&amp;", "&amp;E1182&amp;", "&amp;E1183))))))))</f>
        <v/>
      </c>
      <c r="Y1176" s="15" t="str">
        <f>K1176</f>
        <v/>
      </c>
    </row>
    <row r="1177" spans="1:25" x14ac:dyDescent="0.25">
      <c r="A1177" s="24"/>
      <c r="B1177" s="17" t="s">
        <v>80</v>
      </c>
      <c r="C1177" s="18" t="str">
        <f>IF(ISERROR(S1175),"",INDEX(XMLLINK[LeiterEmail],MATCH(Q1177,XMLLINK[EnsembleNr],0)))</f>
        <v/>
      </c>
      <c r="D1177" s="21">
        <v>2</v>
      </c>
      <c r="E1177" s="18" t="str">
        <f>IF(S1177,"",INDEX(XMLLINK[NamePerson],MATCH(Q1178&amp;"_"&amp;D1177,XMLLINK[EID_MID],0)))</f>
        <v/>
      </c>
      <c r="F1177" s="18" t="str">
        <f>IF(S1177,"",INDEX(XMLLINK[GebDat],MATCH(Q1178&amp;"_"&amp;D1177,XMLLINK[EID_MID],0)))</f>
        <v/>
      </c>
      <c r="G1177" s="18" t="str">
        <f>IF(S1177,"",INDEX(XMLLINK[Geschlecht],MATCH(Q1178&amp;"_"&amp;D1177,XMLLINK[EID_MID],0)))</f>
        <v/>
      </c>
      <c r="H1177" s="18" t="str">
        <f>IF(S1177,"",INDEX(XMLLINK[Adresse],MATCH(Q1178&amp;"_"&amp;D1177,XMLLINK[EID_MID],0)))</f>
        <v/>
      </c>
      <c r="I1177" s="18" t="str">
        <f>IF(S1177,"",INDEX(XMLLINK[Email],MATCH(Q1178&amp;"_"&amp;D1177,XMLLINK[EID_MID],0)))</f>
        <v/>
      </c>
      <c r="J1177" s="18" t="str">
        <f>IF(S1177,"",INDEX(XMLLINK[Telefon],MATCH(Q1178&amp;"_"&amp;D1177,XMLLINK[EID_MID],0)))</f>
        <v/>
      </c>
      <c r="K1177" s="18" t="str">
        <f>IF(S1177,"",INDEX(XMLLINK[Instrument],MATCH(Q1178&amp;"_"&amp;D1177,XMLLINK[EID_MID],0)))</f>
        <v/>
      </c>
      <c r="L1177" s="18" t="str">
        <f>IF(S1177,"",INDEX(XMLLINK[BereichIDPerson],MATCH(Q1178&amp;"_"&amp;D1177,XMLLINK[EID_MID],0)))</f>
        <v/>
      </c>
      <c r="M1177" s="18" t="str">
        <f>IF(S1177,"",INDEX(XMLLINK[BereichNamePerson],MATCH(Q1178&amp;"_"&amp;D1177,XMLLINK[EID_MID],0)))</f>
        <v/>
      </c>
      <c r="N1177" s="18" t="str">
        <f>IF(S1177,"",INDEX(XMLLINK[AuswahlPerson],MATCH(Q1178&amp;"_"&amp;D1177,XMLLINK[EID_MID],0)))</f>
        <v/>
      </c>
      <c r="O1177" s="18" t="str">
        <f>IF(S1177,"",INDEX(XMLLINK[BemerkungPerson],MATCH(Q1178&amp;"_"&amp;D1177,XMLLINK[EID_MID],0)))</f>
        <v/>
      </c>
      <c r="Q1177" s="21">
        <f t="shared" ref="Q1177:Q1191" si="232">Q1176</f>
        <v>59</v>
      </c>
      <c r="R1177" s="15">
        <v>2</v>
      </c>
      <c r="S1177" s="18" t="b">
        <f>ISERROR(INDEX(XMLLINK[NamePerson],MATCH(Q1177&amp;"_"&amp;D1177,XMLLINK[EID_MID],0)))</f>
        <v>1</v>
      </c>
      <c r="U1177" s="15" t="str">
        <f t="shared" ref="U1177:U1183" ca="1" si="233">IF(ISNUMBER(DATEVALUE(F1177)),TODAY()-DATEVALUE(F1177),"")</f>
        <v/>
      </c>
      <c r="W1177" s="15" t="str">
        <f>IF(AND(M1177&lt;&gt;"",M1177&lt;&gt;M1176),", "&amp;M1177,"")</f>
        <v/>
      </c>
      <c r="Y1177" s="15" t="str">
        <f>IF(AND(K1177&lt;&gt;"",K1177&lt;&gt;K1176),", "&amp;K1177,"")</f>
        <v/>
      </c>
    </row>
    <row r="1178" spans="1:25" x14ac:dyDescent="0.25">
      <c r="A1178" s="24"/>
      <c r="B1178" s="17" t="s">
        <v>81</v>
      </c>
      <c r="C1178" s="18" t="str">
        <f>IF(ISERROR(S1175),"",INDEX(XMLLINK[LeiterTelefon],MATCH(Q1178,XMLLINK[EnsembleNr],0)))</f>
        <v/>
      </c>
      <c r="D1178" s="21">
        <v>3</v>
      </c>
      <c r="E1178" s="18" t="str">
        <f>IF(S1178,"",INDEX(XMLLINK[NamePerson],MATCH(Q1179&amp;"_"&amp;D1178,XMLLINK[EID_MID],0)))</f>
        <v/>
      </c>
      <c r="F1178" s="18" t="str">
        <f>IF(S1178,"",INDEX(XMLLINK[GebDat],MATCH(Q1179&amp;"_"&amp;D1178,XMLLINK[EID_MID],0)))</f>
        <v/>
      </c>
      <c r="G1178" s="18" t="str">
        <f>IF(S1178,"",INDEX(XMLLINK[Geschlecht],MATCH(Q1179&amp;"_"&amp;D1178,XMLLINK[EID_MID],0)))</f>
        <v/>
      </c>
      <c r="H1178" s="18" t="str">
        <f>IF(S1178,"",INDEX(XMLLINK[Adresse],MATCH(Q1179&amp;"_"&amp;D1178,XMLLINK[EID_MID],0)))</f>
        <v/>
      </c>
      <c r="I1178" s="18" t="str">
        <f>IF(S1178,"",INDEX(XMLLINK[Email],MATCH(Q1179&amp;"_"&amp;D1178,XMLLINK[EID_MID],0)))</f>
        <v/>
      </c>
      <c r="J1178" s="18" t="str">
        <f>IF(S1178,"",INDEX(XMLLINK[Telefon],MATCH(Q1179&amp;"_"&amp;D1178,XMLLINK[EID_MID],0)))</f>
        <v/>
      </c>
      <c r="K1178" s="18" t="str">
        <f>IF(S1178,"",INDEX(XMLLINK[Instrument],MATCH(Q1179&amp;"_"&amp;D1178,XMLLINK[EID_MID],0)))</f>
        <v/>
      </c>
      <c r="L1178" s="18" t="str">
        <f>IF(S1178,"",INDEX(XMLLINK[BereichIDPerson],MATCH(Q1179&amp;"_"&amp;D1178,XMLLINK[EID_MID],0)))</f>
        <v/>
      </c>
      <c r="M1178" s="18" t="str">
        <f>IF(S1178,"",INDEX(XMLLINK[BereichNamePerson],MATCH(Q1179&amp;"_"&amp;D1178,XMLLINK[EID_MID],0)))</f>
        <v/>
      </c>
      <c r="N1178" s="18" t="str">
        <f>IF(S1178,"",INDEX(XMLLINK[AuswahlPerson],MATCH(Q1179&amp;"_"&amp;D1178,XMLLINK[EID_MID],0)))</f>
        <v/>
      </c>
      <c r="O1178" s="18" t="str">
        <f>IF(S1178,"",INDEX(XMLLINK[BemerkungPerson],MATCH(Q1179&amp;"_"&amp;D1178,XMLLINK[EID_MID],0)))</f>
        <v/>
      </c>
      <c r="Q1178" s="21">
        <f t="shared" si="232"/>
        <v>59</v>
      </c>
      <c r="R1178" s="15">
        <v>3</v>
      </c>
      <c r="S1178" s="18" t="b">
        <f>ISERROR(INDEX(XMLLINK[NamePerson],MATCH(Q1177&amp;"_"&amp;D1178,XMLLINK[EID_MID],0)))</f>
        <v>1</v>
      </c>
      <c r="U1178" s="15" t="str">
        <f t="shared" ca="1" si="233"/>
        <v/>
      </c>
      <c r="W1178" s="15" t="str">
        <f>IF(OR(M1178="",COUNTIF(M1176:M1177,M1178)&gt;0),"",", "&amp;M1178)</f>
        <v/>
      </c>
      <c r="Y1178" s="15" t="str">
        <f>IF(OR(K1178="",COUNTIF(K1176:K1177,K1178)&gt;0),"",", "&amp;K1178)</f>
        <v/>
      </c>
    </row>
    <row r="1179" spans="1:25" x14ac:dyDescent="0.25">
      <c r="A1179" s="24"/>
      <c r="B1179" s="17" t="s">
        <v>82</v>
      </c>
      <c r="C1179" s="18" t="str">
        <f>IF(ISERROR(S1175),"",INDEX(XMLLINK[Art],MATCH(Q1179,XMLLINK[EnsembleNr],0)))</f>
        <v/>
      </c>
      <c r="D1179" s="21">
        <v>4</v>
      </c>
      <c r="E1179" s="18" t="str">
        <f>IF(S1179,"",INDEX(XMLLINK[NamePerson],MATCH(Q1180&amp;"_"&amp;D1179,XMLLINK[EID_MID],0)))</f>
        <v/>
      </c>
      <c r="F1179" s="18" t="str">
        <f>IF(S1179,"",INDEX(XMLLINK[GebDat],MATCH(Q1180&amp;"_"&amp;D1179,XMLLINK[EID_MID],0)))</f>
        <v/>
      </c>
      <c r="G1179" s="18" t="str">
        <f>IF(S1179,"",INDEX(XMLLINK[Geschlecht],MATCH(Q1180&amp;"_"&amp;D1179,XMLLINK[EID_MID],0)))</f>
        <v/>
      </c>
      <c r="H1179" s="18" t="str">
        <f>IF(S1179,"",INDEX(XMLLINK[Adresse],MATCH(Q1180&amp;"_"&amp;D1179,XMLLINK[EID_MID],0)))</f>
        <v/>
      </c>
      <c r="I1179" s="18" t="str">
        <f>IF(S1179,"",INDEX(XMLLINK[Email],MATCH(Q1180&amp;"_"&amp;D1179,XMLLINK[EID_MID],0)))</f>
        <v/>
      </c>
      <c r="J1179" s="18" t="str">
        <f>IF(S1179,"",INDEX(XMLLINK[Telefon],MATCH(Q1180&amp;"_"&amp;D1179,XMLLINK[EID_MID],0)))</f>
        <v/>
      </c>
      <c r="K1179" s="18" t="str">
        <f>IF(S1179,"",INDEX(XMLLINK[Instrument],MATCH(Q1180&amp;"_"&amp;D1179,XMLLINK[EID_MID],0)))</f>
        <v/>
      </c>
      <c r="L1179" s="18" t="str">
        <f>IF(S1179,"",INDEX(XMLLINK[BereichIDPerson],MATCH(Q1180&amp;"_"&amp;D1179,XMLLINK[EID_MID],0)))</f>
        <v/>
      </c>
      <c r="M1179" s="18" t="str">
        <f>IF(S1179,"",INDEX(XMLLINK[BereichNamePerson],MATCH(Q1180&amp;"_"&amp;D1179,XMLLINK[EID_MID],0)))</f>
        <v/>
      </c>
      <c r="N1179" s="18" t="str">
        <f>IF(S1179,"",INDEX(XMLLINK[AuswahlPerson],MATCH(Q1180&amp;"_"&amp;D1179,XMLLINK[EID_MID],0)))</f>
        <v/>
      </c>
      <c r="O1179" s="18" t="str">
        <f>IF(S1179,"",INDEX(XMLLINK[BemerkungPerson],MATCH(Q1180&amp;"_"&amp;D1179,XMLLINK[EID_MID],0)))</f>
        <v/>
      </c>
      <c r="Q1179" s="21">
        <f t="shared" si="232"/>
        <v>59</v>
      </c>
      <c r="R1179" s="15">
        <v>4</v>
      </c>
      <c r="S1179" s="18" t="b">
        <f>ISERROR(INDEX(XMLLINK[NamePerson],MATCH(Q1177&amp;"_"&amp;D1179,XMLLINK[EID_MID],0)))</f>
        <v>1</v>
      </c>
      <c r="U1179" s="15" t="str">
        <f t="shared" ca="1" si="233"/>
        <v/>
      </c>
      <c r="W1179" s="15" t="str">
        <f>IF(OR(M1179="",COUNTIF(M1176:M1178,M1179)&gt;0),"",", "&amp;M1179)</f>
        <v/>
      </c>
      <c r="Y1179" s="15" t="str">
        <f>IF(OR(K1179="",COUNTIF(K1176:K1178,K1179)&gt;0),"",", "&amp;K1179)</f>
        <v/>
      </c>
    </row>
    <row r="1180" spans="1:25" x14ac:dyDescent="0.25">
      <c r="A1180" s="24"/>
      <c r="B1180" s="17" t="s">
        <v>83</v>
      </c>
      <c r="C1180" s="18" t="str">
        <f>IF(ISERROR(S1175),"",INDEX(XMLLINK[Stufe],MATCH(Q1180,XMLLINK[EnsembleNr],0)))</f>
        <v/>
      </c>
      <c r="D1180" s="21">
        <v>5</v>
      </c>
      <c r="E1180" s="18" t="str">
        <f>IF(S1180,"",INDEX(XMLLINK[NamePerson],MATCH(Q1181&amp;"_"&amp;D1180,XMLLINK[EID_MID],0)))</f>
        <v/>
      </c>
      <c r="F1180" s="18" t="str">
        <f>IF(S1180,"",INDEX(XMLLINK[GebDat],MATCH(Q1181&amp;"_"&amp;D1180,XMLLINK[EID_MID],0)))</f>
        <v/>
      </c>
      <c r="G1180" s="18" t="str">
        <f>IF(S1180,"",INDEX(XMLLINK[Geschlecht],MATCH(Q1181&amp;"_"&amp;D1180,XMLLINK[EID_MID],0)))</f>
        <v/>
      </c>
      <c r="H1180" s="18" t="str">
        <f>IF(S1180,"",INDEX(XMLLINK[Adresse],MATCH(Q1181&amp;"_"&amp;D1180,XMLLINK[EID_MID],0)))</f>
        <v/>
      </c>
      <c r="I1180" s="18" t="str">
        <f>IF(S1180,"",INDEX(XMLLINK[Email],MATCH(Q1181&amp;"_"&amp;D1180,XMLLINK[EID_MID],0)))</f>
        <v/>
      </c>
      <c r="J1180" s="18" t="str">
        <f>IF(S1180,"",INDEX(XMLLINK[Telefon],MATCH(Q1181&amp;"_"&amp;D1180,XMLLINK[EID_MID],0)))</f>
        <v/>
      </c>
      <c r="K1180" s="18" t="str">
        <f>IF(S1180,"",INDEX(XMLLINK[Instrument],MATCH(Q1181&amp;"_"&amp;D1180,XMLLINK[EID_MID],0)))</f>
        <v/>
      </c>
      <c r="L1180" s="18" t="str">
        <f>IF(S1180,"",INDEX(XMLLINK[BereichIDPerson],MATCH(Q1181&amp;"_"&amp;D1180,XMLLINK[EID_MID],0)))</f>
        <v/>
      </c>
      <c r="M1180" s="18" t="str">
        <f>IF(S1180,"",INDEX(XMLLINK[BereichNamePerson],MATCH(Q1181&amp;"_"&amp;D1180,XMLLINK[EID_MID],0)))</f>
        <v/>
      </c>
      <c r="N1180" s="18" t="str">
        <f>IF(S1180,"",INDEX(XMLLINK[AuswahlPerson],MATCH(Q1181&amp;"_"&amp;D1180,XMLLINK[EID_MID],0)))</f>
        <v/>
      </c>
      <c r="O1180" s="18" t="str">
        <f>IF(S1180,"",INDEX(XMLLINK[BemerkungPerson],MATCH(Q1181&amp;"_"&amp;D1180,XMLLINK[EID_MID],0)))</f>
        <v/>
      </c>
      <c r="Q1180" s="21">
        <f t="shared" si="232"/>
        <v>59</v>
      </c>
      <c r="R1180" s="15">
        <v>5</v>
      </c>
      <c r="S1180" s="18" t="b">
        <f>ISERROR(INDEX(XMLLINK[NamePerson],MATCH(Q1177&amp;"_"&amp;D1180,XMLLINK[EID_MID],0)))</f>
        <v>1</v>
      </c>
      <c r="U1180" s="15" t="str">
        <f t="shared" ca="1" si="233"/>
        <v/>
      </c>
      <c r="W1180" s="15" t="str">
        <f>IF(OR(M1180="",COUNTIF(M1176:M1179,M1180)&gt;0),"",", "&amp;M1180)</f>
        <v/>
      </c>
      <c r="Y1180" s="15" t="str">
        <f>IF(OR(K1180="",COUNTIF(K1177:K1179,K1180)&gt;0),"",", "&amp;K1180)</f>
        <v/>
      </c>
    </row>
    <row r="1181" spans="1:25" x14ac:dyDescent="0.25">
      <c r="A1181" s="24"/>
      <c r="B1181" s="17" t="s">
        <v>84</v>
      </c>
      <c r="C1181" s="18" t="str">
        <f>IF(ISERROR(S1175),"",INDEX(XMLLINK[Artikel],MATCH(Q1181,XMLLINK[EnsembleNr],0)))</f>
        <v/>
      </c>
      <c r="D1181" s="21">
        <v>6</v>
      </c>
      <c r="E1181" s="18" t="str">
        <f>IF(S1181,"",INDEX(XMLLINK[NamePerson],MATCH(Q1182&amp;"_"&amp;D1181,XMLLINK[EID_MID],0)))</f>
        <v/>
      </c>
      <c r="F1181" s="18" t="str">
        <f>IF(S1181,"",INDEX(XMLLINK[GebDat],MATCH(Q1182&amp;"_"&amp;D1181,XMLLINK[EID_MID],0)))</f>
        <v/>
      </c>
      <c r="G1181" s="18" t="str">
        <f>IF(S1181,"",INDEX(XMLLINK[Geschlecht],MATCH(Q1182&amp;"_"&amp;D1181,XMLLINK[EID_MID],0)))</f>
        <v/>
      </c>
      <c r="H1181" s="18" t="str">
        <f>IF(S1181,"",INDEX(XMLLINK[Adresse],MATCH(Q1182&amp;"_"&amp;D1181,XMLLINK[EID_MID],0)))</f>
        <v/>
      </c>
      <c r="I1181" s="18" t="str">
        <f>IF(S1181,"",INDEX(XMLLINK[Email],MATCH(Q1182&amp;"_"&amp;D1181,XMLLINK[EID_MID],0)))</f>
        <v/>
      </c>
      <c r="J1181" s="18" t="str">
        <f>IF(S1181,"",INDEX(XMLLINK[Telefon],MATCH(Q1182&amp;"_"&amp;D1181,XMLLINK[EID_MID],0)))</f>
        <v/>
      </c>
      <c r="K1181" s="18" t="str">
        <f>IF(S1181,"",INDEX(XMLLINK[Instrument],MATCH(Q1182&amp;"_"&amp;D1181,XMLLINK[EID_MID],0)))</f>
        <v/>
      </c>
      <c r="L1181" s="18" t="str">
        <f>IF(S1181,"",INDEX(XMLLINK[BereichIDPerson],MATCH(Q1182&amp;"_"&amp;D1181,XMLLINK[EID_MID],0)))</f>
        <v/>
      </c>
      <c r="M1181" s="18" t="str">
        <f>IF(S1181,"",INDEX(XMLLINK[BereichNamePerson],MATCH(Q1182&amp;"_"&amp;D1181,XMLLINK[EID_MID],0)))</f>
        <v/>
      </c>
      <c r="N1181" s="18" t="str">
        <f>IF(S1181,"",INDEX(XMLLINK[AuswahlPerson],MATCH(Q1182&amp;"_"&amp;D1181,XMLLINK[EID_MID],0)))</f>
        <v/>
      </c>
      <c r="O1181" s="18" t="str">
        <f>IF(S1181,"",INDEX(XMLLINK[BemerkungPerson],MATCH(Q1182&amp;"_"&amp;D1181,XMLLINK[EID_MID],0)))</f>
        <v/>
      </c>
      <c r="Q1181" s="21">
        <f t="shared" si="232"/>
        <v>59</v>
      </c>
      <c r="R1181" s="15">
        <v>6</v>
      </c>
      <c r="S1181" s="18" t="b">
        <f>ISERROR(INDEX(XMLLINK[NamePerson],MATCH(Q1177&amp;"_"&amp;D1181,XMLLINK[EID_MID],0)))</f>
        <v>1</v>
      </c>
      <c r="U1181" s="15" t="str">
        <f t="shared" ca="1" si="233"/>
        <v/>
      </c>
      <c r="W1181" s="15" t="str">
        <f>IF(OR(M1181="",COUNTIF(M1176:M1180,M1181)&gt;0),"",", "&amp;M1181)</f>
        <v/>
      </c>
      <c r="Y1181" s="15" t="str">
        <f>IF(OR(K1181="",COUNTIF(K1178:K1180,K1181)&gt;0),"",", "&amp;K1181)</f>
        <v/>
      </c>
    </row>
    <row r="1182" spans="1:25" x14ac:dyDescent="0.25">
      <c r="A1182" s="24"/>
      <c r="B1182" s="17" t="s">
        <v>85</v>
      </c>
      <c r="C1182" s="18" t="str">
        <f>IF(ISERROR(S1175),"",INDEX(XMLLINK[BereichID],MATCH(Q1182,XMLLINK[EnsembleNr],0)))</f>
        <v/>
      </c>
      <c r="D1182" s="21">
        <v>7</v>
      </c>
      <c r="E1182" s="18" t="str">
        <f>IF(S1182,"",INDEX(XMLLINK[NamePerson],MATCH(Q1183&amp;"_"&amp;D1182,XMLLINK[EID_MID],0)))</f>
        <v/>
      </c>
      <c r="F1182" s="18" t="str">
        <f>IF(S1182,"",INDEX(XMLLINK[GebDat],MATCH(Q1183&amp;"_"&amp;D1182,XMLLINK[EID_MID],0)))</f>
        <v/>
      </c>
      <c r="G1182" s="18" t="str">
        <f>IF(S1182,"",INDEX(XMLLINK[Geschlecht],MATCH(Q1183&amp;"_"&amp;D1182,XMLLINK[EID_MID],0)))</f>
        <v/>
      </c>
      <c r="H1182" s="18" t="str">
        <f>IF(S1182,"",INDEX(XMLLINK[Adresse],MATCH(Q1183&amp;"_"&amp;D1182,XMLLINK[EID_MID],0)))</f>
        <v/>
      </c>
      <c r="I1182" s="18" t="str">
        <f>IF(S1182,"",INDEX(XMLLINK[Email],MATCH(Q1183&amp;"_"&amp;D1182,XMLLINK[EID_MID],0)))</f>
        <v/>
      </c>
      <c r="J1182" s="18" t="str">
        <f>IF(S1182,"",INDEX(XMLLINK[Telefon],MATCH(Q1183&amp;"_"&amp;D1182,XMLLINK[EID_MID],0)))</f>
        <v/>
      </c>
      <c r="K1182" s="18" t="str">
        <f>IF(S1182,"",INDEX(XMLLINK[Instrument],MATCH(Q1183&amp;"_"&amp;D1182,XMLLINK[EID_MID],0)))</f>
        <v/>
      </c>
      <c r="L1182" s="18" t="str">
        <f>IF(S1182,"",INDEX(XMLLINK[BereichIDPerson],MATCH(Q1183&amp;"_"&amp;D1182,XMLLINK[EID_MID],0)))</f>
        <v/>
      </c>
      <c r="M1182" s="18" t="str">
        <f>IF(S1182,"",INDEX(XMLLINK[BereichNamePerson],MATCH(Q1183&amp;"_"&amp;D1182,XMLLINK[EID_MID],0)))</f>
        <v/>
      </c>
      <c r="N1182" s="18" t="str">
        <f>IF(S1182,"",INDEX(XMLLINK[AuswahlPerson],MATCH(Q1183&amp;"_"&amp;D1182,XMLLINK[EID_MID],0)))</f>
        <v/>
      </c>
      <c r="O1182" s="18" t="str">
        <f>IF(S1182,"",INDEX(XMLLINK[BemerkungPerson],MATCH(Q1183&amp;"_"&amp;D1182,XMLLINK[EID_MID],0)))</f>
        <v/>
      </c>
      <c r="Q1182" s="21">
        <f t="shared" si="232"/>
        <v>59</v>
      </c>
      <c r="R1182" s="15">
        <v>7</v>
      </c>
      <c r="S1182" s="18" t="b">
        <f>ISERROR(INDEX(XMLLINK[NamePerson],MATCH(Q1177&amp;"_"&amp;D1182,XMLLINK[EID_MID],0)))</f>
        <v>1</v>
      </c>
      <c r="U1182" s="15" t="str">
        <f t="shared" ca="1" si="233"/>
        <v/>
      </c>
      <c r="W1182" s="15" t="str">
        <f>IF(OR(M1182="",COUNTIF(M1176:M1181,M1182)&gt;0),"",", "&amp;M1182)</f>
        <v/>
      </c>
      <c r="Y1182" s="15" t="str">
        <f>IF(OR(K1182="",COUNTIF(K1179:K1181,K1182)&gt;0),"",", "&amp;K1182)</f>
        <v/>
      </c>
    </row>
    <row r="1183" spans="1:25" x14ac:dyDescent="0.25">
      <c r="A1183" s="24"/>
      <c r="B1183" s="17" t="s">
        <v>86</v>
      </c>
      <c r="C1183" s="18" t="str">
        <f>IF(ISERROR(S1175),"",INDEX(XMLLINK[BereichName],MATCH(Q1183,XMLLINK[EnsembleNr],0)))</f>
        <v/>
      </c>
      <c r="D1183" s="21">
        <v>8</v>
      </c>
      <c r="E1183" s="18" t="str">
        <f>IF(S1183,"",INDEX(XMLLINK[NamePerson],MATCH(Q1184&amp;"_"&amp;D1183,XMLLINK[EID_MID],0)))</f>
        <v/>
      </c>
      <c r="F1183" s="18" t="str">
        <f>IF(S1183,"",INDEX(XMLLINK[GebDat],MATCH(Q1184&amp;"_"&amp;D1183,XMLLINK[EID_MID],0)))</f>
        <v/>
      </c>
      <c r="G1183" s="18" t="str">
        <f>IF(S1183,"",INDEX(XMLLINK[Geschlecht],MATCH(Q1184&amp;"_"&amp;D1183,XMLLINK[EID_MID],0)))</f>
        <v/>
      </c>
      <c r="H1183" s="18" t="str">
        <f>IF(S1183,"",INDEX(XMLLINK[Adresse],MATCH(Q1184&amp;"_"&amp;D1183,XMLLINK[EID_MID],0)))</f>
        <v/>
      </c>
      <c r="I1183" s="18" t="str">
        <f>IF(S1183,"",INDEX(XMLLINK[Email],MATCH(Q1184&amp;"_"&amp;D1183,XMLLINK[EID_MID],0)))</f>
        <v/>
      </c>
      <c r="J1183" s="18" t="str">
        <f>IF(S1183,"",INDEX(XMLLINK[Telefon],MATCH(Q1184&amp;"_"&amp;D1183,XMLLINK[EID_MID],0)))</f>
        <v/>
      </c>
      <c r="K1183" s="18" t="str">
        <f>IF(S1183,"",INDEX(XMLLINK[Instrument],MATCH(Q1184&amp;"_"&amp;D1183,XMLLINK[EID_MID],0)))</f>
        <v/>
      </c>
      <c r="L1183" s="18" t="str">
        <f>IF(S1183,"",INDEX(XMLLINK[BereichIDPerson],MATCH(Q1184&amp;"_"&amp;D1183,XMLLINK[EID_MID],0)))</f>
        <v/>
      </c>
      <c r="M1183" s="18" t="str">
        <f>IF(S1183,"",INDEX(XMLLINK[BereichNamePerson],MATCH(Q1184&amp;"_"&amp;D1183,XMLLINK[EID_MID],0)))</f>
        <v/>
      </c>
      <c r="N1183" s="18" t="str">
        <f>IF(S1183,"",INDEX(XMLLINK[AuswahlPerson],MATCH(Q1184&amp;"_"&amp;D1183,XMLLINK[EID_MID],0)))</f>
        <v/>
      </c>
      <c r="O1183" s="18" t="str">
        <f>IF(S1183,"",INDEX(XMLLINK[BemerkungPerson],MATCH(Q1184&amp;"_"&amp;D1183,XMLLINK[EID_MID],0)))</f>
        <v/>
      </c>
      <c r="Q1183" s="21">
        <f t="shared" si="232"/>
        <v>59</v>
      </c>
      <c r="R1183" s="15">
        <v>8</v>
      </c>
      <c r="S1183" s="18" t="b">
        <f>ISERROR(INDEX(XMLLINK[NamePerson],MATCH(Q1177&amp;"_"&amp;D1183,XMLLINK[EID_MID],0)))</f>
        <v>1</v>
      </c>
      <c r="U1183" s="15" t="str">
        <f t="shared" ca="1" si="233"/>
        <v/>
      </c>
      <c r="W1183" s="15" t="str">
        <f>IF(OR(M1183="",COUNTIF(M1176:M1182,M1183)&gt;0),"",", "&amp;M1183)</f>
        <v/>
      </c>
      <c r="Y1183" s="15" t="str">
        <f>IF(OR(K1183="",COUNTIF(K1180:K1182,K1183)&gt;0),"",", "&amp;K1183)</f>
        <v/>
      </c>
    </row>
    <row r="1184" spans="1:25" x14ac:dyDescent="0.25">
      <c r="A1184" s="24"/>
      <c r="B1184" s="17" t="s">
        <v>87</v>
      </c>
      <c r="C1184" s="18" t="str">
        <f>IF(ISERROR(S1175),"",INDEX(XMLLINK[Auftrittzeit],MATCH(Q1184,XMLLINK[EnsembleNr],0)))</f>
        <v/>
      </c>
      <c r="D1184" s="17" t="s">
        <v>94</v>
      </c>
      <c r="E1184" s="15" t="s">
        <v>29</v>
      </c>
      <c r="F1184" s="15" t="s">
        <v>30</v>
      </c>
      <c r="G1184" s="15" t="s">
        <v>95</v>
      </c>
      <c r="H1184" s="15" t="s">
        <v>32</v>
      </c>
      <c r="I1184" s="15" t="s">
        <v>20</v>
      </c>
      <c r="J1184" s="15" t="s">
        <v>39</v>
      </c>
      <c r="Q1184" s="21">
        <f t="shared" si="232"/>
        <v>59</v>
      </c>
      <c r="U1184" s="15">
        <f ca="1">COUNT(U1176:U1183)</f>
        <v>0</v>
      </c>
      <c r="W1184" s="29" t="str">
        <f>CONCATENATE(W1185,V1186,W1186,V1187,W1187,V1188,W1188,V1189,W1189,V1190,W1190,V1191,W1191)</f>
        <v/>
      </c>
    </row>
    <row r="1185" spans="1:25" x14ac:dyDescent="0.25">
      <c r="A1185" s="24"/>
      <c r="B1185" s="17" t="s">
        <v>88</v>
      </c>
      <c r="C1185" s="18" t="str">
        <f>IF(ISERROR(S1175),"",INDEX(XMLLINK[Bemerkung],MATCH(Q1185,XMLLINK[EnsembleNr],0)))</f>
        <v/>
      </c>
      <c r="D1185" s="21">
        <v>1</v>
      </c>
      <c r="E1185" s="18" t="str">
        <f>IF(S1185,"",INDEX(XMLLINK[Titel],MATCH(Q1186&amp;"_"&amp;D1185,XMLLINK[EID_WID],0)))</f>
        <v/>
      </c>
      <c r="F1185" s="18" t="str">
        <f>IF(S1185,"",INDEX(XMLLINK[Komponist],MATCH(Q1186&amp;"_"&amp;D1185,XMLLINK[EID_WID],0)))</f>
        <v/>
      </c>
      <c r="G1185" s="18" t="str">
        <f>IF(S1185,"",INDEX(XMLLINK[Satz],MATCH(Q1186&amp;"_"&amp;D1185,XMLLINK[EID_WID],0)))</f>
        <v/>
      </c>
      <c r="H1185" s="18" t="str">
        <f>IF(S1185,"",INDEX(XMLLINK[Dauer],MATCH(Q1186&amp;"_"&amp;D1185,XMLLINK[EID_WID],0)))</f>
        <v/>
      </c>
      <c r="I1185" s="18" t="str">
        <f>IF(S1185,"",INDEX(XMLLINK[BemerkungWerk],MATCH(Q1186&amp;"_"&amp;D1185,XMLLINK[EID_WID],0)))</f>
        <v/>
      </c>
      <c r="J1185" s="18" t="str">
        <f>IF(S1185,"",INDEX(XMLLINK[Pflicht],MATCH(Q1186&amp;"_"&amp;D1185,XMLLINK[EID_WID],0)))</f>
        <v/>
      </c>
      <c r="Q1185" s="21">
        <f t="shared" si="232"/>
        <v>59</v>
      </c>
      <c r="R1185" s="22" t="s">
        <v>102</v>
      </c>
      <c r="S1185" s="18" t="b">
        <f>ISERROR(INDEX(XMLLINK[NamePerson],MATCH(Q1187&amp;"_"&amp;D1185,XMLLINK[EID_WID],0)))</f>
        <v>1</v>
      </c>
      <c r="W1185" s="15" t="str">
        <f t="shared" ref="W1185:W1192" si="234">IF(AND(F1185="",G1185=""),E1185,IF(AND(F1185&lt;&gt;"",G1185&lt;&gt;""),F1185&amp;", "&amp;E1185&amp;", "&amp;G1185,IF(F1185="",E1185&amp;", "&amp;G1185,F1185&amp;", "&amp;E1185)))</f>
        <v/>
      </c>
    </row>
    <row r="1186" spans="1:25" x14ac:dyDescent="0.25">
      <c r="A1186" s="24"/>
      <c r="B1186" s="17" t="s">
        <v>108</v>
      </c>
      <c r="C1186" s="28" t="str">
        <f ca="1">IF(U1184=0,"",SUM(U1176:U1183)/U1184/365.25)</f>
        <v/>
      </c>
      <c r="D1186" s="21">
        <v>2</v>
      </c>
      <c r="E1186" s="18" t="str">
        <f>IF(S1186,"",INDEX(XMLLINK[Titel],MATCH(Q1187&amp;"_"&amp;D1186,XMLLINK[EID_WID],0)))</f>
        <v/>
      </c>
      <c r="F1186" s="18" t="str">
        <f>IF(S1186,"",INDEX(XMLLINK[Komponist],MATCH(Q1187&amp;"_"&amp;D1186,XMLLINK[EID_WID],0)))</f>
        <v/>
      </c>
      <c r="G1186" s="18" t="str">
        <f>IF(S1186,"",INDEX(XMLLINK[Satz],MATCH(Q1187&amp;"_"&amp;D1186,XMLLINK[EID_WID],0)))</f>
        <v/>
      </c>
      <c r="H1186" s="18" t="str">
        <f>IF(S1186,"",INDEX(XMLLINK[Dauer],MATCH(Q1187&amp;"_"&amp;D1186,XMLLINK[EID_WID],0)))</f>
        <v/>
      </c>
      <c r="I1186" s="18" t="str">
        <f>IF(S1186,"",INDEX(XMLLINK[BemerkungWerk],MATCH(Q1187&amp;"_"&amp;D1186,XMLLINK[EID_WID],0)))</f>
        <v/>
      </c>
      <c r="J1186" s="18" t="str">
        <f>IF(S1186,"",INDEX(XMLLINK[Pflicht],MATCH(Q1187&amp;"_"&amp;D1186,XMLLINK[EID_WID],0)))</f>
        <v/>
      </c>
      <c r="Q1186" s="21">
        <f t="shared" si="232"/>
        <v>59</v>
      </c>
      <c r="R1186" s="22">
        <v>2</v>
      </c>
      <c r="S1186" s="18" t="b">
        <f>ISERROR(INDEX(XMLLINK[NamePerson],MATCH(Q1188&amp;"_"&amp;D1186,XMLLINK[EID_WID],0)))</f>
        <v>1</v>
      </c>
      <c r="V1186" s="15" t="str">
        <f>IF(W1186="","","; ")</f>
        <v/>
      </c>
      <c r="W1186" s="15" t="str">
        <f t="shared" si="234"/>
        <v/>
      </c>
    </row>
    <row r="1187" spans="1:25" x14ac:dyDescent="0.25">
      <c r="A1187" s="24"/>
      <c r="D1187" s="21">
        <v>3</v>
      </c>
      <c r="E1187" s="18" t="str">
        <f>IF(S1187,"",INDEX(XMLLINK[Titel],MATCH(Q1188&amp;"_"&amp;D1187,XMLLINK[EID_WID],0)))</f>
        <v/>
      </c>
      <c r="F1187" s="18" t="str">
        <f>IF(S1187,"",INDEX(XMLLINK[Komponist],MATCH(Q1188&amp;"_"&amp;D1187,XMLLINK[EID_WID],0)))</f>
        <v/>
      </c>
      <c r="G1187" s="18" t="str">
        <f>IF(S1187,"",INDEX(XMLLINK[Satz],MATCH(Q1188&amp;"_"&amp;D1187,XMLLINK[EID_WID],0)))</f>
        <v/>
      </c>
      <c r="H1187" s="18" t="str">
        <f>IF(S1187,"",INDEX(XMLLINK[Dauer],MATCH(Q1188&amp;"_"&amp;D1187,XMLLINK[EID_WID],0)))</f>
        <v/>
      </c>
      <c r="I1187" s="18" t="str">
        <f>IF(S1187,"",INDEX(XMLLINK[BemerkungWerk],MATCH(Q1188&amp;"_"&amp;D1187,XMLLINK[EID_WID],0)))</f>
        <v/>
      </c>
      <c r="J1187" s="18" t="str">
        <f>IF(S1187,"",INDEX(XMLLINK[Pflicht],MATCH(Q1188&amp;"_"&amp;D1187,XMLLINK[EID_WID],0)))</f>
        <v/>
      </c>
      <c r="Q1187" s="21">
        <f t="shared" si="232"/>
        <v>59</v>
      </c>
      <c r="R1187" s="22">
        <v>3</v>
      </c>
      <c r="S1187" s="18" t="b">
        <f>ISERROR(INDEX(XMLLINK[NamePerson],MATCH(Q1189&amp;"_"&amp;D1187,XMLLINK[EID_WID],0)))</f>
        <v>1</v>
      </c>
      <c r="V1187" s="15" t="str">
        <f t="shared" ref="V1187:V1192" si="235">IF(W1187="","","; ")</f>
        <v/>
      </c>
      <c r="W1187" s="15" t="str">
        <f t="shared" si="234"/>
        <v/>
      </c>
    </row>
    <row r="1188" spans="1:25" x14ac:dyDescent="0.25">
      <c r="A1188" s="24"/>
      <c r="D1188" s="21">
        <v>4</v>
      </c>
      <c r="E1188" s="18" t="str">
        <f>IF(S1188,"",INDEX(XMLLINK[Titel],MATCH(Q1189&amp;"_"&amp;D1188,XMLLINK[EID_WID],0)))</f>
        <v/>
      </c>
      <c r="F1188" s="18" t="str">
        <f>IF(S1188,"",INDEX(XMLLINK[Komponist],MATCH(Q1189&amp;"_"&amp;D1188,XMLLINK[EID_WID],0)))</f>
        <v/>
      </c>
      <c r="G1188" s="18" t="str">
        <f>IF(S1188,"",INDEX(XMLLINK[Satz],MATCH(Q1189&amp;"_"&amp;D1188,XMLLINK[EID_WID],0)))</f>
        <v/>
      </c>
      <c r="H1188" s="18" t="str">
        <f>IF(S1188,"",INDEX(XMLLINK[Dauer],MATCH(Q1189&amp;"_"&amp;D1188,XMLLINK[EID_WID],0)))</f>
        <v/>
      </c>
      <c r="I1188" s="18" t="str">
        <f>IF(S1188,"",INDEX(XMLLINK[BemerkungWerk],MATCH(Q1189&amp;"_"&amp;D1188,XMLLINK[EID_WID],0)))</f>
        <v/>
      </c>
      <c r="J1188" s="18" t="str">
        <f>IF(S1188,"",INDEX(XMLLINK[Pflicht],MATCH(Q1189&amp;"_"&amp;D1188,XMLLINK[EID_WID],0)))</f>
        <v/>
      </c>
      <c r="Q1188" s="21">
        <f t="shared" si="232"/>
        <v>59</v>
      </c>
      <c r="R1188" s="22">
        <v>4</v>
      </c>
      <c r="S1188" s="18" t="b">
        <f>ISERROR(INDEX(XMLLINK[NamePerson],MATCH(Q1190&amp;"_"&amp;D1188,XMLLINK[EID_WID],0)))</f>
        <v>1</v>
      </c>
      <c r="V1188" s="15" t="str">
        <f t="shared" si="235"/>
        <v/>
      </c>
      <c r="W1188" s="15" t="str">
        <f t="shared" si="234"/>
        <v/>
      </c>
    </row>
    <row r="1189" spans="1:25" x14ac:dyDescent="0.25">
      <c r="A1189" s="24"/>
      <c r="D1189" s="21">
        <v>5</v>
      </c>
      <c r="E1189" s="18" t="str">
        <f>IF(S1189,"",INDEX(XMLLINK[Titel],MATCH(Q1190&amp;"_"&amp;D1189,XMLLINK[EID_WID],0)))</f>
        <v/>
      </c>
      <c r="F1189" s="18" t="str">
        <f>IF(S1189,"",INDEX(XMLLINK[Komponist],MATCH(Q1190&amp;"_"&amp;D1189,XMLLINK[EID_WID],0)))</f>
        <v/>
      </c>
      <c r="G1189" s="18" t="str">
        <f>IF(S1189,"",INDEX(XMLLINK[Satz],MATCH(Q1190&amp;"_"&amp;D1189,XMLLINK[EID_WID],0)))</f>
        <v/>
      </c>
      <c r="H1189" s="18" t="str">
        <f>IF(S1189,"",INDEX(XMLLINK[Dauer],MATCH(Q1190&amp;"_"&amp;D1189,XMLLINK[EID_WID],0)))</f>
        <v/>
      </c>
      <c r="I1189" s="18" t="str">
        <f>IF(S1189,"",INDEX(XMLLINK[BemerkungWerk],MATCH(Q1190&amp;"_"&amp;D1189,XMLLINK[EID_WID],0)))</f>
        <v/>
      </c>
      <c r="J1189" s="18" t="str">
        <f>IF(S1189,"",INDEX(XMLLINK[Pflicht],MATCH(Q1190&amp;"_"&amp;D1189,XMLLINK[EID_WID],0)))</f>
        <v/>
      </c>
      <c r="Q1189" s="21">
        <f t="shared" si="232"/>
        <v>59</v>
      </c>
      <c r="R1189" s="22">
        <v>5</v>
      </c>
      <c r="S1189" s="18" t="b">
        <f>ISERROR(INDEX(XMLLINK[NamePerson],MATCH(Q1191&amp;"_"&amp;D1189,XMLLINK[EID_WID],0)))</f>
        <v>1</v>
      </c>
      <c r="V1189" s="15" t="str">
        <f t="shared" si="235"/>
        <v/>
      </c>
      <c r="W1189" s="15" t="str">
        <f t="shared" si="234"/>
        <v/>
      </c>
    </row>
    <row r="1190" spans="1:25" x14ac:dyDescent="0.25">
      <c r="A1190" s="24"/>
      <c r="D1190" s="21">
        <v>6</v>
      </c>
      <c r="E1190" s="18" t="str">
        <f>IF(S1190,"",INDEX(XMLLINK[Titel],MATCH(Q1191&amp;"_"&amp;D1190,XMLLINK[EID_WID],0)))</f>
        <v/>
      </c>
      <c r="F1190" s="18" t="str">
        <f>IF(S1190,"",INDEX(XMLLINK[Komponist],MATCH(Q1191&amp;"_"&amp;D1190,XMLLINK[EID_WID],0)))</f>
        <v/>
      </c>
      <c r="G1190" s="18" t="str">
        <f>IF(S1190,"",INDEX(XMLLINK[Satz],MATCH(Q1191&amp;"_"&amp;D1190,XMLLINK[EID_WID],0)))</f>
        <v/>
      </c>
      <c r="H1190" s="18" t="str">
        <f>IF(S1190,"",INDEX(XMLLINK[Dauer],MATCH(Q1191&amp;"_"&amp;D1190,XMLLINK[EID_WID],0)))</f>
        <v/>
      </c>
      <c r="I1190" s="18" t="str">
        <f>IF(S1190,"",INDEX(XMLLINK[BemerkungWerk],MATCH(Q1191&amp;"_"&amp;D1190,XMLLINK[EID_WID],0)))</f>
        <v/>
      </c>
      <c r="J1190" s="18" t="str">
        <f>IF(S1190,"",INDEX(XMLLINK[Pflicht],MATCH(Q1191&amp;"_"&amp;D1190,XMLLINK[EID_WID],0)))</f>
        <v/>
      </c>
      <c r="Q1190" s="21">
        <f t="shared" si="232"/>
        <v>59</v>
      </c>
      <c r="R1190" s="22">
        <v>6</v>
      </c>
      <c r="S1190" s="18" t="b">
        <f>ISERROR(INDEX(XMLLINK[NamePerson],MATCH(Q1192&amp;"_"&amp;D1190,XMLLINK[EID_WID],0)))</f>
        <v>1</v>
      </c>
      <c r="V1190" s="15" t="str">
        <f t="shared" si="235"/>
        <v/>
      </c>
      <c r="W1190" s="15" t="str">
        <f t="shared" si="234"/>
        <v/>
      </c>
    </row>
    <row r="1191" spans="1:25" x14ac:dyDescent="0.25">
      <c r="A1191" s="24"/>
      <c r="D1191" s="21">
        <v>7</v>
      </c>
      <c r="E1191" s="18" t="str">
        <f>IF(S1191,"",INDEX(XMLLINK[Titel],MATCH(Q1192&amp;"_"&amp;D1191,XMLLINK[EID_WID],0)))</f>
        <v/>
      </c>
      <c r="F1191" s="18" t="str">
        <f>IF(S1191,"",INDEX(XMLLINK[Komponist],MATCH(Q1192&amp;"_"&amp;D1191,XMLLINK[EID_WID],0)))</f>
        <v/>
      </c>
      <c r="G1191" s="18" t="str">
        <f>IF(S1191,"",INDEX(XMLLINK[Satz],MATCH(Q1192&amp;"_"&amp;D1191,XMLLINK[EID_WID],0)))</f>
        <v/>
      </c>
      <c r="H1191" s="18" t="str">
        <f>IF(S1191,"",INDEX(XMLLINK[Dauer],MATCH(Q1192&amp;"_"&amp;D1191,XMLLINK[EID_WID],0)))</f>
        <v/>
      </c>
      <c r="I1191" s="18" t="str">
        <f>IF(S1191,"",INDEX(XMLLINK[BemerkungWerk],MATCH(Q1192&amp;"_"&amp;D1191,XMLLINK[EID_WID],0)))</f>
        <v/>
      </c>
      <c r="J1191" s="18" t="str">
        <f>IF(S1191,"",INDEX(XMLLINK[Pflicht],MATCH(Q1192&amp;"_"&amp;D1191,XMLLINK[EID_WID],0)))</f>
        <v/>
      </c>
      <c r="Q1191" s="21">
        <f t="shared" si="232"/>
        <v>59</v>
      </c>
      <c r="R1191" s="22">
        <v>7</v>
      </c>
      <c r="S1191" s="18" t="b">
        <f>ISERROR(INDEX(XMLLINK[NamePerson],MATCH(Q1193&amp;"_"&amp;D1191,XMLLINK[EID_WID],0)))</f>
        <v>1</v>
      </c>
      <c r="V1191" s="15" t="str">
        <f t="shared" si="235"/>
        <v/>
      </c>
      <c r="W1191" s="15" t="str">
        <f t="shared" si="234"/>
        <v/>
      </c>
    </row>
    <row r="1192" spans="1:25" x14ac:dyDescent="0.25">
      <c r="A1192" s="24"/>
      <c r="D1192" s="21">
        <v>8</v>
      </c>
      <c r="E1192" s="18" t="str">
        <f>IF(S1192,"",INDEX(XMLLINK[Titel],MATCH(Q1193&amp;"_"&amp;D1192,XMLLINK[EID_WID],0)))</f>
        <v/>
      </c>
      <c r="F1192" s="18" t="str">
        <f>IF(S1192,"",INDEX(XMLLINK[Komponist],MATCH(Q1193&amp;"_"&amp;D1192,XMLLINK[EID_WID],0)))</f>
        <v/>
      </c>
      <c r="G1192" s="18" t="str">
        <f>IF(S1192,"",INDEX(XMLLINK[Satz],MATCH(Q1193&amp;"_"&amp;D1192,XMLLINK[EID_WID],0)))</f>
        <v/>
      </c>
      <c r="H1192" s="18" t="str">
        <f>IF(S1192,"",INDEX(XMLLINK[Dauer],MATCH(Q1193&amp;"_"&amp;D1192,XMLLINK[EID_WID],0)))</f>
        <v/>
      </c>
      <c r="I1192" s="18" t="str">
        <f>IF(S1192,"",INDEX(XMLLINK[BemerkungWerk],MATCH(Q1193&amp;"_"&amp;D1192,XMLLINK[EID_WID],0)))</f>
        <v/>
      </c>
      <c r="J1192" s="18" t="str">
        <f>IF(S1192,"",INDEX(XMLLINK[Pflicht],MATCH(Q1193&amp;"_"&amp;D1192,XMLLINK[EID_WID],0)))</f>
        <v/>
      </c>
      <c r="Q1192" s="21"/>
      <c r="R1192" s="22">
        <v>8</v>
      </c>
      <c r="S1192" s="18" t="b">
        <f>ISERROR(INDEX(XMLLINK[NamePerson],MATCH(A1193&amp;"_"&amp;D1192,XMLLINK[EID_WID],0)))</f>
        <v>1</v>
      </c>
      <c r="V1192" s="15" t="str">
        <f t="shared" si="235"/>
        <v/>
      </c>
      <c r="W1192" s="15" t="str">
        <f t="shared" si="234"/>
        <v/>
      </c>
    </row>
    <row r="1194" spans="1:25" x14ac:dyDescent="0.25">
      <c r="A1194" s="23" t="s">
        <v>96</v>
      </c>
      <c r="B1194" s="23">
        <f>(ROW()+6)/20</f>
        <v>60</v>
      </c>
      <c r="C1194" s="24"/>
      <c r="D1194" s="24"/>
      <c r="E1194" s="24"/>
      <c r="F1194" s="24"/>
      <c r="G1194" s="24"/>
      <c r="H1194" s="24"/>
      <c r="I1194" s="24"/>
      <c r="J1194" s="24"/>
      <c r="K1194" s="24"/>
      <c r="L1194" s="24"/>
      <c r="M1194" s="24"/>
      <c r="N1194" s="24"/>
      <c r="O1194" s="24"/>
    </row>
    <row r="1195" spans="1:25" x14ac:dyDescent="0.25">
      <c r="A1195" s="24"/>
      <c r="B1195" s="17" t="s">
        <v>78</v>
      </c>
      <c r="C1195" s="18" t="str">
        <f>IF(ISERROR(S1195),"",INDEX(XMLLINK[Name],MATCH(Q1196,XMLLINK[EnsembleNr],0)))</f>
        <v/>
      </c>
      <c r="D1195" s="17" t="s">
        <v>89</v>
      </c>
      <c r="E1195" s="19" t="s">
        <v>11</v>
      </c>
      <c r="F1195" s="15" t="s">
        <v>90</v>
      </c>
      <c r="G1195" s="15" t="s">
        <v>91</v>
      </c>
      <c r="H1195" s="15" t="s">
        <v>24</v>
      </c>
      <c r="I1195" s="15" t="s">
        <v>25</v>
      </c>
      <c r="J1195" s="15" t="s">
        <v>26</v>
      </c>
      <c r="K1195" s="15" t="s">
        <v>27</v>
      </c>
      <c r="L1195" s="15" t="s">
        <v>18</v>
      </c>
      <c r="M1195" s="15" t="s">
        <v>92</v>
      </c>
      <c r="N1195" s="15" t="s">
        <v>93</v>
      </c>
      <c r="O1195" s="15" t="s">
        <v>20</v>
      </c>
      <c r="Q1195" s="21" t="s">
        <v>103</v>
      </c>
      <c r="R1195" s="17" t="s">
        <v>97</v>
      </c>
      <c r="S1195" s="20" t="e">
        <f>VLOOKUP(Q1197,XMLLINK[EnsembleNr],1,0)</f>
        <v>#N/A</v>
      </c>
      <c r="T1195" s="15" t="s">
        <v>100</v>
      </c>
      <c r="W1195" s="29" t="str">
        <f>CONCATENATE(W1196,W1197,W1198,W1199,W1200,W1201,W1202,W1203)</f>
        <v/>
      </c>
      <c r="X1195" s="31">
        <f>8-COUNTIF(W1196:W1203,"")</f>
        <v>0</v>
      </c>
      <c r="Y1195" s="29" t="str">
        <f>CONCATENATE(Y1196,Y1197,Y1198,Y1199,Y1200,Y1201,Y1202,Y1203)</f>
        <v/>
      </c>
    </row>
    <row r="1196" spans="1:25" x14ac:dyDescent="0.25">
      <c r="A1196" s="24"/>
      <c r="B1196" s="17" t="s">
        <v>79</v>
      </c>
      <c r="C1196" s="18" t="str">
        <f>IF(ISERROR(S1195),"",INDEX(XMLLINK[Leiter],MATCH(Q1196,XMLLINK[EnsembleNr],0)))</f>
        <v/>
      </c>
      <c r="D1196" s="21">
        <v>1</v>
      </c>
      <c r="E1196" s="18" t="str">
        <f>IF(S1196,"",INDEX(XMLLINK[NamePerson],MATCH(Q1197&amp;"_"&amp;D1196,XMLLINK[EID_MID],0)))</f>
        <v/>
      </c>
      <c r="F1196" s="18" t="str">
        <f>IF(S1196,"",INDEX(XMLLINK[GebDat],MATCH(Q1197&amp;"_"&amp;D1196,XMLLINK[EID_MID],0)))</f>
        <v/>
      </c>
      <c r="G1196" s="18" t="str">
        <f>IF(S1196,"",INDEX(XMLLINK[Geschlecht],MATCH(Q1197&amp;"_"&amp;D1196,XMLLINK[EID_MID],0)))</f>
        <v/>
      </c>
      <c r="H1196" s="18" t="str">
        <f>IF(S1196,"",INDEX(XMLLINK[Adresse],MATCH(Q1197&amp;"_"&amp;D1196,XMLLINK[EID_MID],0)))</f>
        <v/>
      </c>
      <c r="I1196" s="18" t="str">
        <f>IF(S1196,"",INDEX(XMLLINK[Email],MATCH(Q1197&amp;"_"&amp;D1196,XMLLINK[EID_MID],0)))</f>
        <v/>
      </c>
      <c r="J1196" s="18" t="str">
        <f>IF(S1196,"",INDEX(XMLLINK[Telefon],MATCH(Q1197&amp;"_"&amp;D1196,XMLLINK[EID_MID],0)))</f>
        <v/>
      </c>
      <c r="K1196" s="18" t="str">
        <f>IF(S1196,"",INDEX(XMLLINK[Instrument],MATCH(Q1197&amp;"_"&amp;D1196,XMLLINK[EID_MID],0)))</f>
        <v/>
      </c>
      <c r="L1196" s="18" t="str">
        <f>IF(S1196,"",INDEX(XMLLINK[BereichIDPerson],MATCH(Q1197&amp;"_"&amp;D1196,XMLLINK[EID_MID],0)))</f>
        <v/>
      </c>
      <c r="M1196" s="18" t="str">
        <f>IF(S1196,"",INDEX(XMLLINK[BereichNamePerson],MATCH(Q1197&amp;"_"&amp;D1196,XMLLINK[EID_MID],0)))</f>
        <v/>
      </c>
      <c r="N1196" s="18" t="str">
        <f>IF(S1196,"",INDEX(XMLLINK[AuswahlPerson],MATCH(Q1197&amp;"_"&amp;D1196,XMLLINK[EID_MID],0)))</f>
        <v/>
      </c>
      <c r="O1196" s="18" t="str">
        <f>IF(S1196,"",INDEX(XMLLINK[BemerkungPerson],MATCH(Q1197&amp;"_"&amp;D1196,XMLLINK[EID_MID],0)))</f>
        <v/>
      </c>
      <c r="Q1196" s="21">
        <f>B1194</f>
        <v>60</v>
      </c>
      <c r="R1196" s="22" t="s">
        <v>101</v>
      </c>
      <c r="S1196" s="18" t="b">
        <f>ISERROR(INDEX(XMLLINK[NamePerson],MATCH(Q1197&amp;"_"&amp;D1196,XMLLINK[EID_MID],0)))</f>
        <v>1</v>
      </c>
      <c r="U1196" s="15" t="str">
        <f ca="1">IF(ISNUMBER(DATEVALUE(F1196)),TODAY()-DATEVALUE(F1196),"")</f>
        <v/>
      </c>
      <c r="W1196" s="15" t="str">
        <f>M1196</f>
        <v/>
      </c>
      <c r="X1196" s="29" t="str">
        <f>IF(E1196="","",IF(E1197="",E1196,IF(E1198="",E1196&amp;", "&amp;E1197,IF(E1199="",E1196&amp;", "&amp;E1197&amp;", "&amp;E1198,IF(E1200="",E1196&amp;", "&amp;E1197&amp;", "&amp;E1198&amp;", "&amp;E1199,IF(E1201="",E1196&amp;", "&amp;E1197&amp;", "&amp;E1198&amp;", "&amp;E1199&amp;", "&amp;E1200,IF(E1202="",E1196&amp;", "&amp;E1197&amp;", "&amp;E1198&amp;", "&amp;E1199&amp;", "&amp;E1200&amp;", "&amp;E1201,IF(E1203="",E1196&amp;", "&amp;E1197&amp;", "&amp;E1198&amp;", "&amp;E1199&amp;", "&amp;E1200&amp;", "&amp;E1201&amp;", "&amp;E1202,E1196&amp;", "&amp;E1197&amp;", "&amp;E1198&amp;", "&amp;E1199&amp;", "&amp;E1200&amp;", "&amp;E1201&amp;", "&amp;E1202&amp;", "&amp;E1203))))))))</f>
        <v/>
      </c>
      <c r="Y1196" s="15" t="str">
        <f>K1196</f>
        <v/>
      </c>
    </row>
    <row r="1197" spans="1:25" x14ac:dyDescent="0.25">
      <c r="A1197" s="24"/>
      <c r="B1197" s="17" t="s">
        <v>80</v>
      </c>
      <c r="C1197" s="18" t="str">
        <f>IF(ISERROR(S1195),"",INDEX(XMLLINK[LeiterEmail],MATCH(Q1197,XMLLINK[EnsembleNr],0)))</f>
        <v/>
      </c>
      <c r="D1197" s="21">
        <v>2</v>
      </c>
      <c r="E1197" s="18" t="str">
        <f>IF(S1197,"",INDEX(XMLLINK[NamePerson],MATCH(Q1198&amp;"_"&amp;D1197,XMLLINK[EID_MID],0)))</f>
        <v/>
      </c>
      <c r="F1197" s="18" t="str">
        <f>IF(S1197,"",INDEX(XMLLINK[GebDat],MATCH(Q1198&amp;"_"&amp;D1197,XMLLINK[EID_MID],0)))</f>
        <v/>
      </c>
      <c r="G1197" s="18" t="str">
        <f>IF(S1197,"",INDEX(XMLLINK[Geschlecht],MATCH(Q1198&amp;"_"&amp;D1197,XMLLINK[EID_MID],0)))</f>
        <v/>
      </c>
      <c r="H1197" s="18" t="str">
        <f>IF(S1197,"",INDEX(XMLLINK[Adresse],MATCH(Q1198&amp;"_"&amp;D1197,XMLLINK[EID_MID],0)))</f>
        <v/>
      </c>
      <c r="I1197" s="18" t="str">
        <f>IF(S1197,"",INDEX(XMLLINK[Email],MATCH(Q1198&amp;"_"&amp;D1197,XMLLINK[EID_MID],0)))</f>
        <v/>
      </c>
      <c r="J1197" s="18" t="str">
        <f>IF(S1197,"",INDEX(XMLLINK[Telefon],MATCH(Q1198&amp;"_"&amp;D1197,XMLLINK[EID_MID],0)))</f>
        <v/>
      </c>
      <c r="K1197" s="18" t="str">
        <f>IF(S1197,"",INDEX(XMLLINK[Instrument],MATCH(Q1198&amp;"_"&amp;D1197,XMLLINK[EID_MID],0)))</f>
        <v/>
      </c>
      <c r="L1197" s="18" t="str">
        <f>IF(S1197,"",INDEX(XMLLINK[BereichIDPerson],MATCH(Q1198&amp;"_"&amp;D1197,XMLLINK[EID_MID],0)))</f>
        <v/>
      </c>
      <c r="M1197" s="18" t="str">
        <f>IF(S1197,"",INDEX(XMLLINK[BereichNamePerson],MATCH(Q1198&amp;"_"&amp;D1197,XMLLINK[EID_MID],0)))</f>
        <v/>
      </c>
      <c r="N1197" s="18" t="str">
        <f>IF(S1197,"",INDEX(XMLLINK[AuswahlPerson],MATCH(Q1198&amp;"_"&amp;D1197,XMLLINK[EID_MID],0)))</f>
        <v/>
      </c>
      <c r="O1197" s="18" t="str">
        <f>IF(S1197,"",INDEX(XMLLINK[BemerkungPerson],MATCH(Q1198&amp;"_"&amp;D1197,XMLLINK[EID_MID],0)))</f>
        <v/>
      </c>
      <c r="Q1197" s="21">
        <f t="shared" ref="Q1197:Q1211" si="236">Q1196</f>
        <v>60</v>
      </c>
      <c r="R1197" s="15">
        <v>2</v>
      </c>
      <c r="S1197" s="18" t="b">
        <f>ISERROR(INDEX(XMLLINK[NamePerson],MATCH(Q1197&amp;"_"&amp;D1197,XMLLINK[EID_MID],0)))</f>
        <v>1</v>
      </c>
      <c r="U1197" s="15" t="str">
        <f t="shared" ref="U1197:U1203" ca="1" si="237">IF(ISNUMBER(DATEVALUE(F1197)),TODAY()-DATEVALUE(F1197),"")</f>
        <v/>
      </c>
      <c r="W1197" s="15" t="str">
        <f>IF(AND(M1197&lt;&gt;"",M1197&lt;&gt;M1196),", "&amp;M1197,"")</f>
        <v/>
      </c>
      <c r="Y1197" s="15" t="str">
        <f>IF(AND(K1197&lt;&gt;"",K1197&lt;&gt;K1196),", "&amp;K1197,"")</f>
        <v/>
      </c>
    </row>
    <row r="1198" spans="1:25" x14ac:dyDescent="0.25">
      <c r="A1198" s="24"/>
      <c r="B1198" s="17" t="s">
        <v>81</v>
      </c>
      <c r="C1198" s="18" t="str">
        <f>IF(ISERROR(S1195),"",INDEX(XMLLINK[LeiterTelefon],MATCH(Q1198,XMLLINK[EnsembleNr],0)))</f>
        <v/>
      </c>
      <c r="D1198" s="21">
        <v>3</v>
      </c>
      <c r="E1198" s="18" t="str">
        <f>IF(S1198,"",INDEX(XMLLINK[NamePerson],MATCH(Q1199&amp;"_"&amp;D1198,XMLLINK[EID_MID],0)))</f>
        <v/>
      </c>
      <c r="F1198" s="18" t="str">
        <f>IF(S1198,"",INDEX(XMLLINK[GebDat],MATCH(Q1199&amp;"_"&amp;D1198,XMLLINK[EID_MID],0)))</f>
        <v/>
      </c>
      <c r="G1198" s="18" t="str">
        <f>IF(S1198,"",INDEX(XMLLINK[Geschlecht],MATCH(Q1199&amp;"_"&amp;D1198,XMLLINK[EID_MID],0)))</f>
        <v/>
      </c>
      <c r="H1198" s="18" t="str">
        <f>IF(S1198,"",INDEX(XMLLINK[Adresse],MATCH(Q1199&amp;"_"&amp;D1198,XMLLINK[EID_MID],0)))</f>
        <v/>
      </c>
      <c r="I1198" s="18" t="str">
        <f>IF(S1198,"",INDEX(XMLLINK[Email],MATCH(Q1199&amp;"_"&amp;D1198,XMLLINK[EID_MID],0)))</f>
        <v/>
      </c>
      <c r="J1198" s="18" t="str">
        <f>IF(S1198,"",INDEX(XMLLINK[Telefon],MATCH(Q1199&amp;"_"&amp;D1198,XMLLINK[EID_MID],0)))</f>
        <v/>
      </c>
      <c r="K1198" s="18" t="str">
        <f>IF(S1198,"",INDEX(XMLLINK[Instrument],MATCH(Q1199&amp;"_"&amp;D1198,XMLLINK[EID_MID],0)))</f>
        <v/>
      </c>
      <c r="L1198" s="18" t="str">
        <f>IF(S1198,"",INDEX(XMLLINK[BereichIDPerson],MATCH(Q1199&amp;"_"&amp;D1198,XMLLINK[EID_MID],0)))</f>
        <v/>
      </c>
      <c r="M1198" s="18" t="str">
        <f>IF(S1198,"",INDEX(XMLLINK[BereichNamePerson],MATCH(Q1199&amp;"_"&amp;D1198,XMLLINK[EID_MID],0)))</f>
        <v/>
      </c>
      <c r="N1198" s="18" t="str">
        <f>IF(S1198,"",INDEX(XMLLINK[AuswahlPerson],MATCH(Q1199&amp;"_"&amp;D1198,XMLLINK[EID_MID],0)))</f>
        <v/>
      </c>
      <c r="O1198" s="18" t="str">
        <f>IF(S1198,"",INDEX(XMLLINK[BemerkungPerson],MATCH(Q1199&amp;"_"&amp;D1198,XMLLINK[EID_MID],0)))</f>
        <v/>
      </c>
      <c r="Q1198" s="21">
        <f t="shared" si="236"/>
        <v>60</v>
      </c>
      <c r="R1198" s="15">
        <v>3</v>
      </c>
      <c r="S1198" s="18" t="b">
        <f>ISERROR(INDEX(XMLLINK[NamePerson],MATCH(Q1197&amp;"_"&amp;D1198,XMLLINK[EID_MID],0)))</f>
        <v>1</v>
      </c>
      <c r="U1198" s="15" t="str">
        <f t="shared" ca="1" si="237"/>
        <v/>
      </c>
      <c r="W1198" s="15" t="str">
        <f>IF(OR(M1198="",COUNTIF(M1196:M1197,M1198)&gt;0),"",", "&amp;M1198)</f>
        <v/>
      </c>
      <c r="Y1198" s="15" t="str">
        <f>IF(OR(K1198="",COUNTIF(K1196:K1197,K1198)&gt;0),"",", "&amp;K1198)</f>
        <v/>
      </c>
    </row>
    <row r="1199" spans="1:25" x14ac:dyDescent="0.25">
      <c r="A1199" s="24"/>
      <c r="B1199" s="17" t="s">
        <v>82</v>
      </c>
      <c r="C1199" s="18" t="str">
        <f>IF(ISERROR(S1195),"",INDEX(XMLLINK[Art],MATCH(Q1199,XMLLINK[EnsembleNr],0)))</f>
        <v/>
      </c>
      <c r="D1199" s="21">
        <v>4</v>
      </c>
      <c r="E1199" s="18" t="str">
        <f>IF(S1199,"",INDEX(XMLLINK[NamePerson],MATCH(Q1200&amp;"_"&amp;D1199,XMLLINK[EID_MID],0)))</f>
        <v/>
      </c>
      <c r="F1199" s="18" t="str">
        <f>IF(S1199,"",INDEX(XMLLINK[GebDat],MATCH(Q1200&amp;"_"&amp;D1199,XMLLINK[EID_MID],0)))</f>
        <v/>
      </c>
      <c r="G1199" s="18" t="str">
        <f>IF(S1199,"",INDEX(XMLLINK[Geschlecht],MATCH(Q1200&amp;"_"&amp;D1199,XMLLINK[EID_MID],0)))</f>
        <v/>
      </c>
      <c r="H1199" s="18" t="str">
        <f>IF(S1199,"",INDEX(XMLLINK[Adresse],MATCH(Q1200&amp;"_"&amp;D1199,XMLLINK[EID_MID],0)))</f>
        <v/>
      </c>
      <c r="I1199" s="18" t="str">
        <f>IF(S1199,"",INDEX(XMLLINK[Email],MATCH(Q1200&amp;"_"&amp;D1199,XMLLINK[EID_MID],0)))</f>
        <v/>
      </c>
      <c r="J1199" s="18" t="str">
        <f>IF(S1199,"",INDEX(XMLLINK[Telefon],MATCH(Q1200&amp;"_"&amp;D1199,XMLLINK[EID_MID],0)))</f>
        <v/>
      </c>
      <c r="K1199" s="18" t="str">
        <f>IF(S1199,"",INDEX(XMLLINK[Instrument],MATCH(Q1200&amp;"_"&amp;D1199,XMLLINK[EID_MID],0)))</f>
        <v/>
      </c>
      <c r="L1199" s="18" t="str">
        <f>IF(S1199,"",INDEX(XMLLINK[BereichIDPerson],MATCH(Q1200&amp;"_"&amp;D1199,XMLLINK[EID_MID],0)))</f>
        <v/>
      </c>
      <c r="M1199" s="18" t="str">
        <f>IF(S1199,"",INDEX(XMLLINK[BereichNamePerson],MATCH(Q1200&amp;"_"&amp;D1199,XMLLINK[EID_MID],0)))</f>
        <v/>
      </c>
      <c r="N1199" s="18" t="str">
        <f>IF(S1199,"",INDEX(XMLLINK[AuswahlPerson],MATCH(Q1200&amp;"_"&amp;D1199,XMLLINK[EID_MID],0)))</f>
        <v/>
      </c>
      <c r="O1199" s="18" t="str">
        <f>IF(S1199,"",INDEX(XMLLINK[BemerkungPerson],MATCH(Q1200&amp;"_"&amp;D1199,XMLLINK[EID_MID],0)))</f>
        <v/>
      </c>
      <c r="Q1199" s="21">
        <f t="shared" si="236"/>
        <v>60</v>
      </c>
      <c r="R1199" s="15">
        <v>4</v>
      </c>
      <c r="S1199" s="18" t="b">
        <f>ISERROR(INDEX(XMLLINK[NamePerson],MATCH(Q1197&amp;"_"&amp;D1199,XMLLINK[EID_MID],0)))</f>
        <v>1</v>
      </c>
      <c r="U1199" s="15" t="str">
        <f t="shared" ca="1" si="237"/>
        <v/>
      </c>
      <c r="W1199" s="15" t="str">
        <f>IF(OR(M1199="",COUNTIF(M1196:M1198,M1199)&gt;0),"",", "&amp;M1199)</f>
        <v/>
      </c>
      <c r="Y1199" s="15" t="str">
        <f>IF(OR(K1199="",COUNTIF(K1196:K1198,K1199)&gt;0),"",", "&amp;K1199)</f>
        <v/>
      </c>
    </row>
    <row r="1200" spans="1:25" x14ac:dyDescent="0.25">
      <c r="A1200" s="24"/>
      <c r="B1200" s="17" t="s">
        <v>83</v>
      </c>
      <c r="C1200" s="18" t="str">
        <f>IF(ISERROR(S1195),"",INDEX(XMLLINK[Stufe],MATCH(Q1200,XMLLINK[EnsembleNr],0)))</f>
        <v/>
      </c>
      <c r="D1200" s="21">
        <v>5</v>
      </c>
      <c r="E1200" s="18" t="str">
        <f>IF(S1200,"",INDEX(XMLLINK[NamePerson],MATCH(Q1201&amp;"_"&amp;D1200,XMLLINK[EID_MID],0)))</f>
        <v/>
      </c>
      <c r="F1200" s="18" t="str">
        <f>IF(S1200,"",INDEX(XMLLINK[GebDat],MATCH(Q1201&amp;"_"&amp;D1200,XMLLINK[EID_MID],0)))</f>
        <v/>
      </c>
      <c r="G1200" s="18" t="str">
        <f>IF(S1200,"",INDEX(XMLLINK[Geschlecht],MATCH(Q1201&amp;"_"&amp;D1200,XMLLINK[EID_MID],0)))</f>
        <v/>
      </c>
      <c r="H1200" s="18" t="str">
        <f>IF(S1200,"",INDEX(XMLLINK[Adresse],MATCH(Q1201&amp;"_"&amp;D1200,XMLLINK[EID_MID],0)))</f>
        <v/>
      </c>
      <c r="I1200" s="18" t="str">
        <f>IF(S1200,"",INDEX(XMLLINK[Email],MATCH(Q1201&amp;"_"&amp;D1200,XMLLINK[EID_MID],0)))</f>
        <v/>
      </c>
      <c r="J1200" s="18" t="str">
        <f>IF(S1200,"",INDEX(XMLLINK[Telefon],MATCH(Q1201&amp;"_"&amp;D1200,XMLLINK[EID_MID],0)))</f>
        <v/>
      </c>
      <c r="K1200" s="18" t="str">
        <f>IF(S1200,"",INDEX(XMLLINK[Instrument],MATCH(Q1201&amp;"_"&amp;D1200,XMLLINK[EID_MID],0)))</f>
        <v/>
      </c>
      <c r="L1200" s="18" t="str">
        <f>IF(S1200,"",INDEX(XMLLINK[BereichIDPerson],MATCH(Q1201&amp;"_"&amp;D1200,XMLLINK[EID_MID],0)))</f>
        <v/>
      </c>
      <c r="M1200" s="18" t="str">
        <f>IF(S1200,"",INDEX(XMLLINK[BereichNamePerson],MATCH(Q1201&amp;"_"&amp;D1200,XMLLINK[EID_MID],0)))</f>
        <v/>
      </c>
      <c r="N1200" s="18" t="str">
        <f>IF(S1200,"",INDEX(XMLLINK[AuswahlPerson],MATCH(Q1201&amp;"_"&amp;D1200,XMLLINK[EID_MID],0)))</f>
        <v/>
      </c>
      <c r="O1200" s="18" t="str">
        <f>IF(S1200,"",INDEX(XMLLINK[BemerkungPerson],MATCH(Q1201&amp;"_"&amp;D1200,XMLLINK[EID_MID],0)))</f>
        <v/>
      </c>
      <c r="Q1200" s="21">
        <f t="shared" si="236"/>
        <v>60</v>
      </c>
      <c r="R1200" s="15">
        <v>5</v>
      </c>
      <c r="S1200" s="18" t="b">
        <f>ISERROR(INDEX(XMLLINK[NamePerson],MATCH(Q1197&amp;"_"&amp;D1200,XMLLINK[EID_MID],0)))</f>
        <v>1</v>
      </c>
      <c r="U1200" s="15" t="str">
        <f t="shared" ca="1" si="237"/>
        <v/>
      </c>
      <c r="W1200" s="15" t="str">
        <f>IF(OR(M1200="",COUNTIF(M1196:M1199,M1200)&gt;0),"",", "&amp;M1200)</f>
        <v/>
      </c>
      <c r="Y1200" s="15" t="str">
        <f>IF(OR(K1200="",COUNTIF(K1197:K1199,K1200)&gt;0),"",", "&amp;K1200)</f>
        <v/>
      </c>
    </row>
    <row r="1201" spans="1:25" x14ac:dyDescent="0.25">
      <c r="A1201" s="24"/>
      <c r="B1201" s="17" t="s">
        <v>84</v>
      </c>
      <c r="C1201" s="18" t="str">
        <f>IF(ISERROR(S1195),"",INDEX(XMLLINK[Artikel],MATCH(Q1201,XMLLINK[EnsembleNr],0)))</f>
        <v/>
      </c>
      <c r="D1201" s="21">
        <v>6</v>
      </c>
      <c r="E1201" s="18" t="str">
        <f>IF(S1201,"",INDEX(XMLLINK[NamePerson],MATCH(Q1202&amp;"_"&amp;D1201,XMLLINK[EID_MID],0)))</f>
        <v/>
      </c>
      <c r="F1201" s="18" t="str">
        <f>IF(S1201,"",INDEX(XMLLINK[GebDat],MATCH(Q1202&amp;"_"&amp;D1201,XMLLINK[EID_MID],0)))</f>
        <v/>
      </c>
      <c r="G1201" s="18" t="str">
        <f>IF(S1201,"",INDEX(XMLLINK[Geschlecht],MATCH(Q1202&amp;"_"&amp;D1201,XMLLINK[EID_MID],0)))</f>
        <v/>
      </c>
      <c r="H1201" s="18" t="str">
        <f>IF(S1201,"",INDEX(XMLLINK[Adresse],MATCH(Q1202&amp;"_"&amp;D1201,XMLLINK[EID_MID],0)))</f>
        <v/>
      </c>
      <c r="I1201" s="18" t="str">
        <f>IF(S1201,"",INDEX(XMLLINK[Email],MATCH(Q1202&amp;"_"&amp;D1201,XMLLINK[EID_MID],0)))</f>
        <v/>
      </c>
      <c r="J1201" s="18" t="str">
        <f>IF(S1201,"",INDEX(XMLLINK[Telefon],MATCH(Q1202&amp;"_"&amp;D1201,XMLLINK[EID_MID],0)))</f>
        <v/>
      </c>
      <c r="K1201" s="18" t="str">
        <f>IF(S1201,"",INDEX(XMLLINK[Instrument],MATCH(Q1202&amp;"_"&amp;D1201,XMLLINK[EID_MID],0)))</f>
        <v/>
      </c>
      <c r="L1201" s="18" t="str">
        <f>IF(S1201,"",INDEX(XMLLINK[BereichIDPerson],MATCH(Q1202&amp;"_"&amp;D1201,XMLLINK[EID_MID],0)))</f>
        <v/>
      </c>
      <c r="M1201" s="18" t="str">
        <f>IF(S1201,"",INDEX(XMLLINK[BereichNamePerson],MATCH(Q1202&amp;"_"&amp;D1201,XMLLINK[EID_MID],0)))</f>
        <v/>
      </c>
      <c r="N1201" s="18" t="str">
        <f>IF(S1201,"",INDEX(XMLLINK[AuswahlPerson],MATCH(Q1202&amp;"_"&amp;D1201,XMLLINK[EID_MID],0)))</f>
        <v/>
      </c>
      <c r="O1201" s="18" t="str">
        <f>IF(S1201,"",INDEX(XMLLINK[BemerkungPerson],MATCH(Q1202&amp;"_"&amp;D1201,XMLLINK[EID_MID],0)))</f>
        <v/>
      </c>
      <c r="Q1201" s="21">
        <f t="shared" si="236"/>
        <v>60</v>
      </c>
      <c r="R1201" s="15">
        <v>6</v>
      </c>
      <c r="S1201" s="18" t="b">
        <f>ISERROR(INDEX(XMLLINK[NamePerson],MATCH(Q1197&amp;"_"&amp;D1201,XMLLINK[EID_MID],0)))</f>
        <v>1</v>
      </c>
      <c r="U1201" s="15" t="str">
        <f t="shared" ca="1" si="237"/>
        <v/>
      </c>
      <c r="W1201" s="15" t="str">
        <f>IF(OR(M1201="",COUNTIF(M1196:M1200,M1201)&gt;0),"",", "&amp;M1201)</f>
        <v/>
      </c>
      <c r="Y1201" s="15" t="str">
        <f>IF(OR(K1201="",COUNTIF(K1198:K1200,K1201)&gt;0),"",", "&amp;K1201)</f>
        <v/>
      </c>
    </row>
    <row r="1202" spans="1:25" x14ac:dyDescent="0.25">
      <c r="A1202" s="24"/>
      <c r="B1202" s="17" t="s">
        <v>85</v>
      </c>
      <c r="C1202" s="18" t="str">
        <f>IF(ISERROR(S1195),"",INDEX(XMLLINK[BereichID],MATCH(Q1202,XMLLINK[EnsembleNr],0)))</f>
        <v/>
      </c>
      <c r="D1202" s="21">
        <v>7</v>
      </c>
      <c r="E1202" s="18" t="str">
        <f>IF(S1202,"",INDEX(XMLLINK[NamePerson],MATCH(Q1203&amp;"_"&amp;D1202,XMLLINK[EID_MID],0)))</f>
        <v/>
      </c>
      <c r="F1202" s="18" t="str">
        <f>IF(S1202,"",INDEX(XMLLINK[GebDat],MATCH(Q1203&amp;"_"&amp;D1202,XMLLINK[EID_MID],0)))</f>
        <v/>
      </c>
      <c r="G1202" s="18" t="str">
        <f>IF(S1202,"",INDEX(XMLLINK[Geschlecht],MATCH(Q1203&amp;"_"&amp;D1202,XMLLINK[EID_MID],0)))</f>
        <v/>
      </c>
      <c r="H1202" s="18" t="str">
        <f>IF(S1202,"",INDEX(XMLLINK[Adresse],MATCH(Q1203&amp;"_"&amp;D1202,XMLLINK[EID_MID],0)))</f>
        <v/>
      </c>
      <c r="I1202" s="18" t="str">
        <f>IF(S1202,"",INDEX(XMLLINK[Email],MATCH(Q1203&amp;"_"&amp;D1202,XMLLINK[EID_MID],0)))</f>
        <v/>
      </c>
      <c r="J1202" s="18" t="str">
        <f>IF(S1202,"",INDEX(XMLLINK[Telefon],MATCH(Q1203&amp;"_"&amp;D1202,XMLLINK[EID_MID],0)))</f>
        <v/>
      </c>
      <c r="K1202" s="18" t="str">
        <f>IF(S1202,"",INDEX(XMLLINK[Instrument],MATCH(Q1203&amp;"_"&amp;D1202,XMLLINK[EID_MID],0)))</f>
        <v/>
      </c>
      <c r="L1202" s="18" t="str">
        <f>IF(S1202,"",INDEX(XMLLINK[BereichIDPerson],MATCH(Q1203&amp;"_"&amp;D1202,XMLLINK[EID_MID],0)))</f>
        <v/>
      </c>
      <c r="M1202" s="18" t="str">
        <f>IF(S1202,"",INDEX(XMLLINK[BereichNamePerson],MATCH(Q1203&amp;"_"&amp;D1202,XMLLINK[EID_MID],0)))</f>
        <v/>
      </c>
      <c r="N1202" s="18" t="str">
        <f>IF(S1202,"",INDEX(XMLLINK[AuswahlPerson],MATCH(Q1203&amp;"_"&amp;D1202,XMLLINK[EID_MID],0)))</f>
        <v/>
      </c>
      <c r="O1202" s="18" t="str">
        <f>IF(S1202,"",INDEX(XMLLINK[BemerkungPerson],MATCH(Q1203&amp;"_"&amp;D1202,XMLLINK[EID_MID],0)))</f>
        <v/>
      </c>
      <c r="Q1202" s="21">
        <f t="shared" si="236"/>
        <v>60</v>
      </c>
      <c r="R1202" s="15">
        <v>7</v>
      </c>
      <c r="S1202" s="18" t="b">
        <f>ISERROR(INDEX(XMLLINK[NamePerson],MATCH(Q1197&amp;"_"&amp;D1202,XMLLINK[EID_MID],0)))</f>
        <v>1</v>
      </c>
      <c r="U1202" s="15" t="str">
        <f t="shared" ca="1" si="237"/>
        <v/>
      </c>
      <c r="W1202" s="15" t="str">
        <f>IF(OR(M1202="",COUNTIF(M1196:M1201,M1202)&gt;0),"",", "&amp;M1202)</f>
        <v/>
      </c>
      <c r="Y1202" s="15" t="str">
        <f>IF(OR(K1202="",COUNTIF(K1199:K1201,K1202)&gt;0),"",", "&amp;K1202)</f>
        <v/>
      </c>
    </row>
    <row r="1203" spans="1:25" x14ac:dyDescent="0.25">
      <c r="A1203" s="24"/>
      <c r="B1203" s="17" t="s">
        <v>86</v>
      </c>
      <c r="C1203" s="18" t="str">
        <f>IF(ISERROR(S1195),"",INDEX(XMLLINK[BereichName],MATCH(Q1203,XMLLINK[EnsembleNr],0)))</f>
        <v/>
      </c>
      <c r="D1203" s="21">
        <v>8</v>
      </c>
      <c r="E1203" s="18" t="str">
        <f>IF(S1203,"",INDEX(XMLLINK[NamePerson],MATCH(Q1204&amp;"_"&amp;D1203,XMLLINK[EID_MID],0)))</f>
        <v/>
      </c>
      <c r="F1203" s="18" t="str">
        <f>IF(S1203,"",INDEX(XMLLINK[GebDat],MATCH(Q1204&amp;"_"&amp;D1203,XMLLINK[EID_MID],0)))</f>
        <v/>
      </c>
      <c r="G1203" s="18" t="str">
        <f>IF(S1203,"",INDEX(XMLLINK[Geschlecht],MATCH(Q1204&amp;"_"&amp;D1203,XMLLINK[EID_MID],0)))</f>
        <v/>
      </c>
      <c r="H1203" s="18" t="str">
        <f>IF(S1203,"",INDEX(XMLLINK[Adresse],MATCH(Q1204&amp;"_"&amp;D1203,XMLLINK[EID_MID],0)))</f>
        <v/>
      </c>
      <c r="I1203" s="18" t="str">
        <f>IF(S1203,"",INDEX(XMLLINK[Email],MATCH(Q1204&amp;"_"&amp;D1203,XMLLINK[EID_MID],0)))</f>
        <v/>
      </c>
      <c r="J1203" s="18" t="str">
        <f>IF(S1203,"",INDEX(XMLLINK[Telefon],MATCH(Q1204&amp;"_"&amp;D1203,XMLLINK[EID_MID],0)))</f>
        <v/>
      </c>
      <c r="K1203" s="18" t="str">
        <f>IF(S1203,"",INDEX(XMLLINK[Instrument],MATCH(Q1204&amp;"_"&amp;D1203,XMLLINK[EID_MID],0)))</f>
        <v/>
      </c>
      <c r="L1203" s="18" t="str">
        <f>IF(S1203,"",INDEX(XMLLINK[BereichIDPerson],MATCH(Q1204&amp;"_"&amp;D1203,XMLLINK[EID_MID],0)))</f>
        <v/>
      </c>
      <c r="M1203" s="18" t="str">
        <f>IF(S1203,"",INDEX(XMLLINK[BereichNamePerson],MATCH(Q1204&amp;"_"&amp;D1203,XMLLINK[EID_MID],0)))</f>
        <v/>
      </c>
      <c r="N1203" s="18" t="str">
        <f>IF(S1203,"",INDEX(XMLLINK[AuswahlPerson],MATCH(Q1204&amp;"_"&amp;D1203,XMLLINK[EID_MID],0)))</f>
        <v/>
      </c>
      <c r="O1203" s="18" t="str">
        <f>IF(S1203,"",INDEX(XMLLINK[BemerkungPerson],MATCH(Q1204&amp;"_"&amp;D1203,XMLLINK[EID_MID],0)))</f>
        <v/>
      </c>
      <c r="Q1203" s="21">
        <f t="shared" si="236"/>
        <v>60</v>
      </c>
      <c r="R1203" s="15">
        <v>8</v>
      </c>
      <c r="S1203" s="18" t="b">
        <f>ISERROR(INDEX(XMLLINK[NamePerson],MATCH(Q1197&amp;"_"&amp;D1203,XMLLINK[EID_MID],0)))</f>
        <v>1</v>
      </c>
      <c r="U1203" s="15" t="str">
        <f t="shared" ca="1" si="237"/>
        <v/>
      </c>
      <c r="W1203" s="15" t="str">
        <f>IF(OR(M1203="",COUNTIF(M1196:M1202,M1203)&gt;0),"",", "&amp;M1203)</f>
        <v/>
      </c>
      <c r="Y1203" s="15" t="str">
        <f>IF(OR(K1203="",COUNTIF(K1200:K1202,K1203)&gt;0),"",", "&amp;K1203)</f>
        <v/>
      </c>
    </row>
    <row r="1204" spans="1:25" x14ac:dyDescent="0.25">
      <c r="A1204" s="24"/>
      <c r="B1204" s="17" t="s">
        <v>87</v>
      </c>
      <c r="C1204" s="18" t="str">
        <f>IF(ISERROR(S1195),"",INDEX(XMLLINK[Auftrittzeit],MATCH(Q1204,XMLLINK[EnsembleNr],0)))</f>
        <v/>
      </c>
      <c r="D1204" s="17" t="s">
        <v>94</v>
      </c>
      <c r="E1204" s="15" t="s">
        <v>29</v>
      </c>
      <c r="F1204" s="15" t="s">
        <v>30</v>
      </c>
      <c r="G1204" s="15" t="s">
        <v>95</v>
      </c>
      <c r="H1204" s="15" t="s">
        <v>32</v>
      </c>
      <c r="I1204" s="15" t="s">
        <v>20</v>
      </c>
      <c r="J1204" s="15" t="s">
        <v>39</v>
      </c>
      <c r="Q1204" s="21">
        <f t="shared" si="236"/>
        <v>60</v>
      </c>
      <c r="U1204" s="15">
        <f ca="1">COUNT(U1196:U1203)</f>
        <v>0</v>
      </c>
      <c r="W1204" s="29" t="str">
        <f>CONCATENATE(W1205,V1206,W1206,V1207,W1207,V1208,W1208,V1209,W1209,V1210,W1210,V1211,W1211)</f>
        <v/>
      </c>
    </row>
    <row r="1205" spans="1:25" x14ac:dyDescent="0.25">
      <c r="A1205" s="24"/>
      <c r="B1205" s="17" t="s">
        <v>88</v>
      </c>
      <c r="C1205" s="18" t="str">
        <f>IF(ISERROR(S1195),"",INDEX(XMLLINK[Bemerkung],MATCH(Q1205,XMLLINK[EnsembleNr],0)))</f>
        <v/>
      </c>
      <c r="D1205" s="21">
        <v>1</v>
      </c>
      <c r="E1205" s="18" t="str">
        <f>IF(S1205,"",INDEX(XMLLINK[Titel],MATCH(Q1206&amp;"_"&amp;D1205,XMLLINK[EID_WID],0)))</f>
        <v/>
      </c>
      <c r="F1205" s="18" t="str">
        <f>IF(S1205,"",INDEX(XMLLINK[Komponist],MATCH(Q1206&amp;"_"&amp;D1205,XMLLINK[EID_WID],0)))</f>
        <v/>
      </c>
      <c r="G1205" s="18" t="str">
        <f>IF(S1205,"",INDEX(XMLLINK[Satz],MATCH(Q1206&amp;"_"&amp;D1205,XMLLINK[EID_WID],0)))</f>
        <v/>
      </c>
      <c r="H1205" s="18" t="str">
        <f>IF(S1205,"",INDEX(XMLLINK[Dauer],MATCH(Q1206&amp;"_"&amp;D1205,XMLLINK[EID_WID],0)))</f>
        <v/>
      </c>
      <c r="I1205" s="18" t="str">
        <f>IF(S1205,"",INDEX(XMLLINK[BemerkungWerk],MATCH(Q1206&amp;"_"&amp;D1205,XMLLINK[EID_WID],0)))</f>
        <v/>
      </c>
      <c r="J1205" s="18" t="str">
        <f>IF(S1205,"",INDEX(XMLLINK[Pflicht],MATCH(Q1206&amp;"_"&amp;D1205,XMLLINK[EID_WID],0)))</f>
        <v/>
      </c>
      <c r="Q1205" s="21">
        <f t="shared" si="236"/>
        <v>60</v>
      </c>
      <c r="R1205" s="22" t="s">
        <v>102</v>
      </c>
      <c r="S1205" s="18" t="b">
        <f>ISERROR(INDEX(XMLLINK[NamePerson],MATCH(Q1207&amp;"_"&amp;D1205,XMLLINK[EID_WID],0)))</f>
        <v>1</v>
      </c>
      <c r="W1205" s="15" t="str">
        <f t="shared" ref="W1205:W1212" si="238">IF(AND(F1205="",G1205=""),E1205,IF(AND(F1205&lt;&gt;"",G1205&lt;&gt;""),F1205&amp;", "&amp;E1205&amp;", "&amp;G1205,IF(F1205="",E1205&amp;", "&amp;G1205,F1205&amp;", "&amp;E1205)))</f>
        <v/>
      </c>
    </row>
    <row r="1206" spans="1:25" x14ac:dyDescent="0.25">
      <c r="A1206" s="24"/>
      <c r="B1206" s="17" t="s">
        <v>108</v>
      </c>
      <c r="C1206" s="28" t="str">
        <f ca="1">IF(U1204=0,"",SUM(U1196:U1203)/U1204/365.25)</f>
        <v/>
      </c>
      <c r="D1206" s="21">
        <v>2</v>
      </c>
      <c r="E1206" s="18" t="str">
        <f>IF(S1206,"",INDEX(XMLLINK[Titel],MATCH(Q1207&amp;"_"&amp;D1206,XMLLINK[EID_WID],0)))</f>
        <v/>
      </c>
      <c r="F1206" s="18" t="str">
        <f>IF(S1206,"",INDEX(XMLLINK[Komponist],MATCH(Q1207&amp;"_"&amp;D1206,XMLLINK[EID_WID],0)))</f>
        <v/>
      </c>
      <c r="G1206" s="18" t="str">
        <f>IF(S1206,"",INDEX(XMLLINK[Satz],MATCH(Q1207&amp;"_"&amp;D1206,XMLLINK[EID_WID],0)))</f>
        <v/>
      </c>
      <c r="H1206" s="18" t="str">
        <f>IF(S1206,"",INDEX(XMLLINK[Dauer],MATCH(Q1207&amp;"_"&amp;D1206,XMLLINK[EID_WID],0)))</f>
        <v/>
      </c>
      <c r="I1206" s="18" t="str">
        <f>IF(S1206,"",INDEX(XMLLINK[BemerkungWerk],MATCH(Q1207&amp;"_"&amp;D1206,XMLLINK[EID_WID],0)))</f>
        <v/>
      </c>
      <c r="J1206" s="18" t="str">
        <f>IF(S1206,"",INDEX(XMLLINK[Pflicht],MATCH(Q1207&amp;"_"&amp;D1206,XMLLINK[EID_WID],0)))</f>
        <v/>
      </c>
      <c r="Q1206" s="21">
        <f t="shared" si="236"/>
        <v>60</v>
      </c>
      <c r="R1206" s="22">
        <v>2</v>
      </c>
      <c r="S1206" s="18" t="b">
        <f>ISERROR(INDEX(XMLLINK[NamePerson],MATCH(Q1208&amp;"_"&amp;D1206,XMLLINK[EID_WID],0)))</f>
        <v>1</v>
      </c>
      <c r="V1206" s="15" t="str">
        <f>IF(W1206="","","; ")</f>
        <v/>
      </c>
      <c r="W1206" s="15" t="str">
        <f t="shared" si="238"/>
        <v/>
      </c>
    </row>
    <row r="1207" spans="1:25" x14ac:dyDescent="0.25">
      <c r="A1207" s="24"/>
      <c r="D1207" s="21">
        <v>3</v>
      </c>
      <c r="E1207" s="18" t="str">
        <f>IF(S1207,"",INDEX(XMLLINK[Titel],MATCH(Q1208&amp;"_"&amp;D1207,XMLLINK[EID_WID],0)))</f>
        <v/>
      </c>
      <c r="F1207" s="18" t="str">
        <f>IF(S1207,"",INDEX(XMLLINK[Komponist],MATCH(Q1208&amp;"_"&amp;D1207,XMLLINK[EID_WID],0)))</f>
        <v/>
      </c>
      <c r="G1207" s="18" t="str">
        <f>IF(S1207,"",INDEX(XMLLINK[Satz],MATCH(Q1208&amp;"_"&amp;D1207,XMLLINK[EID_WID],0)))</f>
        <v/>
      </c>
      <c r="H1207" s="18" t="str">
        <f>IF(S1207,"",INDEX(XMLLINK[Dauer],MATCH(Q1208&amp;"_"&amp;D1207,XMLLINK[EID_WID],0)))</f>
        <v/>
      </c>
      <c r="I1207" s="18" t="str">
        <f>IF(S1207,"",INDEX(XMLLINK[BemerkungWerk],MATCH(Q1208&amp;"_"&amp;D1207,XMLLINK[EID_WID],0)))</f>
        <v/>
      </c>
      <c r="J1207" s="18" t="str">
        <f>IF(S1207,"",INDEX(XMLLINK[Pflicht],MATCH(Q1208&amp;"_"&amp;D1207,XMLLINK[EID_WID],0)))</f>
        <v/>
      </c>
      <c r="Q1207" s="21">
        <f t="shared" si="236"/>
        <v>60</v>
      </c>
      <c r="R1207" s="22">
        <v>3</v>
      </c>
      <c r="S1207" s="18" t="b">
        <f>ISERROR(INDEX(XMLLINK[NamePerson],MATCH(Q1209&amp;"_"&amp;D1207,XMLLINK[EID_WID],0)))</f>
        <v>1</v>
      </c>
      <c r="V1207" s="15" t="str">
        <f t="shared" ref="V1207:V1212" si="239">IF(W1207="","","; ")</f>
        <v/>
      </c>
      <c r="W1207" s="15" t="str">
        <f t="shared" si="238"/>
        <v/>
      </c>
    </row>
    <row r="1208" spans="1:25" x14ac:dyDescent="0.25">
      <c r="A1208" s="24"/>
      <c r="D1208" s="21">
        <v>4</v>
      </c>
      <c r="E1208" s="18" t="str">
        <f>IF(S1208,"",INDEX(XMLLINK[Titel],MATCH(Q1209&amp;"_"&amp;D1208,XMLLINK[EID_WID],0)))</f>
        <v/>
      </c>
      <c r="F1208" s="18" t="str">
        <f>IF(S1208,"",INDEX(XMLLINK[Komponist],MATCH(Q1209&amp;"_"&amp;D1208,XMLLINK[EID_WID],0)))</f>
        <v/>
      </c>
      <c r="G1208" s="18" t="str">
        <f>IF(S1208,"",INDEX(XMLLINK[Satz],MATCH(Q1209&amp;"_"&amp;D1208,XMLLINK[EID_WID],0)))</f>
        <v/>
      </c>
      <c r="H1208" s="18" t="str">
        <f>IF(S1208,"",INDEX(XMLLINK[Dauer],MATCH(Q1209&amp;"_"&amp;D1208,XMLLINK[EID_WID],0)))</f>
        <v/>
      </c>
      <c r="I1208" s="18" t="str">
        <f>IF(S1208,"",INDEX(XMLLINK[BemerkungWerk],MATCH(Q1209&amp;"_"&amp;D1208,XMLLINK[EID_WID],0)))</f>
        <v/>
      </c>
      <c r="J1208" s="18" t="str">
        <f>IF(S1208,"",INDEX(XMLLINK[Pflicht],MATCH(Q1209&amp;"_"&amp;D1208,XMLLINK[EID_WID],0)))</f>
        <v/>
      </c>
      <c r="Q1208" s="21">
        <f t="shared" si="236"/>
        <v>60</v>
      </c>
      <c r="R1208" s="22">
        <v>4</v>
      </c>
      <c r="S1208" s="18" t="b">
        <f>ISERROR(INDEX(XMLLINK[NamePerson],MATCH(Q1210&amp;"_"&amp;D1208,XMLLINK[EID_WID],0)))</f>
        <v>1</v>
      </c>
      <c r="V1208" s="15" t="str">
        <f t="shared" si="239"/>
        <v/>
      </c>
      <c r="W1208" s="15" t="str">
        <f t="shared" si="238"/>
        <v/>
      </c>
    </row>
    <row r="1209" spans="1:25" x14ac:dyDescent="0.25">
      <c r="A1209" s="24"/>
      <c r="D1209" s="21">
        <v>5</v>
      </c>
      <c r="E1209" s="18" t="str">
        <f>IF(S1209,"",INDEX(XMLLINK[Titel],MATCH(Q1210&amp;"_"&amp;D1209,XMLLINK[EID_WID],0)))</f>
        <v/>
      </c>
      <c r="F1209" s="18" t="str">
        <f>IF(S1209,"",INDEX(XMLLINK[Komponist],MATCH(Q1210&amp;"_"&amp;D1209,XMLLINK[EID_WID],0)))</f>
        <v/>
      </c>
      <c r="G1209" s="18" t="str">
        <f>IF(S1209,"",INDEX(XMLLINK[Satz],MATCH(Q1210&amp;"_"&amp;D1209,XMLLINK[EID_WID],0)))</f>
        <v/>
      </c>
      <c r="H1209" s="18" t="str">
        <f>IF(S1209,"",INDEX(XMLLINK[Dauer],MATCH(Q1210&amp;"_"&amp;D1209,XMLLINK[EID_WID],0)))</f>
        <v/>
      </c>
      <c r="I1209" s="18" t="str">
        <f>IF(S1209,"",INDEX(XMLLINK[BemerkungWerk],MATCH(Q1210&amp;"_"&amp;D1209,XMLLINK[EID_WID],0)))</f>
        <v/>
      </c>
      <c r="J1209" s="18" t="str">
        <f>IF(S1209,"",INDEX(XMLLINK[Pflicht],MATCH(Q1210&amp;"_"&amp;D1209,XMLLINK[EID_WID],0)))</f>
        <v/>
      </c>
      <c r="Q1209" s="21">
        <f t="shared" si="236"/>
        <v>60</v>
      </c>
      <c r="R1209" s="22">
        <v>5</v>
      </c>
      <c r="S1209" s="18" t="b">
        <f>ISERROR(INDEX(XMLLINK[NamePerson],MATCH(Q1211&amp;"_"&amp;D1209,XMLLINK[EID_WID],0)))</f>
        <v>1</v>
      </c>
      <c r="V1209" s="15" t="str">
        <f t="shared" si="239"/>
        <v/>
      </c>
      <c r="W1209" s="15" t="str">
        <f t="shared" si="238"/>
        <v/>
      </c>
    </row>
    <row r="1210" spans="1:25" x14ac:dyDescent="0.25">
      <c r="A1210" s="24"/>
      <c r="D1210" s="21">
        <v>6</v>
      </c>
      <c r="E1210" s="18" t="str">
        <f>IF(S1210,"",INDEX(XMLLINK[Titel],MATCH(Q1211&amp;"_"&amp;D1210,XMLLINK[EID_WID],0)))</f>
        <v/>
      </c>
      <c r="F1210" s="18" t="str">
        <f>IF(S1210,"",INDEX(XMLLINK[Komponist],MATCH(Q1211&amp;"_"&amp;D1210,XMLLINK[EID_WID],0)))</f>
        <v/>
      </c>
      <c r="G1210" s="18" t="str">
        <f>IF(S1210,"",INDEX(XMLLINK[Satz],MATCH(Q1211&amp;"_"&amp;D1210,XMLLINK[EID_WID],0)))</f>
        <v/>
      </c>
      <c r="H1210" s="18" t="str">
        <f>IF(S1210,"",INDEX(XMLLINK[Dauer],MATCH(Q1211&amp;"_"&amp;D1210,XMLLINK[EID_WID],0)))</f>
        <v/>
      </c>
      <c r="I1210" s="18" t="str">
        <f>IF(S1210,"",INDEX(XMLLINK[BemerkungWerk],MATCH(Q1211&amp;"_"&amp;D1210,XMLLINK[EID_WID],0)))</f>
        <v/>
      </c>
      <c r="J1210" s="18" t="str">
        <f>IF(S1210,"",INDEX(XMLLINK[Pflicht],MATCH(Q1211&amp;"_"&amp;D1210,XMLLINK[EID_WID],0)))</f>
        <v/>
      </c>
      <c r="Q1210" s="21">
        <f t="shared" si="236"/>
        <v>60</v>
      </c>
      <c r="R1210" s="22">
        <v>6</v>
      </c>
      <c r="S1210" s="18" t="b">
        <f>ISERROR(INDEX(XMLLINK[NamePerson],MATCH(Q1212&amp;"_"&amp;D1210,XMLLINK[EID_WID],0)))</f>
        <v>1</v>
      </c>
      <c r="V1210" s="15" t="str">
        <f t="shared" si="239"/>
        <v/>
      </c>
      <c r="W1210" s="15" t="str">
        <f t="shared" si="238"/>
        <v/>
      </c>
    </row>
    <row r="1211" spans="1:25" x14ac:dyDescent="0.25">
      <c r="A1211" s="24"/>
      <c r="D1211" s="21">
        <v>7</v>
      </c>
      <c r="E1211" s="18" t="str">
        <f>IF(S1211,"",INDEX(XMLLINK[Titel],MATCH(Q1212&amp;"_"&amp;D1211,XMLLINK[EID_WID],0)))</f>
        <v/>
      </c>
      <c r="F1211" s="18" t="str">
        <f>IF(S1211,"",INDEX(XMLLINK[Komponist],MATCH(Q1212&amp;"_"&amp;D1211,XMLLINK[EID_WID],0)))</f>
        <v/>
      </c>
      <c r="G1211" s="18" t="str">
        <f>IF(S1211,"",INDEX(XMLLINK[Satz],MATCH(Q1212&amp;"_"&amp;D1211,XMLLINK[EID_WID],0)))</f>
        <v/>
      </c>
      <c r="H1211" s="18" t="str">
        <f>IF(S1211,"",INDEX(XMLLINK[Dauer],MATCH(Q1212&amp;"_"&amp;D1211,XMLLINK[EID_WID],0)))</f>
        <v/>
      </c>
      <c r="I1211" s="18" t="str">
        <f>IF(S1211,"",INDEX(XMLLINK[BemerkungWerk],MATCH(Q1212&amp;"_"&amp;D1211,XMLLINK[EID_WID],0)))</f>
        <v/>
      </c>
      <c r="J1211" s="18" t="str">
        <f>IF(S1211,"",INDEX(XMLLINK[Pflicht],MATCH(Q1212&amp;"_"&amp;D1211,XMLLINK[EID_WID],0)))</f>
        <v/>
      </c>
      <c r="Q1211" s="21">
        <f t="shared" si="236"/>
        <v>60</v>
      </c>
      <c r="R1211" s="22">
        <v>7</v>
      </c>
      <c r="S1211" s="18" t="b">
        <f>ISERROR(INDEX(XMLLINK[NamePerson],MATCH(Q1213&amp;"_"&amp;D1211,XMLLINK[EID_WID],0)))</f>
        <v>1</v>
      </c>
      <c r="V1211" s="15" t="str">
        <f t="shared" si="239"/>
        <v/>
      </c>
      <c r="W1211" s="15" t="str">
        <f t="shared" si="238"/>
        <v/>
      </c>
    </row>
    <row r="1212" spans="1:25" x14ac:dyDescent="0.25">
      <c r="A1212" s="24"/>
      <c r="D1212" s="21">
        <v>8</v>
      </c>
      <c r="E1212" s="18" t="str">
        <f>IF(S1212,"",INDEX(XMLLINK[Titel],MATCH(Q1213&amp;"_"&amp;D1212,XMLLINK[EID_WID],0)))</f>
        <v/>
      </c>
      <c r="F1212" s="18" t="str">
        <f>IF(S1212,"",INDEX(XMLLINK[Komponist],MATCH(Q1213&amp;"_"&amp;D1212,XMLLINK[EID_WID],0)))</f>
        <v/>
      </c>
      <c r="G1212" s="18" t="str">
        <f>IF(S1212,"",INDEX(XMLLINK[Satz],MATCH(Q1213&amp;"_"&amp;D1212,XMLLINK[EID_WID],0)))</f>
        <v/>
      </c>
      <c r="H1212" s="18" t="str">
        <f>IF(S1212,"",INDEX(XMLLINK[Dauer],MATCH(Q1213&amp;"_"&amp;D1212,XMLLINK[EID_WID],0)))</f>
        <v/>
      </c>
      <c r="I1212" s="18" t="str">
        <f>IF(S1212,"",INDEX(XMLLINK[BemerkungWerk],MATCH(Q1213&amp;"_"&amp;D1212,XMLLINK[EID_WID],0)))</f>
        <v/>
      </c>
      <c r="J1212" s="18" t="str">
        <f>IF(S1212,"",INDEX(XMLLINK[Pflicht],MATCH(Q1213&amp;"_"&amp;D1212,XMLLINK[EID_WID],0)))</f>
        <v/>
      </c>
      <c r="Q1212" s="21"/>
      <c r="R1212" s="22">
        <v>8</v>
      </c>
      <c r="S1212" s="18" t="b">
        <f>ISERROR(INDEX(XMLLINK[NamePerson],MATCH(A1213&amp;"_"&amp;D1212,XMLLINK[EID_WID],0)))</f>
        <v>1</v>
      </c>
      <c r="V1212" s="15" t="str">
        <f t="shared" si="239"/>
        <v/>
      </c>
      <c r="W1212" s="15" t="str">
        <f t="shared" si="238"/>
        <v/>
      </c>
    </row>
    <row r="1214" spans="1:25" x14ac:dyDescent="0.25">
      <c r="A1214" s="23" t="s">
        <v>96</v>
      </c>
      <c r="B1214" s="23">
        <f>(ROW()+6)/20</f>
        <v>61</v>
      </c>
      <c r="C1214" s="24"/>
      <c r="D1214" s="24"/>
      <c r="E1214" s="24"/>
      <c r="F1214" s="24"/>
      <c r="G1214" s="24"/>
      <c r="H1214" s="24"/>
      <c r="I1214" s="24"/>
      <c r="J1214" s="24"/>
      <c r="K1214" s="24"/>
      <c r="L1214" s="24"/>
      <c r="M1214" s="24"/>
      <c r="N1214" s="24"/>
      <c r="O1214" s="24"/>
    </row>
    <row r="1215" spans="1:25" x14ac:dyDescent="0.25">
      <c r="A1215" s="24"/>
      <c r="B1215" s="17" t="s">
        <v>78</v>
      </c>
      <c r="C1215" s="18" t="str">
        <f>IF(ISERROR(S1215),"",INDEX(XMLLINK[Name],MATCH(Q1216,XMLLINK[EnsembleNr],0)))</f>
        <v/>
      </c>
      <c r="D1215" s="17" t="s">
        <v>89</v>
      </c>
      <c r="E1215" s="19" t="s">
        <v>11</v>
      </c>
      <c r="F1215" s="15" t="s">
        <v>90</v>
      </c>
      <c r="G1215" s="15" t="s">
        <v>91</v>
      </c>
      <c r="H1215" s="15" t="s">
        <v>24</v>
      </c>
      <c r="I1215" s="15" t="s">
        <v>25</v>
      </c>
      <c r="J1215" s="15" t="s">
        <v>26</v>
      </c>
      <c r="K1215" s="15" t="s">
        <v>27</v>
      </c>
      <c r="L1215" s="15" t="s">
        <v>18</v>
      </c>
      <c r="M1215" s="15" t="s">
        <v>92</v>
      </c>
      <c r="N1215" s="15" t="s">
        <v>93</v>
      </c>
      <c r="O1215" s="15" t="s">
        <v>20</v>
      </c>
      <c r="Q1215" s="21" t="s">
        <v>103</v>
      </c>
      <c r="R1215" s="17" t="s">
        <v>97</v>
      </c>
      <c r="S1215" s="20" t="e">
        <f>VLOOKUP(Q1217,XMLLINK[EnsembleNr],1,0)</f>
        <v>#N/A</v>
      </c>
      <c r="T1215" s="15" t="s">
        <v>100</v>
      </c>
      <c r="W1215" s="29" t="str">
        <f>CONCATENATE(W1216,W1217,W1218,W1219,W1220,W1221,W1222,W1223)</f>
        <v/>
      </c>
      <c r="X1215" s="31">
        <f>8-COUNTIF(W1216:W1223,"")</f>
        <v>0</v>
      </c>
      <c r="Y1215" s="29" t="str">
        <f>CONCATENATE(Y1216,Y1217,Y1218,Y1219,Y1220,Y1221,Y1222,Y1223)</f>
        <v/>
      </c>
    </row>
    <row r="1216" spans="1:25" x14ac:dyDescent="0.25">
      <c r="A1216" s="24"/>
      <c r="B1216" s="17" t="s">
        <v>79</v>
      </c>
      <c r="C1216" s="18" t="str">
        <f>IF(ISERROR(S1215),"",INDEX(XMLLINK[Leiter],MATCH(Q1216,XMLLINK[EnsembleNr],0)))</f>
        <v/>
      </c>
      <c r="D1216" s="21">
        <v>1</v>
      </c>
      <c r="E1216" s="18" t="str">
        <f>IF(S1216,"",INDEX(XMLLINK[NamePerson],MATCH(Q1217&amp;"_"&amp;D1216,XMLLINK[EID_MID],0)))</f>
        <v/>
      </c>
      <c r="F1216" s="18" t="str">
        <f>IF(S1216,"",INDEX(XMLLINK[GebDat],MATCH(Q1217&amp;"_"&amp;D1216,XMLLINK[EID_MID],0)))</f>
        <v/>
      </c>
      <c r="G1216" s="18" t="str">
        <f>IF(S1216,"",INDEX(XMLLINK[Geschlecht],MATCH(Q1217&amp;"_"&amp;D1216,XMLLINK[EID_MID],0)))</f>
        <v/>
      </c>
      <c r="H1216" s="18" t="str">
        <f>IF(S1216,"",INDEX(XMLLINK[Adresse],MATCH(Q1217&amp;"_"&amp;D1216,XMLLINK[EID_MID],0)))</f>
        <v/>
      </c>
      <c r="I1216" s="18" t="str">
        <f>IF(S1216,"",INDEX(XMLLINK[Email],MATCH(Q1217&amp;"_"&amp;D1216,XMLLINK[EID_MID],0)))</f>
        <v/>
      </c>
      <c r="J1216" s="18" t="str">
        <f>IF(S1216,"",INDEX(XMLLINK[Telefon],MATCH(Q1217&amp;"_"&amp;D1216,XMLLINK[EID_MID],0)))</f>
        <v/>
      </c>
      <c r="K1216" s="18" t="str">
        <f>IF(S1216,"",INDEX(XMLLINK[Instrument],MATCH(Q1217&amp;"_"&amp;D1216,XMLLINK[EID_MID],0)))</f>
        <v/>
      </c>
      <c r="L1216" s="18" t="str">
        <f>IF(S1216,"",INDEX(XMLLINK[BereichIDPerson],MATCH(Q1217&amp;"_"&amp;D1216,XMLLINK[EID_MID],0)))</f>
        <v/>
      </c>
      <c r="M1216" s="18" t="str">
        <f>IF(S1216,"",INDEX(XMLLINK[BereichNamePerson],MATCH(Q1217&amp;"_"&amp;D1216,XMLLINK[EID_MID],0)))</f>
        <v/>
      </c>
      <c r="N1216" s="18" t="str">
        <f>IF(S1216,"",INDEX(XMLLINK[AuswahlPerson],MATCH(Q1217&amp;"_"&amp;D1216,XMLLINK[EID_MID],0)))</f>
        <v/>
      </c>
      <c r="O1216" s="18" t="str">
        <f>IF(S1216,"",INDEX(XMLLINK[BemerkungPerson],MATCH(Q1217&amp;"_"&amp;D1216,XMLLINK[EID_MID],0)))</f>
        <v/>
      </c>
      <c r="Q1216" s="21">
        <f>B1214</f>
        <v>61</v>
      </c>
      <c r="R1216" s="22" t="s">
        <v>101</v>
      </c>
      <c r="S1216" s="18" t="b">
        <f>ISERROR(INDEX(XMLLINK[NamePerson],MATCH(Q1217&amp;"_"&amp;D1216,XMLLINK[EID_MID],0)))</f>
        <v>1</v>
      </c>
      <c r="U1216" s="15" t="str">
        <f ca="1">IF(ISNUMBER(DATEVALUE(F1216)),TODAY()-DATEVALUE(F1216),"")</f>
        <v/>
      </c>
      <c r="W1216" s="15" t="str">
        <f>M1216</f>
        <v/>
      </c>
      <c r="X1216" s="29" t="str">
        <f>IF(E1216="","",IF(E1217="",E1216,IF(E1218="",E1216&amp;", "&amp;E1217,IF(E1219="",E1216&amp;", "&amp;E1217&amp;", "&amp;E1218,IF(E1220="",E1216&amp;", "&amp;E1217&amp;", "&amp;E1218&amp;", "&amp;E1219,IF(E1221="",E1216&amp;", "&amp;E1217&amp;", "&amp;E1218&amp;", "&amp;E1219&amp;", "&amp;E1220,IF(E1222="",E1216&amp;", "&amp;E1217&amp;", "&amp;E1218&amp;", "&amp;E1219&amp;", "&amp;E1220&amp;", "&amp;E1221,IF(E1223="",E1216&amp;", "&amp;E1217&amp;", "&amp;E1218&amp;", "&amp;E1219&amp;", "&amp;E1220&amp;", "&amp;E1221&amp;", "&amp;E1222,E1216&amp;", "&amp;E1217&amp;", "&amp;E1218&amp;", "&amp;E1219&amp;", "&amp;E1220&amp;", "&amp;E1221&amp;", "&amp;E1222&amp;", "&amp;E1223))))))))</f>
        <v/>
      </c>
      <c r="Y1216" s="15" t="str">
        <f>K1216</f>
        <v/>
      </c>
    </row>
    <row r="1217" spans="1:25" x14ac:dyDescent="0.25">
      <c r="A1217" s="24"/>
      <c r="B1217" s="17" t="s">
        <v>80</v>
      </c>
      <c r="C1217" s="18" t="str">
        <f>IF(ISERROR(S1215),"",INDEX(XMLLINK[LeiterEmail],MATCH(Q1217,XMLLINK[EnsembleNr],0)))</f>
        <v/>
      </c>
      <c r="D1217" s="21">
        <v>2</v>
      </c>
      <c r="E1217" s="18" t="str">
        <f>IF(S1217,"",INDEX(XMLLINK[NamePerson],MATCH(Q1218&amp;"_"&amp;D1217,XMLLINK[EID_MID],0)))</f>
        <v/>
      </c>
      <c r="F1217" s="18" t="str">
        <f>IF(S1217,"",INDEX(XMLLINK[GebDat],MATCH(Q1218&amp;"_"&amp;D1217,XMLLINK[EID_MID],0)))</f>
        <v/>
      </c>
      <c r="G1217" s="18" t="str">
        <f>IF(S1217,"",INDEX(XMLLINK[Geschlecht],MATCH(Q1218&amp;"_"&amp;D1217,XMLLINK[EID_MID],0)))</f>
        <v/>
      </c>
      <c r="H1217" s="18" t="str">
        <f>IF(S1217,"",INDEX(XMLLINK[Adresse],MATCH(Q1218&amp;"_"&amp;D1217,XMLLINK[EID_MID],0)))</f>
        <v/>
      </c>
      <c r="I1217" s="18" t="str">
        <f>IF(S1217,"",INDEX(XMLLINK[Email],MATCH(Q1218&amp;"_"&amp;D1217,XMLLINK[EID_MID],0)))</f>
        <v/>
      </c>
      <c r="J1217" s="18" t="str">
        <f>IF(S1217,"",INDEX(XMLLINK[Telefon],MATCH(Q1218&amp;"_"&amp;D1217,XMLLINK[EID_MID],0)))</f>
        <v/>
      </c>
      <c r="K1217" s="18" t="str">
        <f>IF(S1217,"",INDEX(XMLLINK[Instrument],MATCH(Q1218&amp;"_"&amp;D1217,XMLLINK[EID_MID],0)))</f>
        <v/>
      </c>
      <c r="L1217" s="18" t="str">
        <f>IF(S1217,"",INDEX(XMLLINK[BereichIDPerson],MATCH(Q1218&amp;"_"&amp;D1217,XMLLINK[EID_MID],0)))</f>
        <v/>
      </c>
      <c r="M1217" s="18" t="str">
        <f>IF(S1217,"",INDEX(XMLLINK[BereichNamePerson],MATCH(Q1218&amp;"_"&amp;D1217,XMLLINK[EID_MID],0)))</f>
        <v/>
      </c>
      <c r="N1217" s="18" t="str">
        <f>IF(S1217,"",INDEX(XMLLINK[AuswahlPerson],MATCH(Q1218&amp;"_"&amp;D1217,XMLLINK[EID_MID],0)))</f>
        <v/>
      </c>
      <c r="O1217" s="18" t="str">
        <f>IF(S1217,"",INDEX(XMLLINK[BemerkungPerson],MATCH(Q1218&amp;"_"&amp;D1217,XMLLINK[EID_MID],0)))</f>
        <v/>
      </c>
      <c r="Q1217" s="21">
        <f t="shared" ref="Q1217:Q1231" si="240">Q1216</f>
        <v>61</v>
      </c>
      <c r="R1217" s="15">
        <v>2</v>
      </c>
      <c r="S1217" s="18" t="b">
        <f>ISERROR(INDEX(XMLLINK[NamePerson],MATCH(Q1217&amp;"_"&amp;D1217,XMLLINK[EID_MID],0)))</f>
        <v>1</v>
      </c>
      <c r="U1217" s="15" t="str">
        <f t="shared" ref="U1217:U1223" ca="1" si="241">IF(ISNUMBER(DATEVALUE(F1217)),TODAY()-DATEVALUE(F1217),"")</f>
        <v/>
      </c>
      <c r="W1217" s="15" t="str">
        <f>IF(AND(M1217&lt;&gt;"",M1217&lt;&gt;M1216),", "&amp;M1217,"")</f>
        <v/>
      </c>
      <c r="Y1217" s="15" t="str">
        <f>IF(AND(K1217&lt;&gt;"",K1217&lt;&gt;K1216),", "&amp;K1217,"")</f>
        <v/>
      </c>
    </row>
    <row r="1218" spans="1:25" x14ac:dyDescent="0.25">
      <c r="A1218" s="24"/>
      <c r="B1218" s="17" t="s">
        <v>81</v>
      </c>
      <c r="C1218" s="18" t="str">
        <f>IF(ISERROR(S1215),"",INDEX(XMLLINK[LeiterTelefon],MATCH(Q1218,XMLLINK[EnsembleNr],0)))</f>
        <v/>
      </c>
      <c r="D1218" s="21">
        <v>3</v>
      </c>
      <c r="E1218" s="18" t="str">
        <f>IF(S1218,"",INDEX(XMLLINK[NamePerson],MATCH(Q1219&amp;"_"&amp;D1218,XMLLINK[EID_MID],0)))</f>
        <v/>
      </c>
      <c r="F1218" s="18" t="str">
        <f>IF(S1218,"",INDEX(XMLLINK[GebDat],MATCH(Q1219&amp;"_"&amp;D1218,XMLLINK[EID_MID],0)))</f>
        <v/>
      </c>
      <c r="G1218" s="18" t="str">
        <f>IF(S1218,"",INDEX(XMLLINK[Geschlecht],MATCH(Q1219&amp;"_"&amp;D1218,XMLLINK[EID_MID],0)))</f>
        <v/>
      </c>
      <c r="H1218" s="18" t="str">
        <f>IF(S1218,"",INDEX(XMLLINK[Adresse],MATCH(Q1219&amp;"_"&amp;D1218,XMLLINK[EID_MID],0)))</f>
        <v/>
      </c>
      <c r="I1218" s="18" t="str">
        <f>IF(S1218,"",INDEX(XMLLINK[Email],MATCH(Q1219&amp;"_"&amp;D1218,XMLLINK[EID_MID],0)))</f>
        <v/>
      </c>
      <c r="J1218" s="18" t="str">
        <f>IF(S1218,"",INDEX(XMLLINK[Telefon],MATCH(Q1219&amp;"_"&amp;D1218,XMLLINK[EID_MID],0)))</f>
        <v/>
      </c>
      <c r="K1218" s="18" t="str">
        <f>IF(S1218,"",INDEX(XMLLINK[Instrument],MATCH(Q1219&amp;"_"&amp;D1218,XMLLINK[EID_MID],0)))</f>
        <v/>
      </c>
      <c r="L1218" s="18" t="str">
        <f>IF(S1218,"",INDEX(XMLLINK[BereichIDPerson],MATCH(Q1219&amp;"_"&amp;D1218,XMLLINK[EID_MID],0)))</f>
        <v/>
      </c>
      <c r="M1218" s="18" t="str">
        <f>IF(S1218,"",INDEX(XMLLINK[BereichNamePerson],MATCH(Q1219&amp;"_"&amp;D1218,XMLLINK[EID_MID],0)))</f>
        <v/>
      </c>
      <c r="N1218" s="18" t="str">
        <f>IF(S1218,"",INDEX(XMLLINK[AuswahlPerson],MATCH(Q1219&amp;"_"&amp;D1218,XMLLINK[EID_MID],0)))</f>
        <v/>
      </c>
      <c r="O1218" s="18" t="str">
        <f>IF(S1218,"",INDEX(XMLLINK[BemerkungPerson],MATCH(Q1219&amp;"_"&amp;D1218,XMLLINK[EID_MID],0)))</f>
        <v/>
      </c>
      <c r="Q1218" s="21">
        <f t="shared" si="240"/>
        <v>61</v>
      </c>
      <c r="R1218" s="15">
        <v>3</v>
      </c>
      <c r="S1218" s="18" t="b">
        <f>ISERROR(INDEX(XMLLINK[NamePerson],MATCH(Q1217&amp;"_"&amp;D1218,XMLLINK[EID_MID],0)))</f>
        <v>1</v>
      </c>
      <c r="U1218" s="15" t="str">
        <f t="shared" ca="1" si="241"/>
        <v/>
      </c>
      <c r="W1218" s="15" t="str">
        <f>IF(OR(M1218="",COUNTIF(M1216:M1217,M1218)&gt;0),"",", "&amp;M1218)</f>
        <v/>
      </c>
      <c r="Y1218" s="15" t="str">
        <f>IF(OR(K1218="",COUNTIF(K1216:K1217,K1218)&gt;0),"",", "&amp;K1218)</f>
        <v/>
      </c>
    </row>
    <row r="1219" spans="1:25" x14ac:dyDescent="0.25">
      <c r="A1219" s="24"/>
      <c r="B1219" s="17" t="s">
        <v>82</v>
      </c>
      <c r="C1219" s="18" t="str">
        <f>IF(ISERROR(S1215),"",INDEX(XMLLINK[Art],MATCH(Q1219,XMLLINK[EnsembleNr],0)))</f>
        <v/>
      </c>
      <c r="D1219" s="21">
        <v>4</v>
      </c>
      <c r="E1219" s="18" t="str">
        <f>IF(S1219,"",INDEX(XMLLINK[NamePerson],MATCH(Q1220&amp;"_"&amp;D1219,XMLLINK[EID_MID],0)))</f>
        <v/>
      </c>
      <c r="F1219" s="18" t="str">
        <f>IF(S1219,"",INDEX(XMLLINK[GebDat],MATCH(Q1220&amp;"_"&amp;D1219,XMLLINK[EID_MID],0)))</f>
        <v/>
      </c>
      <c r="G1219" s="18" t="str">
        <f>IF(S1219,"",INDEX(XMLLINK[Geschlecht],MATCH(Q1220&amp;"_"&amp;D1219,XMLLINK[EID_MID],0)))</f>
        <v/>
      </c>
      <c r="H1219" s="18" t="str">
        <f>IF(S1219,"",INDEX(XMLLINK[Adresse],MATCH(Q1220&amp;"_"&amp;D1219,XMLLINK[EID_MID],0)))</f>
        <v/>
      </c>
      <c r="I1219" s="18" t="str">
        <f>IF(S1219,"",INDEX(XMLLINK[Email],MATCH(Q1220&amp;"_"&amp;D1219,XMLLINK[EID_MID],0)))</f>
        <v/>
      </c>
      <c r="J1219" s="18" t="str">
        <f>IF(S1219,"",INDEX(XMLLINK[Telefon],MATCH(Q1220&amp;"_"&amp;D1219,XMLLINK[EID_MID],0)))</f>
        <v/>
      </c>
      <c r="K1219" s="18" t="str">
        <f>IF(S1219,"",INDEX(XMLLINK[Instrument],MATCH(Q1220&amp;"_"&amp;D1219,XMLLINK[EID_MID],0)))</f>
        <v/>
      </c>
      <c r="L1219" s="18" t="str">
        <f>IF(S1219,"",INDEX(XMLLINK[BereichIDPerson],MATCH(Q1220&amp;"_"&amp;D1219,XMLLINK[EID_MID],0)))</f>
        <v/>
      </c>
      <c r="M1219" s="18" t="str">
        <f>IF(S1219,"",INDEX(XMLLINK[BereichNamePerson],MATCH(Q1220&amp;"_"&amp;D1219,XMLLINK[EID_MID],0)))</f>
        <v/>
      </c>
      <c r="N1219" s="18" t="str">
        <f>IF(S1219,"",INDEX(XMLLINK[AuswahlPerson],MATCH(Q1220&amp;"_"&amp;D1219,XMLLINK[EID_MID],0)))</f>
        <v/>
      </c>
      <c r="O1219" s="18" t="str">
        <f>IF(S1219,"",INDEX(XMLLINK[BemerkungPerson],MATCH(Q1220&amp;"_"&amp;D1219,XMLLINK[EID_MID],0)))</f>
        <v/>
      </c>
      <c r="Q1219" s="21">
        <f t="shared" si="240"/>
        <v>61</v>
      </c>
      <c r="R1219" s="15">
        <v>4</v>
      </c>
      <c r="S1219" s="18" t="b">
        <f>ISERROR(INDEX(XMLLINK[NamePerson],MATCH(Q1217&amp;"_"&amp;D1219,XMLLINK[EID_MID],0)))</f>
        <v>1</v>
      </c>
      <c r="U1219" s="15" t="str">
        <f t="shared" ca="1" si="241"/>
        <v/>
      </c>
      <c r="W1219" s="15" t="str">
        <f>IF(OR(M1219="",COUNTIF(M1216:M1218,M1219)&gt;0),"",", "&amp;M1219)</f>
        <v/>
      </c>
      <c r="Y1219" s="15" t="str">
        <f>IF(OR(K1219="",COUNTIF(K1216:K1218,K1219)&gt;0),"",", "&amp;K1219)</f>
        <v/>
      </c>
    </row>
    <row r="1220" spans="1:25" x14ac:dyDescent="0.25">
      <c r="A1220" s="24"/>
      <c r="B1220" s="17" t="s">
        <v>83</v>
      </c>
      <c r="C1220" s="18" t="str">
        <f>IF(ISERROR(S1215),"",INDEX(XMLLINK[Stufe],MATCH(Q1220,XMLLINK[EnsembleNr],0)))</f>
        <v/>
      </c>
      <c r="D1220" s="21">
        <v>5</v>
      </c>
      <c r="E1220" s="18" t="str">
        <f>IF(S1220,"",INDEX(XMLLINK[NamePerson],MATCH(Q1221&amp;"_"&amp;D1220,XMLLINK[EID_MID],0)))</f>
        <v/>
      </c>
      <c r="F1220" s="18" t="str">
        <f>IF(S1220,"",INDEX(XMLLINK[GebDat],MATCH(Q1221&amp;"_"&amp;D1220,XMLLINK[EID_MID],0)))</f>
        <v/>
      </c>
      <c r="G1220" s="18" t="str">
        <f>IF(S1220,"",INDEX(XMLLINK[Geschlecht],MATCH(Q1221&amp;"_"&amp;D1220,XMLLINK[EID_MID],0)))</f>
        <v/>
      </c>
      <c r="H1220" s="18" t="str">
        <f>IF(S1220,"",INDEX(XMLLINK[Adresse],MATCH(Q1221&amp;"_"&amp;D1220,XMLLINK[EID_MID],0)))</f>
        <v/>
      </c>
      <c r="I1220" s="18" t="str">
        <f>IF(S1220,"",INDEX(XMLLINK[Email],MATCH(Q1221&amp;"_"&amp;D1220,XMLLINK[EID_MID],0)))</f>
        <v/>
      </c>
      <c r="J1220" s="18" t="str">
        <f>IF(S1220,"",INDEX(XMLLINK[Telefon],MATCH(Q1221&amp;"_"&amp;D1220,XMLLINK[EID_MID],0)))</f>
        <v/>
      </c>
      <c r="K1220" s="18" t="str">
        <f>IF(S1220,"",INDEX(XMLLINK[Instrument],MATCH(Q1221&amp;"_"&amp;D1220,XMLLINK[EID_MID],0)))</f>
        <v/>
      </c>
      <c r="L1220" s="18" t="str">
        <f>IF(S1220,"",INDEX(XMLLINK[BereichIDPerson],MATCH(Q1221&amp;"_"&amp;D1220,XMLLINK[EID_MID],0)))</f>
        <v/>
      </c>
      <c r="M1220" s="18" t="str">
        <f>IF(S1220,"",INDEX(XMLLINK[BereichNamePerson],MATCH(Q1221&amp;"_"&amp;D1220,XMLLINK[EID_MID],0)))</f>
        <v/>
      </c>
      <c r="N1220" s="18" t="str">
        <f>IF(S1220,"",INDEX(XMLLINK[AuswahlPerson],MATCH(Q1221&amp;"_"&amp;D1220,XMLLINK[EID_MID],0)))</f>
        <v/>
      </c>
      <c r="O1220" s="18" t="str">
        <f>IF(S1220,"",INDEX(XMLLINK[BemerkungPerson],MATCH(Q1221&amp;"_"&amp;D1220,XMLLINK[EID_MID],0)))</f>
        <v/>
      </c>
      <c r="Q1220" s="21">
        <f t="shared" si="240"/>
        <v>61</v>
      </c>
      <c r="R1220" s="15">
        <v>5</v>
      </c>
      <c r="S1220" s="18" t="b">
        <f>ISERROR(INDEX(XMLLINK[NamePerson],MATCH(Q1217&amp;"_"&amp;D1220,XMLLINK[EID_MID],0)))</f>
        <v>1</v>
      </c>
      <c r="U1220" s="15" t="str">
        <f t="shared" ca="1" si="241"/>
        <v/>
      </c>
      <c r="W1220" s="15" t="str">
        <f>IF(OR(M1220="",COUNTIF(M1216:M1219,M1220)&gt;0),"",", "&amp;M1220)</f>
        <v/>
      </c>
      <c r="Y1220" s="15" t="str">
        <f>IF(OR(K1220="",COUNTIF(K1217:K1219,K1220)&gt;0),"",", "&amp;K1220)</f>
        <v/>
      </c>
    </row>
    <row r="1221" spans="1:25" x14ac:dyDescent="0.25">
      <c r="A1221" s="24"/>
      <c r="B1221" s="17" t="s">
        <v>84</v>
      </c>
      <c r="C1221" s="18" t="str">
        <f>IF(ISERROR(S1215),"",INDEX(XMLLINK[Artikel],MATCH(Q1221,XMLLINK[EnsembleNr],0)))</f>
        <v/>
      </c>
      <c r="D1221" s="21">
        <v>6</v>
      </c>
      <c r="E1221" s="18" t="str">
        <f>IF(S1221,"",INDEX(XMLLINK[NamePerson],MATCH(Q1222&amp;"_"&amp;D1221,XMLLINK[EID_MID],0)))</f>
        <v/>
      </c>
      <c r="F1221" s="18" t="str">
        <f>IF(S1221,"",INDEX(XMLLINK[GebDat],MATCH(Q1222&amp;"_"&amp;D1221,XMLLINK[EID_MID],0)))</f>
        <v/>
      </c>
      <c r="G1221" s="18" t="str">
        <f>IF(S1221,"",INDEX(XMLLINK[Geschlecht],MATCH(Q1222&amp;"_"&amp;D1221,XMLLINK[EID_MID],0)))</f>
        <v/>
      </c>
      <c r="H1221" s="18" t="str">
        <f>IF(S1221,"",INDEX(XMLLINK[Adresse],MATCH(Q1222&amp;"_"&amp;D1221,XMLLINK[EID_MID],0)))</f>
        <v/>
      </c>
      <c r="I1221" s="18" t="str">
        <f>IF(S1221,"",INDEX(XMLLINK[Email],MATCH(Q1222&amp;"_"&amp;D1221,XMLLINK[EID_MID],0)))</f>
        <v/>
      </c>
      <c r="J1221" s="18" t="str">
        <f>IF(S1221,"",INDEX(XMLLINK[Telefon],MATCH(Q1222&amp;"_"&amp;D1221,XMLLINK[EID_MID],0)))</f>
        <v/>
      </c>
      <c r="K1221" s="18" t="str">
        <f>IF(S1221,"",INDEX(XMLLINK[Instrument],MATCH(Q1222&amp;"_"&amp;D1221,XMLLINK[EID_MID],0)))</f>
        <v/>
      </c>
      <c r="L1221" s="18" t="str">
        <f>IF(S1221,"",INDEX(XMLLINK[BereichIDPerson],MATCH(Q1222&amp;"_"&amp;D1221,XMLLINK[EID_MID],0)))</f>
        <v/>
      </c>
      <c r="M1221" s="18" t="str">
        <f>IF(S1221,"",INDEX(XMLLINK[BereichNamePerson],MATCH(Q1222&amp;"_"&amp;D1221,XMLLINK[EID_MID],0)))</f>
        <v/>
      </c>
      <c r="N1221" s="18" t="str">
        <f>IF(S1221,"",INDEX(XMLLINK[AuswahlPerson],MATCH(Q1222&amp;"_"&amp;D1221,XMLLINK[EID_MID],0)))</f>
        <v/>
      </c>
      <c r="O1221" s="18" t="str">
        <f>IF(S1221,"",INDEX(XMLLINK[BemerkungPerson],MATCH(Q1222&amp;"_"&amp;D1221,XMLLINK[EID_MID],0)))</f>
        <v/>
      </c>
      <c r="Q1221" s="21">
        <f t="shared" si="240"/>
        <v>61</v>
      </c>
      <c r="R1221" s="15">
        <v>6</v>
      </c>
      <c r="S1221" s="18" t="b">
        <f>ISERROR(INDEX(XMLLINK[NamePerson],MATCH(Q1217&amp;"_"&amp;D1221,XMLLINK[EID_MID],0)))</f>
        <v>1</v>
      </c>
      <c r="U1221" s="15" t="str">
        <f t="shared" ca="1" si="241"/>
        <v/>
      </c>
      <c r="W1221" s="15" t="str">
        <f>IF(OR(M1221="",COUNTIF(M1216:M1220,M1221)&gt;0),"",", "&amp;M1221)</f>
        <v/>
      </c>
      <c r="Y1221" s="15" t="str">
        <f>IF(OR(K1221="",COUNTIF(K1218:K1220,K1221)&gt;0),"",", "&amp;K1221)</f>
        <v/>
      </c>
    </row>
    <row r="1222" spans="1:25" x14ac:dyDescent="0.25">
      <c r="A1222" s="24"/>
      <c r="B1222" s="17" t="s">
        <v>85</v>
      </c>
      <c r="C1222" s="18" t="str">
        <f>IF(ISERROR(S1215),"",INDEX(XMLLINK[BereichID],MATCH(Q1222,XMLLINK[EnsembleNr],0)))</f>
        <v/>
      </c>
      <c r="D1222" s="21">
        <v>7</v>
      </c>
      <c r="E1222" s="18" t="str">
        <f>IF(S1222,"",INDEX(XMLLINK[NamePerson],MATCH(Q1223&amp;"_"&amp;D1222,XMLLINK[EID_MID],0)))</f>
        <v/>
      </c>
      <c r="F1222" s="18" t="str">
        <f>IF(S1222,"",INDEX(XMLLINK[GebDat],MATCH(Q1223&amp;"_"&amp;D1222,XMLLINK[EID_MID],0)))</f>
        <v/>
      </c>
      <c r="G1222" s="18" t="str">
        <f>IF(S1222,"",INDEX(XMLLINK[Geschlecht],MATCH(Q1223&amp;"_"&amp;D1222,XMLLINK[EID_MID],0)))</f>
        <v/>
      </c>
      <c r="H1222" s="18" t="str">
        <f>IF(S1222,"",INDEX(XMLLINK[Adresse],MATCH(Q1223&amp;"_"&amp;D1222,XMLLINK[EID_MID],0)))</f>
        <v/>
      </c>
      <c r="I1222" s="18" t="str">
        <f>IF(S1222,"",INDEX(XMLLINK[Email],MATCH(Q1223&amp;"_"&amp;D1222,XMLLINK[EID_MID],0)))</f>
        <v/>
      </c>
      <c r="J1222" s="18" t="str">
        <f>IF(S1222,"",INDEX(XMLLINK[Telefon],MATCH(Q1223&amp;"_"&amp;D1222,XMLLINK[EID_MID],0)))</f>
        <v/>
      </c>
      <c r="K1222" s="18" t="str">
        <f>IF(S1222,"",INDEX(XMLLINK[Instrument],MATCH(Q1223&amp;"_"&amp;D1222,XMLLINK[EID_MID],0)))</f>
        <v/>
      </c>
      <c r="L1222" s="18" t="str">
        <f>IF(S1222,"",INDEX(XMLLINK[BereichIDPerson],MATCH(Q1223&amp;"_"&amp;D1222,XMLLINK[EID_MID],0)))</f>
        <v/>
      </c>
      <c r="M1222" s="18" t="str">
        <f>IF(S1222,"",INDEX(XMLLINK[BereichNamePerson],MATCH(Q1223&amp;"_"&amp;D1222,XMLLINK[EID_MID],0)))</f>
        <v/>
      </c>
      <c r="N1222" s="18" t="str">
        <f>IF(S1222,"",INDEX(XMLLINK[AuswahlPerson],MATCH(Q1223&amp;"_"&amp;D1222,XMLLINK[EID_MID],0)))</f>
        <v/>
      </c>
      <c r="O1222" s="18" t="str">
        <f>IF(S1222,"",INDEX(XMLLINK[BemerkungPerson],MATCH(Q1223&amp;"_"&amp;D1222,XMLLINK[EID_MID],0)))</f>
        <v/>
      </c>
      <c r="Q1222" s="21">
        <f t="shared" si="240"/>
        <v>61</v>
      </c>
      <c r="R1222" s="15">
        <v>7</v>
      </c>
      <c r="S1222" s="18" t="b">
        <f>ISERROR(INDEX(XMLLINK[NamePerson],MATCH(Q1217&amp;"_"&amp;D1222,XMLLINK[EID_MID],0)))</f>
        <v>1</v>
      </c>
      <c r="U1222" s="15" t="str">
        <f t="shared" ca="1" si="241"/>
        <v/>
      </c>
      <c r="W1222" s="15" t="str">
        <f>IF(OR(M1222="",COUNTIF(M1216:M1221,M1222)&gt;0),"",", "&amp;M1222)</f>
        <v/>
      </c>
      <c r="Y1222" s="15" t="str">
        <f>IF(OR(K1222="",COUNTIF(K1219:K1221,K1222)&gt;0),"",", "&amp;K1222)</f>
        <v/>
      </c>
    </row>
    <row r="1223" spans="1:25" x14ac:dyDescent="0.25">
      <c r="A1223" s="24"/>
      <c r="B1223" s="17" t="s">
        <v>86</v>
      </c>
      <c r="C1223" s="18" t="str">
        <f>IF(ISERROR(S1215),"",INDEX(XMLLINK[BereichName],MATCH(Q1223,XMLLINK[EnsembleNr],0)))</f>
        <v/>
      </c>
      <c r="D1223" s="21">
        <v>8</v>
      </c>
      <c r="E1223" s="18" t="str">
        <f>IF(S1223,"",INDEX(XMLLINK[NamePerson],MATCH(Q1224&amp;"_"&amp;D1223,XMLLINK[EID_MID],0)))</f>
        <v/>
      </c>
      <c r="F1223" s="18" t="str">
        <f>IF(S1223,"",INDEX(XMLLINK[GebDat],MATCH(Q1224&amp;"_"&amp;D1223,XMLLINK[EID_MID],0)))</f>
        <v/>
      </c>
      <c r="G1223" s="18" t="str">
        <f>IF(S1223,"",INDEX(XMLLINK[Geschlecht],MATCH(Q1224&amp;"_"&amp;D1223,XMLLINK[EID_MID],0)))</f>
        <v/>
      </c>
      <c r="H1223" s="18" t="str">
        <f>IF(S1223,"",INDEX(XMLLINK[Adresse],MATCH(Q1224&amp;"_"&amp;D1223,XMLLINK[EID_MID],0)))</f>
        <v/>
      </c>
      <c r="I1223" s="18" t="str">
        <f>IF(S1223,"",INDEX(XMLLINK[Email],MATCH(Q1224&amp;"_"&amp;D1223,XMLLINK[EID_MID],0)))</f>
        <v/>
      </c>
      <c r="J1223" s="18" t="str">
        <f>IF(S1223,"",INDEX(XMLLINK[Telefon],MATCH(Q1224&amp;"_"&amp;D1223,XMLLINK[EID_MID],0)))</f>
        <v/>
      </c>
      <c r="K1223" s="18" t="str">
        <f>IF(S1223,"",INDEX(XMLLINK[Instrument],MATCH(Q1224&amp;"_"&amp;D1223,XMLLINK[EID_MID],0)))</f>
        <v/>
      </c>
      <c r="L1223" s="18" t="str">
        <f>IF(S1223,"",INDEX(XMLLINK[BereichIDPerson],MATCH(Q1224&amp;"_"&amp;D1223,XMLLINK[EID_MID],0)))</f>
        <v/>
      </c>
      <c r="M1223" s="18" t="str">
        <f>IF(S1223,"",INDEX(XMLLINK[BereichNamePerson],MATCH(Q1224&amp;"_"&amp;D1223,XMLLINK[EID_MID],0)))</f>
        <v/>
      </c>
      <c r="N1223" s="18" t="str">
        <f>IF(S1223,"",INDEX(XMLLINK[AuswahlPerson],MATCH(Q1224&amp;"_"&amp;D1223,XMLLINK[EID_MID],0)))</f>
        <v/>
      </c>
      <c r="O1223" s="18" t="str">
        <f>IF(S1223,"",INDEX(XMLLINK[BemerkungPerson],MATCH(Q1224&amp;"_"&amp;D1223,XMLLINK[EID_MID],0)))</f>
        <v/>
      </c>
      <c r="Q1223" s="21">
        <f t="shared" si="240"/>
        <v>61</v>
      </c>
      <c r="R1223" s="15">
        <v>8</v>
      </c>
      <c r="S1223" s="18" t="b">
        <f>ISERROR(INDEX(XMLLINK[NamePerson],MATCH(Q1217&amp;"_"&amp;D1223,XMLLINK[EID_MID],0)))</f>
        <v>1</v>
      </c>
      <c r="U1223" s="15" t="str">
        <f t="shared" ca="1" si="241"/>
        <v/>
      </c>
      <c r="W1223" s="15" t="str">
        <f>IF(OR(M1223="",COUNTIF(M1216:M1222,M1223)&gt;0),"",", "&amp;M1223)</f>
        <v/>
      </c>
      <c r="Y1223" s="15" t="str">
        <f>IF(OR(K1223="",COUNTIF(K1220:K1222,K1223)&gt;0),"",", "&amp;K1223)</f>
        <v/>
      </c>
    </row>
    <row r="1224" spans="1:25" x14ac:dyDescent="0.25">
      <c r="A1224" s="24"/>
      <c r="B1224" s="17" t="s">
        <v>87</v>
      </c>
      <c r="C1224" s="18" t="str">
        <f>IF(ISERROR(S1215),"",INDEX(XMLLINK[Auftrittzeit],MATCH(Q1224,XMLLINK[EnsembleNr],0)))</f>
        <v/>
      </c>
      <c r="D1224" s="17" t="s">
        <v>94</v>
      </c>
      <c r="E1224" s="15" t="s">
        <v>29</v>
      </c>
      <c r="F1224" s="15" t="s">
        <v>30</v>
      </c>
      <c r="G1224" s="15" t="s">
        <v>95</v>
      </c>
      <c r="H1224" s="15" t="s">
        <v>32</v>
      </c>
      <c r="I1224" s="15" t="s">
        <v>20</v>
      </c>
      <c r="J1224" s="15" t="s">
        <v>39</v>
      </c>
      <c r="Q1224" s="21">
        <f t="shared" si="240"/>
        <v>61</v>
      </c>
      <c r="U1224" s="15">
        <f ca="1">COUNT(U1216:U1223)</f>
        <v>0</v>
      </c>
      <c r="W1224" s="29" t="str">
        <f>CONCATENATE(W1225,V1226,W1226,V1227,W1227,V1228,W1228,V1229,W1229,V1230,W1230,V1231,W1231)</f>
        <v/>
      </c>
    </row>
    <row r="1225" spans="1:25" x14ac:dyDescent="0.25">
      <c r="A1225" s="24"/>
      <c r="B1225" s="17" t="s">
        <v>88</v>
      </c>
      <c r="C1225" s="18" t="str">
        <f>IF(ISERROR(S1215),"",INDEX(XMLLINK[Bemerkung],MATCH(Q1225,XMLLINK[EnsembleNr],0)))</f>
        <v/>
      </c>
      <c r="D1225" s="21">
        <v>1</v>
      </c>
      <c r="E1225" s="18" t="str">
        <f>IF(S1225,"",INDEX(XMLLINK[Titel],MATCH(Q1226&amp;"_"&amp;D1225,XMLLINK[EID_WID],0)))</f>
        <v/>
      </c>
      <c r="F1225" s="18" t="str">
        <f>IF(S1225,"",INDEX(XMLLINK[Komponist],MATCH(Q1226&amp;"_"&amp;D1225,XMLLINK[EID_WID],0)))</f>
        <v/>
      </c>
      <c r="G1225" s="18" t="str">
        <f>IF(S1225,"",INDEX(XMLLINK[Satz],MATCH(Q1226&amp;"_"&amp;D1225,XMLLINK[EID_WID],0)))</f>
        <v/>
      </c>
      <c r="H1225" s="18" t="str">
        <f>IF(S1225,"",INDEX(XMLLINK[Dauer],MATCH(Q1226&amp;"_"&amp;D1225,XMLLINK[EID_WID],0)))</f>
        <v/>
      </c>
      <c r="I1225" s="18" t="str">
        <f>IF(S1225,"",INDEX(XMLLINK[BemerkungWerk],MATCH(Q1226&amp;"_"&amp;D1225,XMLLINK[EID_WID],0)))</f>
        <v/>
      </c>
      <c r="J1225" s="18" t="str">
        <f>IF(S1225,"",INDEX(XMLLINK[Pflicht],MATCH(Q1226&amp;"_"&amp;D1225,XMLLINK[EID_WID],0)))</f>
        <v/>
      </c>
      <c r="Q1225" s="21">
        <f t="shared" si="240"/>
        <v>61</v>
      </c>
      <c r="R1225" s="22" t="s">
        <v>102</v>
      </c>
      <c r="S1225" s="18" t="b">
        <f>ISERROR(INDEX(XMLLINK[NamePerson],MATCH(Q1227&amp;"_"&amp;D1225,XMLLINK[EID_WID],0)))</f>
        <v>1</v>
      </c>
      <c r="W1225" s="15" t="str">
        <f t="shared" ref="W1225:W1232" si="242">IF(AND(F1225="",G1225=""),E1225,IF(AND(F1225&lt;&gt;"",G1225&lt;&gt;""),F1225&amp;", "&amp;E1225&amp;", "&amp;G1225,IF(F1225="",E1225&amp;", "&amp;G1225,F1225&amp;", "&amp;E1225)))</f>
        <v/>
      </c>
    </row>
    <row r="1226" spans="1:25" x14ac:dyDescent="0.25">
      <c r="A1226" s="24"/>
      <c r="B1226" s="17" t="s">
        <v>108</v>
      </c>
      <c r="C1226" s="28" t="str">
        <f ca="1">IF(U1224=0,"",SUM(U1216:U1223)/U1224/365.25)</f>
        <v/>
      </c>
      <c r="D1226" s="21">
        <v>2</v>
      </c>
      <c r="E1226" s="18" t="str">
        <f>IF(S1226,"",INDEX(XMLLINK[Titel],MATCH(Q1227&amp;"_"&amp;D1226,XMLLINK[EID_WID],0)))</f>
        <v/>
      </c>
      <c r="F1226" s="18" t="str">
        <f>IF(S1226,"",INDEX(XMLLINK[Komponist],MATCH(Q1227&amp;"_"&amp;D1226,XMLLINK[EID_WID],0)))</f>
        <v/>
      </c>
      <c r="G1226" s="18" t="str">
        <f>IF(S1226,"",INDEX(XMLLINK[Satz],MATCH(Q1227&amp;"_"&amp;D1226,XMLLINK[EID_WID],0)))</f>
        <v/>
      </c>
      <c r="H1226" s="18" t="str">
        <f>IF(S1226,"",INDEX(XMLLINK[Dauer],MATCH(Q1227&amp;"_"&amp;D1226,XMLLINK[EID_WID],0)))</f>
        <v/>
      </c>
      <c r="I1226" s="18" t="str">
        <f>IF(S1226,"",INDEX(XMLLINK[BemerkungWerk],MATCH(Q1227&amp;"_"&amp;D1226,XMLLINK[EID_WID],0)))</f>
        <v/>
      </c>
      <c r="J1226" s="18" t="str">
        <f>IF(S1226,"",INDEX(XMLLINK[Pflicht],MATCH(Q1227&amp;"_"&amp;D1226,XMLLINK[EID_WID],0)))</f>
        <v/>
      </c>
      <c r="Q1226" s="21">
        <f t="shared" si="240"/>
        <v>61</v>
      </c>
      <c r="R1226" s="22">
        <v>2</v>
      </c>
      <c r="S1226" s="18" t="b">
        <f>ISERROR(INDEX(XMLLINK[NamePerson],MATCH(Q1228&amp;"_"&amp;D1226,XMLLINK[EID_WID],0)))</f>
        <v>1</v>
      </c>
      <c r="V1226" s="15" t="str">
        <f>IF(W1226="","","; ")</f>
        <v/>
      </c>
      <c r="W1226" s="15" t="str">
        <f t="shared" si="242"/>
        <v/>
      </c>
    </row>
    <row r="1227" spans="1:25" x14ac:dyDescent="0.25">
      <c r="A1227" s="24"/>
      <c r="D1227" s="21">
        <v>3</v>
      </c>
      <c r="E1227" s="18" t="str">
        <f>IF(S1227,"",INDEX(XMLLINK[Titel],MATCH(Q1228&amp;"_"&amp;D1227,XMLLINK[EID_WID],0)))</f>
        <v/>
      </c>
      <c r="F1227" s="18" t="str">
        <f>IF(S1227,"",INDEX(XMLLINK[Komponist],MATCH(Q1228&amp;"_"&amp;D1227,XMLLINK[EID_WID],0)))</f>
        <v/>
      </c>
      <c r="G1227" s="18" t="str">
        <f>IF(S1227,"",INDEX(XMLLINK[Satz],MATCH(Q1228&amp;"_"&amp;D1227,XMLLINK[EID_WID],0)))</f>
        <v/>
      </c>
      <c r="H1227" s="18" t="str">
        <f>IF(S1227,"",INDEX(XMLLINK[Dauer],MATCH(Q1228&amp;"_"&amp;D1227,XMLLINK[EID_WID],0)))</f>
        <v/>
      </c>
      <c r="I1227" s="18" t="str">
        <f>IF(S1227,"",INDEX(XMLLINK[BemerkungWerk],MATCH(Q1228&amp;"_"&amp;D1227,XMLLINK[EID_WID],0)))</f>
        <v/>
      </c>
      <c r="J1227" s="18" t="str">
        <f>IF(S1227,"",INDEX(XMLLINK[Pflicht],MATCH(Q1228&amp;"_"&amp;D1227,XMLLINK[EID_WID],0)))</f>
        <v/>
      </c>
      <c r="Q1227" s="21">
        <f t="shared" si="240"/>
        <v>61</v>
      </c>
      <c r="R1227" s="22">
        <v>3</v>
      </c>
      <c r="S1227" s="18" t="b">
        <f>ISERROR(INDEX(XMLLINK[NamePerson],MATCH(Q1229&amp;"_"&amp;D1227,XMLLINK[EID_WID],0)))</f>
        <v>1</v>
      </c>
      <c r="V1227" s="15" t="str">
        <f t="shared" ref="V1227:V1232" si="243">IF(W1227="","","; ")</f>
        <v/>
      </c>
      <c r="W1227" s="15" t="str">
        <f t="shared" si="242"/>
        <v/>
      </c>
    </row>
    <row r="1228" spans="1:25" x14ac:dyDescent="0.25">
      <c r="A1228" s="24"/>
      <c r="D1228" s="21">
        <v>4</v>
      </c>
      <c r="E1228" s="18" t="str">
        <f>IF(S1228,"",INDEX(XMLLINK[Titel],MATCH(Q1229&amp;"_"&amp;D1228,XMLLINK[EID_WID],0)))</f>
        <v/>
      </c>
      <c r="F1228" s="18" t="str">
        <f>IF(S1228,"",INDEX(XMLLINK[Komponist],MATCH(Q1229&amp;"_"&amp;D1228,XMLLINK[EID_WID],0)))</f>
        <v/>
      </c>
      <c r="G1228" s="18" t="str">
        <f>IF(S1228,"",INDEX(XMLLINK[Satz],MATCH(Q1229&amp;"_"&amp;D1228,XMLLINK[EID_WID],0)))</f>
        <v/>
      </c>
      <c r="H1228" s="18" t="str">
        <f>IF(S1228,"",INDEX(XMLLINK[Dauer],MATCH(Q1229&amp;"_"&amp;D1228,XMLLINK[EID_WID],0)))</f>
        <v/>
      </c>
      <c r="I1228" s="18" t="str">
        <f>IF(S1228,"",INDEX(XMLLINK[BemerkungWerk],MATCH(Q1229&amp;"_"&amp;D1228,XMLLINK[EID_WID],0)))</f>
        <v/>
      </c>
      <c r="J1228" s="18" t="str">
        <f>IF(S1228,"",INDEX(XMLLINK[Pflicht],MATCH(Q1229&amp;"_"&amp;D1228,XMLLINK[EID_WID],0)))</f>
        <v/>
      </c>
      <c r="Q1228" s="21">
        <f t="shared" si="240"/>
        <v>61</v>
      </c>
      <c r="R1228" s="22">
        <v>4</v>
      </c>
      <c r="S1228" s="18" t="b">
        <f>ISERROR(INDEX(XMLLINK[NamePerson],MATCH(Q1230&amp;"_"&amp;D1228,XMLLINK[EID_WID],0)))</f>
        <v>1</v>
      </c>
      <c r="V1228" s="15" t="str">
        <f t="shared" si="243"/>
        <v/>
      </c>
      <c r="W1228" s="15" t="str">
        <f t="shared" si="242"/>
        <v/>
      </c>
    </row>
    <row r="1229" spans="1:25" x14ac:dyDescent="0.25">
      <c r="A1229" s="24"/>
      <c r="D1229" s="21">
        <v>5</v>
      </c>
      <c r="E1229" s="18" t="str">
        <f>IF(S1229,"",INDEX(XMLLINK[Titel],MATCH(Q1230&amp;"_"&amp;D1229,XMLLINK[EID_WID],0)))</f>
        <v/>
      </c>
      <c r="F1229" s="18" t="str">
        <f>IF(S1229,"",INDEX(XMLLINK[Komponist],MATCH(Q1230&amp;"_"&amp;D1229,XMLLINK[EID_WID],0)))</f>
        <v/>
      </c>
      <c r="G1229" s="18" t="str">
        <f>IF(S1229,"",INDEX(XMLLINK[Satz],MATCH(Q1230&amp;"_"&amp;D1229,XMLLINK[EID_WID],0)))</f>
        <v/>
      </c>
      <c r="H1229" s="18" t="str">
        <f>IF(S1229,"",INDEX(XMLLINK[Dauer],MATCH(Q1230&amp;"_"&amp;D1229,XMLLINK[EID_WID],0)))</f>
        <v/>
      </c>
      <c r="I1229" s="18" t="str">
        <f>IF(S1229,"",INDEX(XMLLINK[BemerkungWerk],MATCH(Q1230&amp;"_"&amp;D1229,XMLLINK[EID_WID],0)))</f>
        <v/>
      </c>
      <c r="J1229" s="18" t="str">
        <f>IF(S1229,"",INDEX(XMLLINK[Pflicht],MATCH(Q1230&amp;"_"&amp;D1229,XMLLINK[EID_WID],0)))</f>
        <v/>
      </c>
      <c r="Q1229" s="21">
        <f t="shared" si="240"/>
        <v>61</v>
      </c>
      <c r="R1229" s="22">
        <v>5</v>
      </c>
      <c r="S1229" s="18" t="b">
        <f>ISERROR(INDEX(XMLLINK[NamePerson],MATCH(Q1231&amp;"_"&amp;D1229,XMLLINK[EID_WID],0)))</f>
        <v>1</v>
      </c>
      <c r="V1229" s="15" t="str">
        <f t="shared" si="243"/>
        <v/>
      </c>
      <c r="W1229" s="15" t="str">
        <f t="shared" si="242"/>
        <v/>
      </c>
    </row>
    <row r="1230" spans="1:25" x14ac:dyDescent="0.25">
      <c r="A1230" s="24"/>
      <c r="D1230" s="21">
        <v>6</v>
      </c>
      <c r="E1230" s="18" t="str">
        <f>IF(S1230,"",INDEX(XMLLINK[Titel],MATCH(Q1231&amp;"_"&amp;D1230,XMLLINK[EID_WID],0)))</f>
        <v/>
      </c>
      <c r="F1230" s="18" t="str">
        <f>IF(S1230,"",INDEX(XMLLINK[Komponist],MATCH(Q1231&amp;"_"&amp;D1230,XMLLINK[EID_WID],0)))</f>
        <v/>
      </c>
      <c r="G1230" s="18" t="str">
        <f>IF(S1230,"",INDEX(XMLLINK[Satz],MATCH(Q1231&amp;"_"&amp;D1230,XMLLINK[EID_WID],0)))</f>
        <v/>
      </c>
      <c r="H1230" s="18" t="str">
        <f>IF(S1230,"",INDEX(XMLLINK[Dauer],MATCH(Q1231&amp;"_"&amp;D1230,XMLLINK[EID_WID],0)))</f>
        <v/>
      </c>
      <c r="I1230" s="18" t="str">
        <f>IF(S1230,"",INDEX(XMLLINK[BemerkungWerk],MATCH(Q1231&amp;"_"&amp;D1230,XMLLINK[EID_WID],0)))</f>
        <v/>
      </c>
      <c r="J1230" s="18" t="str">
        <f>IF(S1230,"",INDEX(XMLLINK[Pflicht],MATCH(Q1231&amp;"_"&amp;D1230,XMLLINK[EID_WID],0)))</f>
        <v/>
      </c>
      <c r="Q1230" s="21">
        <f t="shared" si="240"/>
        <v>61</v>
      </c>
      <c r="R1230" s="22">
        <v>6</v>
      </c>
      <c r="S1230" s="18" t="b">
        <f>ISERROR(INDEX(XMLLINK[NamePerson],MATCH(Q1232&amp;"_"&amp;D1230,XMLLINK[EID_WID],0)))</f>
        <v>1</v>
      </c>
      <c r="V1230" s="15" t="str">
        <f t="shared" si="243"/>
        <v/>
      </c>
      <c r="W1230" s="15" t="str">
        <f t="shared" si="242"/>
        <v/>
      </c>
    </row>
    <row r="1231" spans="1:25" x14ac:dyDescent="0.25">
      <c r="A1231" s="24"/>
      <c r="D1231" s="21">
        <v>7</v>
      </c>
      <c r="E1231" s="18" t="str">
        <f>IF(S1231,"",INDEX(XMLLINK[Titel],MATCH(Q1232&amp;"_"&amp;D1231,XMLLINK[EID_WID],0)))</f>
        <v/>
      </c>
      <c r="F1231" s="18" t="str">
        <f>IF(S1231,"",INDEX(XMLLINK[Komponist],MATCH(Q1232&amp;"_"&amp;D1231,XMLLINK[EID_WID],0)))</f>
        <v/>
      </c>
      <c r="G1231" s="18" t="str">
        <f>IF(S1231,"",INDEX(XMLLINK[Satz],MATCH(Q1232&amp;"_"&amp;D1231,XMLLINK[EID_WID],0)))</f>
        <v/>
      </c>
      <c r="H1231" s="18" t="str">
        <f>IF(S1231,"",INDEX(XMLLINK[Dauer],MATCH(Q1232&amp;"_"&amp;D1231,XMLLINK[EID_WID],0)))</f>
        <v/>
      </c>
      <c r="I1231" s="18" t="str">
        <f>IF(S1231,"",INDEX(XMLLINK[BemerkungWerk],MATCH(Q1232&amp;"_"&amp;D1231,XMLLINK[EID_WID],0)))</f>
        <v/>
      </c>
      <c r="J1231" s="18" t="str">
        <f>IF(S1231,"",INDEX(XMLLINK[Pflicht],MATCH(Q1232&amp;"_"&amp;D1231,XMLLINK[EID_WID],0)))</f>
        <v/>
      </c>
      <c r="Q1231" s="21">
        <f t="shared" si="240"/>
        <v>61</v>
      </c>
      <c r="R1231" s="22">
        <v>7</v>
      </c>
      <c r="S1231" s="18" t="b">
        <f>ISERROR(INDEX(XMLLINK[NamePerson],MATCH(Q1233&amp;"_"&amp;D1231,XMLLINK[EID_WID],0)))</f>
        <v>1</v>
      </c>
      <c r="V1231" s="15" t="str">
        <f t="shared" si="243"/>
        <v/>
      </c>
      <c r="W1231" s="15" t="str">
        <f t="shared" si="242"/>
        <v/>
      </c>
    </row>
    <row r="1232" spans="1:25" x14ac:dyDescent="0.25">
      <c r="A1232" s="24"/>
      <c r="D1232" s="21">
        <v>8</v>
      </c>
      <c r="E1232" s="18" t="str">
        <f>IF(S1232,"",INDEX(XMLLINK[Titel],MATCH(Q1233&amp;"_"&amp;D1232,XMLLINK[EID_WID],0)))</f>
        <v/>
      </c>
      <c r="F1232" s="18" t="str">
        <f>IF(S1232,"",INDEX(XMLLINK[Komponist],MATCH(Q1233&amp;"_"&amp;D1232,XMLLINK[EID_WID],0)))</f>
        <v/>
      </c>
      <c r="G1232" s="18" t="str">
        <f>IF(S1232,"",INDEX(XMLLINK[Satz],MATCH(Q1233&amp;"_"&amp;D1232,XMLLINK[EID_WID],0)))</f>
        <v/>
      </c>
      <c r="H1232" s="18" t="str">
        <f>IF(S1232,"",INDEX(XMLLINK[Dauer],MATCH(Q1233&amp;"_"&amp;D1232,XMLLINK[EID_WID],0)))</f>
        <v/>
      </c>
      <c r="I1232" s="18" t="str">
        <f>IF(S1232,"",INDEX(XMLLINK[BemerkungWerk],MATCH(Q1233&amp;"_"&amp;D1232,XMLLINK[EID_WID],0)))</f>
        <v/>
      </c>
      <c r="J1232" s="18" t="str">
        <f>IF(S1232,"",INDEX(XMLLINK[Pflicht],MATCH(Q1233&amp;"_"&amp;D1232,XMLLINK[EID_WID],0)))</f>
        <v/>
      </c>
      <c r="Q1232" s="21"/>
      <c r="R1232" s="22">
        <v>8</v>
      </c>
      <c r="S1232" s="18" t="b">
        <f>ISERROR(INDEX(XMLLINK[NamePerson],MATCH(A1233&amp;"_"&amp;D1232,XMLLINK[EID_WID],0)))</f>
        <v>1</v>
      </c>
      <c r="V1232" s="15" t="str">
        <f t="shared" si="243"/>
        <v/>
      </c>
      <c r="W1232" s="15" t="str">
        <f t="shared" si="242"/>
        <v/>
      </c>
    </row>
    <row r="1234" spans="1:25" x14ac:dyDescent="0.25">
      <c r="A1234" s="23" t="s">
        <v>96</v>
      </c>
      <c r="B1234" s="23">
        <f>(ROW()+6)/20</f>
        <v>62</v>
      </c>
      <c r="C1234" s="24"/>
      <c r="D1234" s="24"/>
      <c r="E1234" s="24"/>
      <c r="F1234" s="24"/>
      <c r="G1234" s="24"/>
      <c r="H1234" s="24"/>
      <c r="I1234" s="24"/>
      <c r="J1234" s="24"/>
      <c r="K1234" s="24"/>
      <c r="L1234" s="24"/>
      <c r="M1234" s="24"/>
      <c r="N1234" s="24"/>
      <c r="O1234" s="24"/>
    </row>
    <row r="1235" spans="1:25" x14ac:dyDescent="0.25">
      <c r="A1235" s="24"/>
      <c r="B1235" s="17" t="s">
        <v>78</v>
      </c>
      <c r="C1235" s="18" t="str">
        <f>IF(ISERROR(S1235),"",INDEX(XMLLINK[Name],MATCH(Q1236,XMLLINK[EnsembleNr],0)))</f>
        <v/>
      </c>
      <c r="D1235" s="17" t="s">
        <v>89</v>
      </c>
      <c r="E1235" s="19" t="s">
        <v>11</v>
      </c>
      <c r="F1235" s="15" t="s">
        <v>90</v>
      </c>
      <c r="G1235" s="15" t="s">
        <v>91</v>
      </c>
      <c r="H1235" s="15" t="s">
        <v>24</v>
      </c>
      <c r="I1235" s="15" t="s">
        <v>25</v>
      </c>
      <c r="J1235" s="15" t="s">
        <v>26</v>
      </c>
      <c r="K1235" s="15" t="s">
        <v>27</v>
      </c>
      <c r="L1235" s="15" t="s">
        <v>18</v>
      </c>
      <c r="M1235" s="15" t="s">
        <v>92</v>
      </c>
      <c r="N1235" s="15" t="s">
        <v>93</v>
      </c>
      <c r="O1235" s="15" t="s">
        <v>20</v>
      </c>
      <c r="Q1235" s="21" t="s">
        <v>103</v>
      </c>
      <c r="R1235" s="17" t="s">
        <v>97</v>
      </c>
      <c r="S1235" s="20" t="e">
        <f>VLOOKUP(Q1237,XMLLINK[EnsembleNr],1,0)</f>
        <v>#N/A</v>
      </c>
      <c r="T1235" s="15" t="s">
        <v>100</v>
      </c>
      <c r="W1235" s="29" t="str">
        <f>CONCATENATE(W1236,W1237,W1238,W1239,W1240,W1241,W1242,W1243)</f>
        <v/>
      </c>
      <c r="X1235" s="31">
        <f>8-COUNTIF(W1236:W1243,"")</f>
        <v>0</v>
      </c>
      <c r="Y1235" s="29" t="str">
        <f>CONCATENATE(Y1236,Y1237,Y1238,Y1239,Y1240,Y1241,Y1242,Y1243)</f>
        <v/>
      </c>
    </row>
    <row r="1236" spans="1:25" x14ac:dyDescent="0.25">
      <c r="A1236" s="24"/>
      <c r="B1236" s="17" t="s">
        <v>79</v>
      </c>
      <c r="C1236" s="18" t="str">
        <f>IF(ISERROR(S1235),"",INDEX(XMLLINK[Leiter],MATCH(Q1236,XMLLINK[EnsembleNr],0)))</f>
        <v/>
      </c>
      <c r="D1236" s="21">
        <v>1</v>
      </c>
      <c r="E1236" s="18" t="str">
        <f>IF(S1236,"",INDEX(XMLLINK[NamePerson],MATCH(Q1237&amp;"_"&amp;D1236,XMLLINK[EID_MID],0)))</f>
        <v/>
      </c>
      <c r="F1236" s="18" t="str">
        <f>IF(S1236,"",INDEX(XMLLINK[GebDat],MATCH(Q1237&amp;"_"&amp;D1236,XMLLINK[EID_MID],0)))</f>
        <v/>
      </c>
      <c r="G1236" s="18" t="str">
        <f>IF(S1236,"",INDEX(XMLLINK[Geschlecht],MATCH(Q1237&amp;"_"&amp;D1236,XMLLINK[EID_MID],0)))</f>
        <v/>
      </c>
      <c r="H1236" s="18" t="str">
        <f>IF(S1236,"",INDEX(XMLLINK[Adresse],MATCH(Q1237&amp;"_"&amp;D1236,XMLLINK[EID_MID],0)))</f>
        <v/>
      </c>
      <c r="I1236" s="18" t="str">
        <f>IF(S1236,"",INDEX(XMLLINK[Email],MATCH(Q1237&amp;"_"&amp;D1236,XMLLINK[EID_MID],0)))</f>
        <v/>
      </c>
      <c r="J1236" s="18" t="str">
        <f>IF(S1236,"",INDEX(XMLLINK[Telefon],MATCH(Q1237&amp;"_"&amp;D1236,XMLLINK[EID_MID],0)))</f>
        <v/>
      </c>
      <c r="K1236" s="18" t="str">
        <f>IF(S1236,"",INDEX(XMLLINK[Instrument],MATCH(Q1237&amp;"_"&amp;D1236,XMLLINK[EID_MID],0)))</f>
        <v/>
      </c>
      <c r="L1236" s="18" t="str">
        <f>IF(S1236,"",INDEX(XMLLINK[BereichIDPerson],MATCH(Q1237&amp;"_"&amp;D1236,XMLLINK[EID_MID],0)))</f>
        <v/>
      </c>
      <c r="M1236" s="18" t="str">
        <f>IF(S1236,"",INDEX(XMLLINK[BereichNamePerson],MATCH(Q1237&amp;"_"&amp;D1236,XMLLINK[EID_MID],0)))</f>
        <v/>
      </c>
      <c r="N1236" s="18" t="str">
        <f>IF(S1236,"",INDEX(XMLLINK[AuswahlPerson],MATCH(Q1237&amp;"_"&amp;D1236,XMLLINK[EID_MID],0)))</f>
        <v/>
      </c>
      <c r="O1236" s="18" t="str">
        <f>IF(S1236,"",INDEX(XMLLINK[BemerkungPerson],MATCH(Q1237&amp;"_"&amp;D1236,XMLLINK[EID_MID],0)))</f>
        <v/>
      </c>
      <c r="Q1236" s="21">
        <f>B1234</f>
        <v>62</v>
      </c>
      <c r="R1236" s="22" t="s">
        <v>101</v>
      </c>
      <c r="S1236" s="18" t="b">
        <f>ISERROR(INDEX(XMLLINK[NamePerson],MATCH(Q1237&amp;"_"&amp;D1236,XMLLINK[EID_MID],0)))</f>
        <v>1</v>
      </c>
      <c r="U1236" s="15" t="str">
        <f ca="1">IF(ISNUMBER(DATEVALUE(F1236)),TODAY()-DATEVALUE(F1236),"")</f>
        <v/>
      </c>
      <c r="W1236" s="15" t="str">
        <f>M1236</f>
        <v/>
      </c>
      <c r="X1236" s="29" t="str">
        <f>IF(E1236="","",IF(E1237="",E1236,IF(E1238="",E1236&amp;", "&amp;E1237,IF(E1239="",E1236&amp;", "&amp;E1237&amp;", "&amp;E1238,IF(E1240="",E1236&amp;", "&amp;E1237&amp;", "&amp;E1238&amp;", "&amp;E1239,IF(E1241="",E1236&amp;", "&amp;E1237&amp;", "&amp;E1238&amp;", "&amp;E1239&amp;", "&amp;E1240,IF(E1242="",E1236&amp;", "&amp;E1237&amp;", "&amp;E1238&amp;", "&amp;E1239&amp;", "&amp;E1240&amp;", "&amp;E1241,IF(E1243="",E1236&amp;", "&amp;E1237&amp;", "&amp;E1238&amp;", "&amp;E1239&amp;", "&amp;E1240&amp;", "&amp;E1241&amp;", "&amp;E1242,E1236&amp;", "&amp;E1237&amp;", "&amp;E1238&amp;", "&amp;E1239&amp;", "&amp;E1240&amp;", "&amp;E1241&amp;", "&amp;E1242&amp;", "&amp;E1243))))))))</f>
        <v/>
      </c>
      <c r="Y1236" s="15" t="str">
        <f>K1236</f>
        <v/>
      </c>
    </row>
    <row r="1237" spans="1:25" x14ac:dyDescent="0.25">
      <c r="A1237" s="24"/>
      <c r="B1237" s="17" t="s">
        <v>80</v>
      </c>
      <c r="C1237" s="18" t="str">
        <f>IF(ISERROR(S1235),"",INDEX(XMLLINK[LeiterEmail],MATCH(Q1237,XMLLINK[EnsembleNr],0)))</f>
        <v/>
      </c>
      <c r="D1237" s="21">
        <v>2</v>
      </c>
      <c r="E1237" s="18" t="str">
        <f>IF(S1237,"",INDEX(XMLLINK[NamePerson],MATCH(Q1238&amp;"_"&amp;D1237,XMLLINK[EID_MID],0)))</f>
        <v/>
      </c>
      <c r="F1237" s="18" t="str">
        <f>IF(S1237,"",INDEX(XMLLINK[GebDat],MATCH(Q1238&amp;"_"&amp;D1237,XMLLINK[EID_MID],0)))</f>
        <v/>
      </c>
      <c r="G1237" s="18" t="str">
        <f>IF(S1237,"",INDEX(XMLLINK[Geschlecht],MATCH(Q1238&amp;"_"&amp;D1237,XMLLINK[EID_MID],0)))</f>
        <v/>
      </c>
      <c r="H1237" s="18" t="str">
        <f>IF(S1237,"",INDEX(XMLLINK[Adresse],MATCH(Q1238&amp;"_"&amp;D1237,XMLLINK[EID_MID],0)))</f>
        <v/>
      </c>
      <c r="I1237" s="18" t="str">
        <f>IF(S1237,"",INDEX(XMLLINK[Email],MATCH(Q1238&amp;"_"&amp;D1237,XMLLINK[EID_MID],0)))</f>
        <v/>
      </c>
      <c r="J1237" s="18" t="str">
        <f>IF(S1237,"",INDEX(XMLLINK[Telefon],MATCH(Q1238&amp;"_"&amp;D1237,XMLLINK[EID_MID],0)))</f>
        <v/>
      </c>
      <c r="K1237" s="18" t="str">
        <f>IF(S1237,"",INDEX(XMLLINK[Instrument],MATCH(Q1238&amp;"_"&amp;D1237,XMLLINK[EID_MID],0)))</f>
        <v/>
      </c>
      <c r="L1237" s="18" t="str">
        <f>IF(S1237,"",INDEX(XMLLINK[BereichIDPerson],MATCH(Q1238&amp;"_"&amp;D1237,XMLLINK[EID_MID],0)))</f>
        <v/>
      </c>
      <c r="M1237" s="18" t="str">
        <f>IF(S1237,"",INDEX(XMLLINK[BereichNamePerson],MATCH(Q1238&amp;"_"&amp;D1237,XMLLINK[EID_MID],0)))</f>
        <v/>
      </c>
      <c r="N1237" s="18" t="str">
        <f>IF(S1237,"",INDEX(XMLLINK[AuswahlPerson],MATCH(Q1238&amp;"_"&amp;D1237,XMLLINK[EID_MID],0)))</f>
        <v/>
      </c>
      <c r="O1237" s="18" t="str">
        <f>IF(S1237,"",INDEX(XMLLINK[BemerkungPerson],MATCH(Q1238&amp;"_"&amp;D1237,XMLLINK[EID_MID],0)))</f>
        <v/>
      </c>
      <c r="Q1237" s="21">
        <f t="shared" ref="Q1237:Q1251" si="244">Q1236</f>
        <v>62</v>
      </c>
      <c r="R1237" s="15">
        <v>2</v>
      </c>
      <c r="S1237" s="18" t="b">
        <f>ISERROR(INDEX(XMLLINK[NamePerson],MATCH(Q1237&amp;"_"&amp;D1237,XMLLINK[EID_MID],0)))</f>
        <v>1</v>
      </c>
      <c r="U1237" s="15" t="str">
        <f t="shared" ref="U1237:U1243" ca="1" si="245">IF(ISNUMBER(DATEVALUE(F1237)),TODAY()-DATEVALUE(F1237),"")</f>
        <v/>
      </c>
      <c r="W1237" s="15" t="str">
        <f>IF(AND(M1237&lt;&gt;"",M1237&lt;&gt;M1236),", "&amp;M1237,"")</f>
        <v/>
      </c>
      <c r="Y1237" s="15" t="str">
        <f>IF(AND(K1237&lt;&gt;"",K1237&lt;&gt;K1236),", "&amp;K1237,"")</f>
        <v/>
      </c>
    </row>
    <row r="1238" spans="1:25" x14ac:dyDescent="0.25">
      <c r="A1238" s="24"/>
      <c r="B1238" s="17" t="s">
        <v>81</v>
      </c>
      <c r="C1238" s="18" t="str">
        <f>IF(ISERROR(S1235),"",INDEX(XMLLINK[LeiterTelefon],MATCH(Q1238,XMLLINK[EnsembleNr],0)))</f>
        <v/>
      </c>
      <c r="D1238" s="21">
        <v>3</v>
      </c>
      <c r="E1238" s="18" t="str">
        <f>IF(S1238,"",INDEX(XMLLINK[NamePerson],MATCH(Q1239&amp;"_"&amp;D1238,XMLLINK[EID_MID],0)))</f>
        <v/>
      </c>
      <c r="F1238" s="18" t="str">
        <f>IF(S1238,"",INDEX(XMLLINK[GebDat],MATCH(Q1239&amp;"_"&amp;D1238,XMLLINK[EID_MID],0)))</f>
        <v/>
      </c>
      <c r="G1238" s="18" t="str">
        <f>IF(S1238,"",INDEX(XMLLINK[Geschlecht],MATCH(Q1239&amp;"_"&amp;D1238,XMLLINK[EID_MID],0)))</f>
        <v/>
      </c>
      <c r="H1238" s="18" t="str">
        <f>IF(S1238,"",INDEX(XMLLINK[Adresse],MATCH(Q1239&amp;"_"&amp;D1238,XMLLINK[EID_MID],0)))</f>
        <v/>
      </c>
      <c r="I1238" s="18" t="str">
        <f>IF(S1238,"",INDEX(XMLLINK[Email],MATCH(Q1239&amp;"_"&amp;D1238,XMLLINK[EID_MID],0)))</f>
        <v/>
      </c>
      <c r="J1238" s="18" t="str">
        <f>IF(S1238,"",INDEX(XMLLINK[Telefon],MATCH(Q1239&amp;"_"&amp;D1238,XMLLINK[EID_MID],0)))</f>
        <v/>
      </c>
      <c r="K1238" s="18" t="str">
        <f>IF(S1238,"",INDEX(XMLLINK[Instrument],MATCH(Q1239&amp;"_"&amp;D1238,XMLLINK[EID_MID],0)))</f>
        <v/>
      </c>
      <c r="L1238" s="18" t="str">
        <f>IF(S1238,"",INDEX(XMLLINK[BereichIDPerson],MATCH(Q1239&amp;"_"&amp;D1238,XMLLINK[EID_MID],0)))</f>
        <v/>
      </c>
      <c r="M1238" s="18" t="str">
        <f>IF(S1238,"",INDEX(XMLLINK[BereichNamePerson],MATCH(Q1239&amp;"_"&amp;D1238,XMLLINK[EID_MID],0)))</f>
        <v/>
      </c>
      <c r="N1238" s="18" t="str">
        <f>IF(S1238,"",INDEX(XMLLINK[AuswahlPerson],MATCH(Q1239&amp;"_"&amp;D1238,XMLLINK[EID_MID],0)))</f>
        <v/>
      </c>
      <c r="O1238" s="18" t="str">
        <f>IF(S1238,"",INDEX(XMLLINK[BemerkungPerson],MATCH(Q1239&amp;"_"&amp;D1238,XMLLINK[EID_MID],0)))</f>
        <v/>
      </c>
      <c r="Q1238" s="21">
        <f t="shared" si="244"/>
        <v>62</v>
      </c>
      <c r="R1238" s="15">
        <v>3</v>
      </c>
      <c r="S1238" s="18" t="b">
        <f>ISERROR(INDEX(XMLLINK[NamePerson],MATCH(Q1237&amp;"_"&amp;D1238,XMLLINK[EID_MID],0)))</f>
        <v>1</v>
      </c>
      <c r="U1238" s="15" t="str">
        <f t="shared" ca="1" si="245"/>
        <v/>
      </c>
      <c r="W1238" s="15" t="str">
        <f>IF(OR(M1238="",COUNTIF(M1236:M1237,M1238)&gt;0),"",", "&amp;M1238)</f>
        <v/>
      </c>
      <c r="Y1238" s="15" t="str">
        <f>IF(OR(K1238="",COUNTIF(K1236:K1237,K1238)&gt;0),"",", "&amp;K1238)</f>
        <v/>
      </c>
    </row>
    <row r="1239" spans="1:25" x14ac:dyDescent="0.25">
      <c r="A1239" s="24"/>
      <c r="B1239" s="17" t="s">
        <v>82</v>
      </c>
      <c r="C1239" s="18" t="str">
        <f>IF(ISERROR(S1235),"",INDEX(XMLLINK[Art],MATCH(Q1239,XMLLINK[EnsembleNr],0)))</f>
        <v/>
      </c>
      <c r="D1239" s="21">
        <v>4</v>
      </c>
      <c r="E1239" s="18" t="str">
        <f>IF(S1239,"",INDEX(XMLLINK[NamePerson],MATCH(Q1240&amp;"_"&amp;D1239,XMLLINK[EID_MID],0)))</f>
        <v/>
      </c>
      <c r="F1239" s="18" t="str">
        <f>IF(S1239,"",INDEX(XMLLINK[GebDat],MATCH(Q1240&amp;"_"&amp;D1239,XMLLINK[EID_MID],0)))</f>
        <v/>
      </c>
      <c r="G1239" s="18" t="str">
        <f>IF(S1239,"",INDEX(XMLLINK[Geschlecht],MATCH(Q1240&amp;"_"&amp;D1239,XMLLINK[EID_MID],0)))</f>
        <v/>
      </c>
      <c r="H1239" s="18" t="str">
        <f>IF(S1239,"",INDEX(XMLLINK[Adresse],MATCH(Q1240&amp;"_"&amp;D1239,XMLLINK[EID_MID],0)))</f>
        <v/>
      </c>
      <c r="I1239" s="18" t="str">
        <f>IF(S1239,"",INDEX(XMLLINK[Email],MATCH(Q1240&amp;"_"&amp;D1239,XMLLINK[EID_MID],0)))</f>
        <v/>
      </c>
      <c r="J1239" s="18" t="str">
        <f>IF(S1239,"",INDEX(XMLLINK[Telefon],MATCH(Q1240&amp;"_"&amp;D1239,XMLLINK[EID_MID],0)))</f>
        <v/>
      </c>
      <c r="K1239" s="18" t="str">
        <f>IF(S1239,"",INDEX(XMLLINK[Instrument],MATCH(Q1240&amp;"_"&amp;D1239,XMLLINK[EID_MID],0)))</f>
        <v/>
      </c>
      <c r="L1239" s="18" t="str">
        <f>IF(S1239,"",INDEX(XMLLINK[BereichIDPerson],MATCH(Q1240&amp;"_"&amp;D1239,XMLLINK[EID_MID],0)))</f>
        <v/>
      </c>
      <c r="M1239" s="18" t="str">
        <f>IF(S1239,"",INDEX(XMLLINK[BereichNamePerson],MATCH(Q1240&amp;"_"&amp;D1239,XMLLINK[EID_MID],0)))</f>
        <v/>
      </c>
      <c r="N1239" s="18" t="str">
        <f>IF(S1239,"",INDEX(XMLLINK[AuswahlPerson],MATCH(Q1240&amp;"_"&amp;D1239,XMLLINK[EID_MID],0)))</f>
        <v/>
      </c>
      <c r="O1239" s="18" t="str">
        <f>IF(S1239,"",INDEX(XMLLINK[BemerkungPerson],MATCH(Q1240&amp;"_"&amp;D1239,XMLLINK[EID_MID],0)))</f>
        <v/>
      </c>
      <c r="Q1239" s="21">
        <f t="shared" si="244"/>
        <v>62</v>
      </c>
      <c r="R1239" s="15">
        <v>4</v>
      </c>
      <c r="S1239" s="18" t="b">
        <f>ISERROR(INDEX(XMLLINK[NamePerson],MATCH(Q1237&amp;"_"&amp;D1239,XMLLINK[EID_MID],0)))</f>
        <v>1</v>
      </c>
      <c r="U1239" s="15" t="str">
        <f t="shared" ca="1" si="245"/>
        <v/>
      </c>
      <c r="W1239" s="15" t="str">
        <f>IF(OR(M1239="",COUNTIF(M1236:M1238,M1239)&gt;0),"",", "&amp;M1239)</f>
        <v/>
      </c>
      <c r="Y1239" s="15" t="str">
        <f>IF(OR(K1239="",COUNTIF(K1236:K1238,K1239)&gt;0),"",", "&amp;K1239)</f>
        <v/>
      </c>
    </row>
    <row r="1240" spans="1:25" x14ac:dyDescent="0.25">
      <c r="A1240" s="24"/>
      <c r="B1240" s="17" t="s">
        <v>83</v>
      </c>
      <c r="C1240" s="18" t="str">
        <f>IF(ISERROR(S1235),"",INDEX(XMLLINK[Stufe],MATCH(Q1240,XMLLINK[EnsembleNr],0)))</f>
        <v/>
      </c>
      <c r="D1240" s="21">
        <v>5</v>
      </c>
      <c r="E1240" s="18" t="str">
        <f>IF(S1240,"",INDEX(XMLLINK[NamePerson],MATCH(Q1241&amp;"_"&amp;D1240,XMLLINK[EID_MID],0)))</f>
        <v/>
      </c>
      <c r="F1240" s="18" t="str">
        <f>IF(S1240,"",INDEX(XMLLINK[GebDat],MATCH(Q1241&amp;"_"&amp;D1240,XMLLINK[EID_MID],0)))</f>
        <v/>
      </c>
      <c r="G1240" s="18" t="str">
        <f>IF(S1240,"",INDEX(XMLLINK[Geschlecht],MATCH(Q1241&amp;"_"&amp;D1240,XMLLINK[EID_MID],0)))</f>
        <v/>
      </c>
      <c r="H1240" s="18" t="str">
        <f>IF(S1240,"",INDEX(XMLLINK[Adresse],MATCH(Q1241&amp;"_"&amp;D1240,XMLLINK[EID_MID],0)))</f>
        <v/>
      </c>
      <c r="I1240" s="18" t="str">
        <f>IF(S1240,"",INDEX(XMLLINK[Email],MATCH(Q1241&amp;"_"&amp;D1240,XMLLINK[EID_MID],0)))</f>
        <v/>
      </c>
      <c r="J1240" s="18" t="str">
        <f>IF(S1240,"",INDEX(XMLLINK[Telefon],MATCH(Q1241&amp;"_"&amp;D1240,XMLLINK[EID_MID],0)))</f>
        <v/>
      </c>
      <c r="K1240" s="18" t="str">
        <f>IF(S1240,"",INDEX(XMLLINK[Instrument],MATCH(Q1241&amp;"_"&amp;D1240,XMLLINK[EID_MID],0)))</f>
        <v/>
      </c>
      <c r="L1240" s="18" t="str">
        <f>IF(S1240,"",INDEX(XMLLINK[BereichIDPerson],MATCH(Q1241&amp;"_"&amp;D1240,XMLLINK[EID_MID],0)))</f>
        <v/>
      </c>
      <c r="M1240" s="18" t="str">
        <f>IF(S1240,"",INDEX(XMLLINK[BereichNamePerson],MATCH(Q1241&amp;"_"&amp;D1240,XMLLINK[EID_MID],0)))</f>
        <v/>
      </c>
      <c r="N1240" s="18" t="str">
        <f>IF(S1240,"",INDEX(XMLLINK[AuswahlPerson],MATCH(Q1241&amp;"_"&amp;D1240,XMLLINK[EID_MID],0)))</f>
        <v/>
      </c>
      <c r="O1240" s="18" t="str">
        <f>IF(S1240,"",INDEX(XMLLINK[BemerkungPerson],MATCH(Q1241&amp;"_"&amp;D1240,XMLLINK[EID_MID],0)))</f>
        <v/>
      </c>
      <c r="Q1240" s="21">
        <f t="shared" si="244"/>
        <v>62</v>
      </c>
      <c r="R1240" s="15">
        <v>5</v>
      </c>
      <c r="S1240" s="18" t="b">
        <f>ISERROR(INDEX(XMLLINK[NamePerson],MATCH(Q1237&amp;"_"&amp;D1240,XMLLINK[EID_MID],0)))</f>
        <v>1</v>
      </c>
      <c r="U1240" s="15" t="str">
        <f t="shared" ca="1" si="245"/>
        <v/>
      </c>
      <c r="W1240" s="15" t="str">
        <f>IF(OR(M1240="",COUNTIF(M1236:M1239,M1240)&gt;0),"",", "&amp;M1240)</f>
        <v/>
      </c>
      <c r="Y1240" s="15" t="str">
        <f>IF(OR(K1240="",COUNTIF(K1237:K1239,K1240)&gt;0),"",", "&amp;K1240)</f>
        <v/>
      </c>
    </row>
    <row r="1241" spans="1:25" x14ac:dyDescent="0.25">
      <c r="A1241" s="24"/>
      <c r="B1241" s="17" t="s">
        <v>84</v>
      </c>
      <c r="C1241" s="18" t="str">
        <f>IF(ISERROR(S1235),"",INDEX(XMLLINK[Artikel],MATCH(Q1241,XMLLINK[EnsembleNr],0)))</f>
        <v/>
      </c>
      <c r="D1241" s="21">
        <v>6</v>
      </c>
      <c r="E1241" s="18" t="str">
        <f>IF(S1241,"",INDEX(XMLLINK[NamePerson],MATCH(Q1242&amp;"_"&amp;D1241,XMLLINK[EID_MID],0)))</f>
        <v/>
      </c>
      <c r="F1241" s="18" t="str">
        <f>IF(S1241,"",INDEX(XMLLINK[GebDat],MATCH(Q1242&amp;"_"&amp;D1241,XMLLINK[EID_MID],0)))</f>
        <v/>
      </c>
      <c r="G1241" s="18" t="str">
        <f>IF(S1241,"",INDEX(XMLLINK[Geschlecht],MATCH(Q1242&amp;"_"&amp;D1241,XMLLINK[EID_MID],0)))</f>
        <v/>
      </c>
      <c r="H1241" s="18" t="str">
        <f>IF(S1241,"",INDEX(XMLLINK[Adresse],MATCH(Q1242&amp;"_"&amp;D1241,XMLLINK[EID_MID],0)))</f>
        <v/>
      </c>
      <c r="I1241" s="18" t="str">
        <f>IF(S1241,"",INDEX(XMLLINK[Email],MATCH(Q1242&amp;"_"&amp;D1241,XMLLINK[EID_MID],0)))</f>
        <v/>
      </c>
      <c r="J1241" s="18" t="str">
        <f>IF(S1241,"",INDEX(XMLLINK[Telefon],MATCH(Q1242&amp;"_"&amp;D1241,XMLLINK[EID_MID],0)))</f>
        <v/>
      </c>
      <c r="K1241" s="18" t="str">
        <f>IF(S1241,"",INDEX(XMLLINK[Instrument],MATCH(Q1242&amp;"_"&amp;D1241,XMLLINK[EID_MID],0)))</f>
        <v/>
      </c>
      <c r="L1241" s="18" t="str">
        <f>IF(S1241,"",INDEX(XMLLINK[BereichIDPerson],MATCH(Q1242&amp;"_"&amp;D1241,XMLLINK[EID_MID],0)))</f>
        <v/>
      </c>
      <c r="M1241" s="18" t="str">
        <f>IF(S1241,"",INDEX(XMLLINK[BereichNamePerson],MATCH(Q1242&amp;"_"&amp;D1241,XMLLINK[EID_MID],0)))</f>
        <v/>
      </c>
      <c r="N1241" s="18" t="str">
        <f>IF(S1241,"",INDEX(XMLLINK[AuswahlPerson],MATCH(Q1242&amp;"_"&amp;D1241,XMLLINK[EID_MID],0)))</f>
        <v/>
      </c>
      <c r="O1241" s="18" t="str">
        <f>IF(S1241,"",INDEX(XMLLINK[BemerkungPerson],MATCH(Q1242&amp;"_"&amp;D1241,XMLLINK[EID_MID],0)))</f>
        <v/>
      </c>
      <c r="Q1241" s="21">
        <f t="shared" si="244"/>
        <v>62</v>
      </c>
      <c r="R1241" s="15">
        <v>6</v>
      </c>
      <c r="S1241" s="18" t="b">
        <f>ISERROR(INDEX(XMLLINK[NamePerson],MATCH(Q1237&amp;"_"&amp;D1241,XMLLINK[EID_MID],0)))</f>
        <v>1</v>
      </c>
      <c r="U1241" s="15" t="str">
        <f t="shared" ca="1" si="245"/>
        <v/>
      </c>
      <c r="W1241" s="15" t="str">
        <f>IF(OR(M1241="",COUNTIF(M1236:M1240,M1241)&gt;0),"",", "&amp;M1241)</f>
        <v/>
      </c>
      <c r="Y1241" s="15" t="str">
        <f>IF(OR(K1241="",COUNTIF(K1238:K1240,K1241)&gt;0),"",", "&amp;K1241)</f>
        <v/>
      </c>
    </row>
    <row r="1242" spans="1:25" x14ac:dyDescent="0.25">
      <c r="A1242" s="24"/>
      <c r="B1242" s="17" t="s">
        <v>85</v>
      </c>
      <c r="C1242" s="18" t="str">
        <f>IF(ISERROR(S1235),"",INDEX(XMLLINK[BereichID],MATCH(Q1242,XMLLINK[EnsembleNr],0)))</f>
        <v/>
      </c>
      <c r="D1242" s="21">
        <v>7</v>
      </c>
      <c r="E1242" s="18" t="str">
        <f>IF(S1242,"",INDEX(XMLLINK[NamePerson],MATCH(Q1243&amp;"_"&amp;D1242,XMLLINK[EID_MID],0)))</f>
        <v/>
      </c>
      <c r="F1242" s="18" t="str">
        <f>IF(S1242,"",INDEX(XMLLINK[GebDat],MATCH(Q1243&amp;"_"&amp;D1242,XMLLINK[EID_MID],0)))</f>
        <v/>
      </c>
      <c r="G1242" s="18" t="str">
        <f>IF(S1242,"",INDEX(XMLLINK[Geschlecht],MATCH(Q1243&amp;"_"&amp;D1242,XMLLINK[EID_MID],0)))</f>
        <v/>
      </c>
      <c r="H1242" s="18" t="str">
        <f>IF(S1242,"",INDEX(XMLLINK[Adresse],MATCH(Q1243&amp;"_"&amp;D1242,XMLLINK[EID_MID],0)))</f>
        <v/>
      </c>
      <c r="I1242" s="18" t="str">
        <f>IF(S1242,"",INDEX(XMLLINK[Email],MATCH(Q1243&amp;"_"&amp;D1242,XMLLINK[EID_MID],0)))</f>
        <v/>
      </c>
      <c r="J1242" s="18" t="str">
        <f>IF(S1242,"",INDEX(XMLLINK[Telefon],MATCH(Q1243&amp;"_"&amp;D1242,XMLLINK[EID_MID],0)))</f>
        <v/>
      </c>
      <c r="K1242" s="18" t="str">
        <f>IF(S1242,"",INDEX(XMLLINK[Instrument],MATCH(Q1243&amp;"_"&amp;D1242,XMLLINK[EID_MID],0)))</f>
        <v/>
      </c>
      <c r="L1242" s="18" t="str">
        <f>IF(S1242,"",INDEX(XMLLINK[BereichIDPerson],MATCH(Q1243&amp;"_"&amp;D1242,XMLLINK[EID_MID],0)))</f>
        <v/>
      </c>
      <c r="M1242" s="18" t="str">
        <f>IF(S1242,"",INDEX(XMLLINK[BereichNamePerson],MATCH(Q1243&amp;"_"&amp;D1242,XMLLINK[EID_MID],0)))</f>
        <v/>
      </c>
      <c r="N1242" s="18" t="str">
        <f>IF(S1242,"",INDEX(XMLLINK[AuswahlPerson],MATCH(Q1243&amp;"_"&amp;D1242,XMLLINK[EID_MID],0)))</f>
        <v/>
      </c>
      <c r="O1242" s="18" t="str">
        <f>IF(S1242,"",INDEX(XMLLINK[BemerkungPerson],MATCH(Q1243&amp;"_"&amp;D1242,XMLLINK[EID_MID],0)))</f>
        <v/>
      </c>
      <c r="Q1242" s="21">
        <f t="shared" si="244"/>
        <v>62</v>
      </c>
      <c r="R1242" s="15">
        <v>7</v>
      </c>
      <c r="S1242" s="18" t="b">
        <f>ISERROR(INDEX(XMLLINK[NamePerson],MATCH(Q1237&amp;"_"&amp;D1242,XMLLINK[EID_MID],0)))</f>
        <v>1</v>
      </c>
      <c r="U1242" s="15" t="str">
        <f t="shared" ca="1" si="245"/>
        <v/>
      </c>
      <c r="W1242" s="15" t="str">
        <f>IF(OR(M1242="",COUNTIF(M1236:M1241,M1242)&gt;0),"",", "&amp;M1242)</f>
        <v/>
      </c>
      <c r="Y1242" s="15" t="str">
        <f>IF(OR(K1242="",COUNTIF(K1239:K1241,K1242)&gt;0),"",", "&amp;K1242)</f>
        <v/>
      </c>
    </row>
    <row r="1243" spans="1:25" x14ac:dyDescent="0.25">
      <c r="A1243" s="24"/>
      <c r="B1243" s="17" t="s">
        <v>86</v>
      </c>
      <c r="C1243" s="18" t="str">
        <f>IF(ISERROR(S1235),"",INDEX(XMLLINK[BereichName],MATCH(Q1243,XMLLINK[EnsembleNr],0)))</f>
        <v/>
      </c>
      <c r="D1243" s="21">
        <v>8</v>
      </c>
      <c r="E1243" s="18" t="str">
        <f>IF(S1243,"",INDEX(XMLLINK[NamePerson],MATCH(Q1244&amp;"_"&amp;D1243,XMLLINK[EID_MID],0)))</f>
        <v/>
      </c>
      <c r="F1243" s="18" t="str">
        <f>IF(S1243,"",INDEX(XMLLINK[GebDat],MATCH(Q1244&amp;"_"&amp;D1243,XMLLINK[EID_MID],0)))</f>
        <v/>
      </c>
      <c r="G1243" s="18" t="str">
        <f>IF(S1243,"",INDEX(XMLLINK[Geschlecht],MATCH(Q1244&amp;"_"&amp;D1243,XMLLINK[EID_MID],0)))</f>
        <v/>
      </c>
      <c r="H1243" s="18" t="str">
        <f>IF(S1243,"",INDEX(XMLLINK[Adresse],MATCH(Q1244&amp;"_"&amp;D1243,XMLLINK[EID_MID],0)))</f>
        <v/>
      </c>
      <c r="I1243" s="18" t="str">
        <f>IF(S1243,"",INDEX(XMLLINK[Email],MATCH(Q1244&amp;"_"&amp;D1243,XMLLINK[EID_MID],0)))</f>
        <v/>
      </c>
      <c r="J1243" s="18" t="str">
        <f>IF(S1243,"",INDEX(XMLLINK[Telefon],MATCH(Q1244&amp;"_"&amp;D1243,XMLLINK[EID_MID],0)))</f>
        <v/>
      </c>
      <c r="K1243" s="18" t="str">
        <f>IF(S1243,"",INDEX(XMLLINK[Instrument],MATCH(Q1244&amp;"_"&amp;D1243,XMLLINK[EID_MID],0)))</f>
        <v/>
      </c>
      <c r="L1243" s="18" t="str">
        <f>IF(S1243,"",INDEX(XMLLINK[BereichIDPerson],MATCH(Q1244&amp;"_"&amp;D1243,XMLLINK[EID_MID],0)))</f>
        <v/>
      </c>
      <c r="M1243" s="18" t="str">
        <f>IF(S1243,"",INDEX(XMLLINK[BereichNamePerson],MATCH(Q1244&amp;"_"&amp;D1243,XMLLINK[EID_MID],0)))</f>
        <v/>
      </c>
      <c r="N1243" s="18" t="str">
        <f>IF(S1243,"",INDEX(XMLLINK[AuswahlPerson],MATCH(Q1244&amp;"_"&amp;D1243,XMLLINK[EID_MID],0)))</f>
        <v/>
      </c>
      <c r="O1243" s="18" t="str">
        <f>IF(S1243,"",INDEX(XMLLINK[BemerkungPerson],MATCH(Q1244&amp;"_"&amp;D1243,XMLLINK[EID_MID],0)))</f>
        <v/>
      </c>
      <c r="Q1243" s="21">
        <f t="shared" si="244"/>
        <v>62</v>
      </c>
      <c r="R1243" s="15">
        <v>8</v>
      </c>
      <c r="S1243" s="18" t="b">
        <f>ISERROR(INDEX(XMLLINK[NamePerson],MATCH(Q1237&amp;"_"&amp;D1243,XMLLINK[EID_MID],0)))</f>
        <v>1</v>
      </c>
      <c r="U1243" s="15" t="str">
        <f t="shared" ca="1" si="245"/>
        <v/>
      </c>
      <c r="W1243" s="15" t="str">
        <f>IF(OR(M1243="",COUNTIF(M1236:M1242,M1243)&gt;0),"",", "&amp;M1243)</f>
        <v/>
      </c>
      <c r="Y1243" s="15" t="str">
        <f>IF(OR(K1243="",COUNTIF(K1240:K1242,K1243)&gt;0),"",", "&amp;K1243)</f>
        <v/>
      </c>
    </row>
    <row r="1244" spans="1:25" x14ac:dyDescent="0.25">
      <c r="A1244" s="24"/>
      <c r="B1244" s="17" t="s">
        <v>87</v>
      </c>
      <c r="C1244" s="18" t="str">
        <f>IF(ISERROR(S1235),"",INDEX(XMLLINK[Auftrittzeit],MATCH(Q1244,XMLLINK[EnsembleNr],0)))</f>
        <v/>
      </c>
      <c r="D1244" s="17" t="s">
        <v>94</v>
      </c>
      <c r="E1244" s="15" t="s">
        <v>29</v>
      </c>
      <c r="F1244" s="15" t="s">
        <v>30</v>
      </c>
      <c r="G1244" s="15" t="s">
        <v>95</v>
      </c>
      <c r="H1244" s="15" t="s">
        <v>32</v>
      </c>
      <c r="I1244" s="15" t="s">
        <v>20</v>
      </c>
      <c r="J1244" s="15" t="s">
        <v>39</v>
      </c>
      <c r="Q1244" s="21">
        <f t="shared" si="244"/>
        <v>62</v>
      </c>
      <c r="U1244" s="15">
        <f ca="1">COUNT(U1236:U1243)</f>
        <v>0</v>
      </c>
      <c r="W1244" s="29" t="str">
        <f>CONCATENATE(W1245,V1246,W1246,V1247,W1247,V1248,W1248,V1249,W1249,V1250,W1250,V1251,W1251)</f>
        <v/>
      </c>
    </row>
    <row r="1245" spans="1:25" x14ac:dyDescent="0.25">
      <c r="A1245" s="24"/>
      <c r="B1245" s="17" t="s">
        <v>88</v>
      </c>
      <c r="C1245" s="18" t="str">
        <f>IF(ISERROR(S1235),"",INDEX(XMLLINK[Bemerkung],MATCH(Q1245,XMLLINK[EnsembleNr],0)))</f>
        <v/>
      </c>
      <c r="D1245" s="21">
        <v>1</v>
      </c>
      <c r="E1245" s="18" t="str">
        <f>IF(S1245,"",INDEX(XMLLINK[Titel],MATCH(Q1246&amp;"_"&amp;D1245,XMLLINK[EID_WID],0)))</f>
        <v/>
      </c>
      <c r="F1245" s="18" t="str">
        <f>IF(S1245,"",INDEX(XMLLINK[Komponist],MATCH(Q1246&amp;"_"&amp;D1245,XMLLINK[EID_WID],0)))</f>
        <v/>
      </c>
      <c r="G1245" s="18" t="str">
        <f>IF(S1245,"",INDEX(XMLLINK[Satz],MATCH(Q1246&amp;"_"&amp;D1245,XMLLINK[EID_WID],0)))</f>
        <v/>
      </c>
      <c r="H1245" s="18" t="str">
        <f>IF(S1245,"",INDEX(XMLLINK[Dauer],MATCH(Q1246&amp;"_"&amp;D1245,XMLLINK[EID_WID],0)))</f>
        <v/>
      </c>
      <c r="I1245" s="18" t="str">
        <f>IF(S1245,"",INDEX(XMLLINK[BemerkungWerk],MATCH(Q1246&amp;"_"&amp;D1245,XMLLINK[EID_WID],0)))</f>
        <v/>
      </c>
      <c r="J1245" s="18" t="str">
        <f>IF(S1245,"",INDEX(XMLLINK[Pflicht],MATCH(Q1246&amp;"_"&amp;D1245,XMLLINK[EID_WID],0)))</f>
        <v/>
      </c>
      <c r="Q1245" s="21">
        <f t="shared" si="244"/>
        <v>62</v>
      </c>
      <c r="R1245" s="22" t="s">
        <v>102</v>
      </c>
      <c r="S1245" s="18" t="b">
        <f>ISERROR(INDEX(XMLLINK[NamePerson],MATCH(Q1247&amp;"_"&amp;D1245,XMLLINK[EID_WID],0)))</f>
        <v>1</v>
      </c>
      <c r="W1245" s="15" t="str">
        <f t="shared" ref="W1245:W1252" si="246">IF(AND(F1245="",G1245=""),E1245,IF(AND(F1245&lt;&gt;"",G1245&lt;&gt;""),F1245&amp;", "&amp;E1245&amp;", "&amp;G1245,IF(F1245="",E1245&amp;", "&amp;G1245,F1245&amp;", "&amp;E1245)))</f>
        <v/>
      </c>
    </row>
    <row r="1246" spans="1:25" x14ac:dyDescent="0.25">
      <c r="A1246" s="24"/>
      <c r="B1246" s="17" t="s">
        <v>108</v>
      </c>
      <c r="C1246" s="28" t="str">
        <f ca="1">IF(U1244=0,"",SUM(U1236:U1243)/U1244/365.25)</f>
        <v/>
      </c>
      <c r="D1246" s="21">
        <v>2</v>
      </c>
      <c r="E1246" s="18" t="str">
        <f>IF(S1246,"",INDEX(XMLLINK[Titel],MATCH(Q1247&amp;"_"&amp;D1246,XMLLINK[EID_WID],0)))</f>
        <v/>
      </c>
      <c r="F1246" s="18" t="str">
        <f>IF(S1246,"",INDEX(XMLLINK[Komponist],MATCH(Q1247&amp;"_"&amp;D1246,XMLLINK[EID_WID],0)))</f>
        <v/>
      </c>
      <c r="G1246" s="18" t="str">
        <f>IF(S1246,"",INDEX(XMLLINK[Satz],MATCH(Q1247&amp;"_"&amp;D1246,XMLLINK[EID_WID],0)))</f>
        <v/>
      </c>
      <c r="H1246" s="18" t="str">
        <f>IF(S1246,"",INDEX(XMLLINK[Dauer],MATCH(Q1247&amp;"_"&amp;D1246,XMLLINK[EID_WID],0)))</f>
        <v/>
      </c>
      <c r="I1246" s="18" t="str">
        <f>IF(S1246,"",INDEX(XMLLINK[BemerkungWerk],MATCH(Q1247&amp;"_"&amp;D1246,XMLLINK[EID_WID],0)))</f>
        <v/>
      </c>
      <c r="J1246" s="18" t="str">
        <f>IF(S1246,"",INDEX(XMLLINK[Pflicht],MATCH(Q1247&amp;"_"&amp;D1246,XMLLINK[EID_WID],0)))</f>
        <v/>
      </c>
      <c r="Q1246" s="21">
        <f t="shared" si="244"/>
        <v>62</v>
      </c>
      <c r="R1246" s="22">
        <v>2</v>
      </c>
      <c r="S1246" s="18" t="b">
        <f>ISERROR(INDEX(XMLLINK[NamePerson],MATCH(Q1248&amp;"_"&amp;D1246,XMLLINK[EID_WID],0)))</f>
        <v>1</v>
      </c>
      <c r="V1246" s="15" t="str">
        <f>IF(W1246="","","; ")</f>
        <v/>
      </c>
      <c r="W1246" s="15" t="str">
        <f t="shared" si="246"/>
        <v/>
      </c>
    </row>
    <row r="1247" spans="1:25" x14ac:dyDescent="0.25">
      <c r="A1247" s="24"/>
      <c r="D1247" s="21">
        <v>3</v>
      </c>
      <c r="E1247" s="18" t="str">
        <f>IF(S1247,"",INDEX(XMLLINK[Titel],MATCH(Q1248&amp;"_"&amp;D1247,XMLLINK[EID_WID],0)))</f>
        <v/>
      </c>
      <c r="F1247" s="18" t="str">
        <f>IF(S1247,"",INDEX(XMLLINK[Komponist],MATCH(Q1248&amp;"_"&amp;D1247,XMLLINK[EID_WID],0)))</f>
        <v/>
      </c>
      <c r="G1247" s="18" t="str">
        <f>IF(S1247,"",INDEX(XMLLINK[Satz],MATCH(Q1248&amp;"_"&amp;D1247,XMLLINK[EID_WID],0)))</f>
        <v/>
      </c>
      <c r="H1247" s="18" t="str">
        <f>IF(S1247,"",INDEX(XMLLINK[Dauer],MATCH(Q1248&amp;"_"&amp;D1247,XMLLINK[EID_WID],0)))</f>
        <v/>
      </c>
      <c r="I1247" s="18" t="str">
        <f>IF(S1247,"",INDEX(XMLLINK[BemerkungWerk],MATCH(Q1248&amp;"_"&amp;D1247,XMLLINK[EID_WID],0)))</f>
        <v/>
      </c>
      <c r="J1247" s="18" t="str">
        <f>IF(S1247,"",INDEX(XMLLINK[Pflicht],MATCH(Q1248&amp;"_"&amp;D1247,XMLLINK[EID_WID],0)))</f>
        <v/>
      </c>
      <c r="Q1247" s="21">
        <f t="shared" si="244"/>
        <v>62</v>
      </c>
      <c r="R1247" s="22">
        <v>3</v>
      </c>
      <c r="S1247" s="18" t="b">
        <f>ISERROR(INDEX(XMLLINK[NamePerson],MATCH(Q1249&amp;"_"&amp;D1247,XMLLINK[EID_WID],0)))</f>
        <v>1</v>
      </c>
      <c r="V1247" s="15" t="str">
        <f t="shared" ref="V1247:V1252" si="247">IF(W1247="","","; ")</f>
        <v/>
      </c>
      <c r="W1247" s="15" t="str">
        <f t="shared" si="246"/>
        <v/>
      </c>
    </row>
    <row r="1248" spans="1:25" x14ac:dyDescent="0.25">
      <c r="A1248" s="24"/>
      <c r="D1248" s="21">
        <v>4</v>
      </c>
      <c r="E1248" s="18" t="str">
        <f>IF(S1248,"",INDEX(XMLLINK[Titel],MATCH(Q1249&amp;"_"&amp;D1248,XMLLINK[EID_WID],0)))</f>
        <v/>
      </c>
      <c r="F1248" s="18" t="str">
        <f>IF(S1248,"",INDEX(XMLLINK[Komponist],MATCH(Q1249&amp;"_"&amp;D1248,XMLLINK[EID_WID],0)))</f>
        <v/>
      </c>
      <c r="G1248" s="18" t="str">
        <f>IF(S1248,"",INDEX(XMLLINK[Satz],MATCH(Q1249&amp;"_"&amp;D1248,XMLLINK[EID_WID],0)))</f>
        <v/>
      </c>
      <c r="H1248" s="18" t="str">
        <f>IF(S1248,"",INDEX(XMLLINK[Dauer],MATCH(Q1249&amp;"_"&amp;D1248,XMLLINK[EID_WID],0)))</f>
        <v/>
      </c>
      <c r="I1248" s="18" t="str">
        <f>IF(S1248,"",INDEX(XMLLINK[BemerkungWerk],MATCH(Q1249&amp;"_"&amp;D1248,XMLLINK[EID_WID],0)))</f>
        <v/>
      </c>
      <c r="J1248" s="18" t="str">
        <f>IF(S1248,"",INDEX(XMLLINK[Pflicht],MATCH(Q1249&amp;"_"&amp;D1248,XMLLINK[EID_WID],0)))</f>
        <v/>
      </c>
      <c r="Q1248" s="21">
        <f t="shared" si="244"/>
        <v>62</v>
      </c>
      <c r="R1248" s="22">
        <v>4</v>
      </c>
      <c r="S1248" s="18" t="b">
        <f>ISERROR(INDEX(XMLLINK[NamePerson],MATCH(Q1250&amp;"_"&amp;D1248,XMLLINK[EID_WID],0)))</f>
        <v>1</v>
      </c>
      <c r="V1248" s="15" t="str">
        <f t="shared" si="247"/>
        <v/>
      </c>
      <c r="W1248" s="15" t="str">
        <f t="shared" si="246"/>
        <v/>
      </c>
    </row>
    <row r="1249" spans="1:25" x14ac:dyDescent="0.25">
      <c r="A1249" s="24"/>
      <c r="D1249" s="21">
        <v>5</v>
      </c>
      <c r="E1249" s="18" t="str">
        <f>IF(S1249,"",INDEX(XMLLINK[Titel],MATCH(Q1250&amp;"_"&amp;D1249,XMLLINK[EID_WID],0)))</f>
        <v/>
      </c>
      <c r="F1249" s="18" t="str">
        <f>IF(S1249,"",INDEX(XMLLINK[Komponist],MATCH(Q1250&amp;"_"&amp;D1249,XMLLINK[EID_WID],0)))</f>
        <v/>
      </c>
      <c r="G1249" s="18" t="str">
        <f>IF(S1249,"",INDEX(XMLLINK[Satz],MATCH(Q1250&amp;"_"&amp;D1249,XMLLINK[EID_WID],0)))</f>
        <v/>
      </c>
      <c r="H1249" s="18" t="str">
        <f>IF(S1249,"",INDEX(XMLLINK[Dauer],MATCH(Q1250&amp;"_"&amp;D1249,XMLLINK[EID_WID],0)))</f>
        <v/>
      </c>
      <c r="I1249" s="18" t="str">
        <f>IF(S1249,"",INDEX(XMLLINK[BemerkungWerk],MATCH(Q1250&amp;"_"&amp;D1249,XMLLINK[EID_WID],0)))</f>
        <v/>
      </c>
      <c r="J1249" s="18" t="str">
        <f>IF(S1249,"",INDEX(XMLLINK[Pflicht],MATCH(Q1250&amp;"_"&amp;D1249,XMLLINK[EID_WID],0)))</f>
        <v/>
      </c>
      <c r="Q1249" s="21">
        <f t="shared" si="244"/>
        <v>62</v>
      </c>
      <c r="R1249" s="22">
        <v>5</v>
      </c>
      <c r="S1249" s="18" t="b">
        <f>ISERROR(INDEX(XMLLINK[NamePerson],MATCH(Q1251&amp;"_"&amp;D1249,XMLLINK[EID_WID],0)))</f>
        <v>1</v>
      </c>
      <c r="V1249" s="15" t="str">
        <f t="shared" si="247"/>
        <v/>
      </c>
      <c r="W1249" s="15" t="str">
        <f t="shared" si="246"/>
        <v/>
      </c>
    </row>
    <row r="1250" spans="1:25" x14ac:dyDescent="0.25">
      <c r="A1250" s="24"/>
      <c r="D1250" s="21">
        <v>6</v>
      </c>
      <c r="E1250" s="18" t="str">
        <f>IF(S1250,"",INDEX(XMLLINK[Titel],MATCH(Q1251&amp;"_"&amp;D1250,XMLLINK[EID_WID],0)))</f>
        <v/>
      </c>
      <c r="F1250" s="18" t="str">
        <f>IF(S1250,"",INDEX(XMLLINK[Komponist],MATCH(Q1251&amp;"_"&amp;D1250,XMLLINK[EID_WID],0)))</f>
        <v/>
      </c>
      <c r="G1250" s="18" t="str">
        <f>IF(S1250,"",INDEX(XMLLINK[Satz],MATCH(Q1251&amp;"_"&amp;D1250,XMLLINK[EID_WID],0)))</f>
        <v/>
      </c>
      <c r="H1250" s="18" t="str">
        <f>IF(S1250,"",INDEX(XMLLINK[Dauer],MATCH(Q1251&amp;"_"&amp;D1250,XMLLINK[EID_WID],0)))</f>
        <v/>
      </c>
      <c r="I1250" s="18" t="str">
        <f>IF(S1250,"",INDEX(XMLLINK[BemerkungWerk],MATCH(Q1251&amp;"_"&amp;D1250,XMLLINK[EID_WID],0)))</f>
        <v/>
      </c>
      <c r="J1250" s="18" t="str">
        <f>IF(S1250,"",INDEX(XMLLINK[Pflicht],MATCH(Q1251&amp;"_"&amp;D1250,XMLLINK[EID_WID],0)))</f>
        <v/>
      </c>
      <c r="Q1250" s="21">
        <f t="shared" si="244"/>
        <v>62</v>
      </c>
      <c r="R1250" s="22">
        <v>6</v>
      </c>
      <c r="S1250" s="18" t="b">
        <f>ISERROR(INDEX(XMLLINK[NamePerson],MATCH(Q1252&amp;"_"&amp;D1250,XMLLINK[EID_WID],0)))</f>
        <v>1</v>
      </c>
      <c r="V1250" s="15" t="str">
        <f t="shared" si="247"/>
        <v/>
      </c>
      <c r="W1250" s="15" t="str">
        <f t="shared" si="246"/>
        <v/>
      </c>
    </row>
    <row r="1251" spans="1:25" x14ac:dyDescent="0.25">
      <c r="A1251" s="24"/>
      <c r="D1251" s="21">
        <v>7</v>
      </c>
      <c r="E1251" s="18" t="str">
        <f>IF(S1251,"",INDEX(XMLLINK[Titel],MATCH(Q1252&amp;"_"&amp;D1251,XMLLINK[EID_WID],0)))</f>
        <v/>
      </c>
      <c r="F1251" s="18" t="str">
        <f>IF(S1251,"",INDEX(XMLLINK[Komponist],MATCH(Q1252&amp;"_"&amp;D1251,XMLLINK[EID_WID],0)))</f>
        <v/>
      </c>
      <c r="G1251" s="18" t="str">
        <f>IF(S1251,"",INDEX(XMLLINK[Satz],MATCH(Q1252&amp;"_"&amp;D1251,XMLLINK[EID_WID],0)))</f>
        <v/>
      </c>
      <c r="H1251" s="18" t="str">
        <f>IF(S1251,"",INDEX(XMLLINK[Dauer],MATCH(Q1252&amp;"_"&amp;D1251,XMLLINK[EID_WID],0)))</f>
        <v/>
      </c>
      <c r="I1251" s="18" t="str">
        <f>IF(S1251,"",INDEX(XMLLINK[BemerkungWerk],MATCH(Q1252&amp;"_"&amp;D1251,XMLLINK[EID_WID],0)))</f>
        <v/>
      </c>
      <c r="J1251" s="18" t="str">
        <f>IF(S1251,"",INDEX(XMLLINK[Pflicht],MATCH(Q1252&amp;"_"&amp;D1251,XMLLINK[EID_WID],0)))</f>
        <v/>
      </c>
      <c r="Q1251" s="21">
        <f t="shared" si="244"/>
        <v>62</v>
      </c>
      <c r="R1251" s="22">
        <v>7</v>
      </c>
      <c r="S1251" s="18" t="b">
        <f>ISERROR(INDEX(XMLLINK[NamePerson],MATCH(Q1253&amp;"_"&amp;D1251,XMLLINK[EID_WID],0)))</f>
        <v>1</v>
      </c>
      <c r="V1251" s="15" t="str">
        <f t="shared" si="247"/>
        <v/>
      </c>
      <c r="W1251" s="15" t="str">
        <f t="shared" si="246"/>
        <v/>
      </c>
    </row>
    <row r="1252" spans="1:25" x14ac:dyDescent="0.25">
      <c r="A1252" s="24"/>
      <c r="D1252" s="21">
        <v>8</v>
      </c>
      <c r="E1252" s="18" t="str">
        <f>IF(S1252,"",INDEX(XMLLINK[Titel],MATCH(Q1253&amp;"_"&amp;D1252,XMLLINK[EID_WID],0)))</f>
        <v/>
      </c>
      <c r="F1252" s="18" t="str">
        <f>IF(S1252,"",INDEX(XMLLINK[Komponist],MATCH(Q1253&amp;"_"&amp;D1252,XMLLINK[EID_WID],0)))</f>
        <v/>
      </c>
      <c r="G1252" s="18" t="str">
        <f>IF(S1252,"",INDEX(XMLLINK[Satz],MATCH(Q1253&amp;"_"&amp;D1252,XMLLINK[EID_WID],0)))</f>
        <v/>
      </c>
      <c r="H1252" s="18" t="str">
        <f>IF(S1252,"",INDEX(XMLLINK[Dauer],MATCH(Q1253&amp;"_"&amp;D1252,XMLLINK[EID_WID],0)))</f>
        <v/>
      </c>
      <c r="I1252" s="18" t="str">
        <f>IF(S1252,"",INDEX(XMLLINK[BemerkungWerk],MATCH(Q1253&amp;"_"&amp;D1252,XMLLINK[EID_WID],0)))</f>
        <v/>
      </c>
      <c r="J1252" s="18" t="str">
        <f>IF(S1252,"",INDEX(XMLLINK[Pflicht],MATCH(Q1253&amp;"_"&amp;D1252,XMLLINK[EID_WID],0)))</f>
        <v/>
      </c>
      <c r="Q1252" s="21"/>
      <c r="R1252" s="22">
        <v>8</v>
      </c>
      <c r="S1252" s="18" t="b">
        <f>ISERROR(INDEX(XMLLINK[NamePerson],MATCH(A1253&amp;"_"&amp;D1252,XMLLINK[EID_WID],0)))</f>
        <v>1</v>
      </c>
      <c r="V1252" s="15" t="str">
        <f t="shared" si="247"/>
        <v/>
      </c>
      <c r="W1252" s="15" t="str">
        <f t="shared" si="246"/>
        <v/>
      </c>
    </row>
    <row r="1254" spans="1:25" x14ac:dyDescent="0.25">
      <c r="A1254" s="23" t="s">
        <v>96</v>
      </c>
      <c r="B1254" s="23">
        <f>(ROW()+6)/20</f>
        <v>63</v>
      </c>
      <c r="C1254" s="24"/>
      <c r="D1254" s="24"/>
      <c r="E1254" s="24"/>
      <c r="F1254" s="24"/>
      <c r="G1254" s="24"/>
      <c r="H1254" s="24"/>
      <c r="I1254" s="24"/>
      <c r="J1254" s="24"/>
      <c r="K1254" s="24"/>
      <c r="L1254" s="24"/>
      <c r="M1254" s="24"/>
      <c r="N1254" s="24"/>
      <c r="O1254" s="24"/>
    </row>
    <row r="1255" spans="1:25" x14ac:dyDescent="0.25">
      <c r="A1255" s="24"/>
      <c r="B1255" s="17" t="s">
        <v>78</v>
      </c>
      <c r="C1255" s="18" t="str">
        <f>IF(ISERROR(S1255),"",INDEX(XMLLINK[Name],MATCH(Q1256,XMLLINK[EnsembleNr],0)))</f>
        <v/>
      </c>
      <c r="D1255" s="17" t="s">
        <v>89</v>
      </c>
      <c r="E1255" s="19" t="s">
        <v>11</v>
      </c>
      <c r="F1255" s="15" t="s">
        <v>90</v>
      </c>
      <c r="G1255" s="15" t="s">
        <v>91</v>
      </c>
      <c r="H1255" s="15" t="s">
        <v>24</v>
      </c>
      <c r="I1255" s="15" t="s">
        <v>25</v>
      </c>
      <c r="J1255" s="15" t="s">
        <v>26</v>
      </c>
      <c r="K1255" s="15" t="s">
        <v>27</v>
      </c>
      <c r="L1255" s="15" t="s">
        <v>18</v>
      </c>
      <c r="M1255" s="15" t="s">
        <v>92</v>
      </c>
      <c r="N1255" s="15" t="s">
        <v>93</v>
      </c>
      <c r="O1255" s="15" t="s">
        <v>20</v>
      </c>
      <c r="Q1255" s="21" t="s">
        <v>103</v>
      </c>
      <c r="R1255" s="17" t="s">
        <v>97</v>
      </c>
      <c r="S1255" s="20" t="e">
        <f>VLOOKUP(Q1257,XMLLINK[EnsembleNr],1,0)</f>
        <v>#N/A</v>
      </c>
      <c r="T1255" s="15" t="s">
        <v>100</v>
      </c>
      <c r="W1255" s="29" t="str">
        <f>CONCATENATE(W1256,W1257,W1258,W1259,W1260,W1261,W1262,W1263)</f>
        <v/>
      </c>
      <c r="X1255" s="31">
        <f>8-COUNTIF(W1256:W1263,"")</f>
        <v>0</v>
      </c>
      <c r="Y1255" s="29" t="str">
        <f>CONCATENATE(Y1256,Y1257,Y1258,Y1259,Y1260,Y1261,Y1262,Y1263)</f>
        <v/>
      </c>
    </row>
    <row r="1256" spans="1:25" x14ac:dyDescent="0.25">
      <c r="A1256" s="24"/>
      <c r="B1256" s="17" t="s">
        <v>79</v>
      </c>
      <c r="C1256" s="18" t="str">
        <f>IF(ISERROR(S1255),"",INDEX(XMLLINK[Leiter],MATCH(Q1256,XMLLINK[EnsembleNr],0)))</f>
        <v/>
      </c>
      <c r="D1256" s="21">
        <v>1</v>
      </c>
      <c r="E1256" s="18" t="str">
        <f>IF(S1256,"",INDEX(XMLLINK[NamePerson],MATCH(Q1257&amp;"_"&amp;D1256,XMLLINK[EID_MID],0)))</f>
        <v/>
      </c>
      <c r="F1256" s="18" t="str">
        <f>IF(S1256,"",INDEX(XMLLINK[GebDat],MATCH(Q1257&amp;"_"&amp;D1256,XMLLINK[EID_MID],0)))</f>
        <v/>
      </c>
      <c r="G1256" s="18" t="str">
        <f>IF(S1256,"",INDEX(XMLLINK[Geschlecht],MATCH(Q1257&amp;"_"&amp;D1256,XMLLINK[EID_MID],0)))</f>
        <v/>
      </c>
      <c r="H1256" s="18" t="str">
        <f>IF(S1256,"",INDEX(XMLLINK[Adresse],MATCH(Q1257&amp;"_"&amp;D1256,XMLLINK[EID_MID],0)))</f>
        <v/>
      </c>
      <c r="I1256" s="18" t="str">
        <f>IF(S1256,"",INDEX(XMLLINK[Email],MATCH(Q1257&amp;"_"&amp;D1256,XMLLINK[EID_MID],0)))</f>
        <v/>
      </c>
      <c r="J1256" s="18" t="str">
        <f>IF(S1256,"",INDEX(XMLLINK[Telefon],MATCH(Q1257&amp;"_"&amp;D1256,XMLLINK[EID_MID],0)))</f>
        <v/>
      </c>
      <c r="K1256" s="18" t="str">
        <f>IF(S1256,"",INDEX(XMLLINK[Instrument],MATCH(Q1257&amp;"_"&amp;D1256,XMLLINK[EID_MID],0)))</f>
        <v/>
      </c>
      <c r="L1256" s="18" t="str">
        <f>IF(S1256,"",INDEX(XMLLINK[BereichIDPerson],MATCH(Q1257&amp;"_"&amp;D1256,XMLLINK[EID_MID],0)))</f>
        <v/>
      </c>
      <c r="M1256" s="18" t="str">
        <f>IF(S1256,"",INDEX(XMLLINK[BereichNamePerson],MATCH(Q1257&amp;"_"&amp;D1256,XMLLINK[EID_MID],0)))</f>
        <v/>
      </c>
      <c r="N1256" s="18" t="str">
        <f>IF(S1256,"",INDEX(XMLLINK[AuswahlPerson],MATCH(Q1257&amp;"_"&amp;D1256,XMLLINK[EID_MID],0)))</f>
        <v/>
      </c>
      <c r="O1256" s="18" t="str">
        <f>IF(S1256,"",INDEX(XMLLINK[BemerkungPerson],MATCH(Q1257&amp;"_"&amp;D1256,XMLLINK[EID_MID],0)))</f>
        <v/>
      </c>
      <c r="Q1256" s="21">
        <f>B1254</f>
        <v>63</v>
      </c>
      <c r="R1256" s="22" t="s">
        <v>101</v>
      </c>
      <c r="S1256" s="18" t="b">
        <f>ISERROR(INDEX(XMLLINK[NamePerson],MATCH(Q1257&amp;"_"&amp;D1256,XMLLINK[EID_MID],0)))</f>
        <v>1</v>
      </c>
      <c r="U1256" s="15" t="str">
        <f ca="1">IF(ISNUMBER(DATEVALUE(F1256)),TODAY()-DATEVALUE(F1256),"")</f>
        <v/>
      </c>
      <c r="W1256" s="15" t="str">
        <f>M1256</f>
        <v/>
      </c>
      <c r="X1256" s="29" t="str">
        <f>IF(E1256="","",IF(E1257="",E1256,IF(E1258="",E1256&amp;", "&amp;E1257,IF(E1259="",E1256&amp;", "&amp;E1257&amp;", "&amp;E1258,IF(E1260="",E1256&amp;", "&amp;E1257&amp;", "&amp;E1258&amp;", "&amp;E1259,IF(E1261="",E1256&amp;", "&amp;E1257&amp;", "&amp;E1258&amp;", "&amp;E1259&amp;", "&amp;E1260,IF(E1262="",E1256&amp;", "&amp;E1257&amp;", "&amp;E1258&amp;", "&amp;E1259&amp;", "&amp;E1260&amp;", "&amp;E1261,IF(E1263="",E1256&amp;", "&amp;E1257&amp;", "&amp;E1258&amp;", "&amp;E1259&amp;", "&amp;E1260&amp;", "&amp;E1261&amp;", "&amp;E1262,E1256&amp;", "&amp;E1257&amp;", "&amp;E1258&amp;", "&amp;E1259&amp;", "&amp;E1260&amp;", "&amp;E1261&amp;", "&amp;E1262&amp;", "&amp;E1263))))))))</f>
        <v/>
      </c>
      <c r="Y1256" s="15" t="str">
        <f>K1256</f>
        <v/>
      </c>
    </row>
    <row r="1257" spans="1:25" x14ac:dyDescent="0.25">
      <c r="A1257" s="24"/>
      <c r="B1257" s="17" t="s">
        <v>80</v>
      </c>
      <c r="C1257" s="18" t="str">
        <f>IF(ISERROR(S1255),"",INDEX(XMLLINK[LeiterEmail],MATCH(Q1257,XMLLINK[EnsembleNr],0)))</f>
        <v/>
      </c>
      <c r="D1257" s="21">
        <v>2</v>
      </c>
      <c r="E1257" s="18" t="str">
        <f>IF(S1257,"",INDEX(XMLLINK[NamePerson],MATCH(Q1258&amp;"_"&amp;D1257,XMLLINK[EID_MID],0)))</f>
        <v/>
      </c>
      <c r="F1257" s="18" t="str">
        <f>IF(S1257,"",INDEX(XMLLINK[GebDat],MATCH(Q1258&amp;"_"&amp;D1257,XMLLINK[EID_MID],0)))</f>
        <v/>
      </c>
      <c r="G1257" s="18" t="str">
        <f>IF(S1257,"",INDEX(XMLLINK[Geschlecht],MATCH(Q1258&amp;"_"&amp;D1257,XMLLINK[EID_MID],0)))</f>
        <v/>
      </c>
      <c r="H1257" s="18" t="str">
        <f>IF(S1257,"",INDEX(XMLLINK[Adresse],MATCH(Q1258&amp;"_"&amp;D1257,XMLLINK[EID_MID],0)))</f>
        <v/>
      </c>
      <c r="I1257" s="18" t="str">
        <f>IF(S1257,"",INDEX(XMLLINK[Email],MATCH(Q1258&amp;"_"&amp;D1257,XMLLINK[EID_MID],0)))</f>
        <v/>
      </c>
      <c r="J1257" s="18" t="str">
        <f>IF(S1257,"",INDEX(XMLLINK[Telefon],MATCH(Q1258&amp;"_"&amp;D1257,XMLLINK[EID_MID],0)))</f>
        <v/>
      </c>
      <c r="K1257" s="18" t="str">
        <f>IF(S1257,"",INDEX(XMLLINK[Instrument],MATCH(Q1258&amp;"_"&amp;D1257,XMLLINK[EID_MID],0)))</f>
        <v/>
      </c>
      <c r="L1257" s="18" t="str">
        <f>IF(S1257,"",INDEX(XMLLINK[BereichIDPerson],MATCH(Q1258&amp;"_"&amp;D1257,XMLLINK[EID_MID],0)))</f>
        <v/>
      </c>
      <c r="M1257" s="18" t="str">
        <f>IF(S1257,"",INDEX(XMLLINK[BereichNamePerson],MATCH(Q1258&amp;"_"&amp;D1257,XMLLINK[EID_MID],0)))</f>
        <v/>
      </c>
      <c r="N1257" s="18" t="str">
        <f>IF(S1257,"",INDEX(XMLLINK[AuswahlPerson],MATCH(Q1258&amp;"_"&amp;D1257,XMLLINK[EID_MID],0)))</f>
        <v/>
      </c>
      <c r="O1257" s="18" t="str">
        <f>IF(S1257,"",INDEX(XMLLINK[BemerkungPerson],MATCH(Q1258&amp;"_"&amp;D1257,XMLLINK[EID_MID],0)))</f>
        <v/>
      </c>
      <c r="Q1257" s="21">
        <f t="shared" ref="Q1257:Q1271" si="248">Q1256</f>
        <v>63</v>
      </c>
      <c r="R1257" s="15">
        <v>2</v>
      </c>
      <c r="S1257" s="18" t="b">
        <f>ISERROR(INDEX(XMLLINK[NamePerson],MATCH(Q1257&amp;"_"&amp;D1257,XMLLINK[EID_MID],0)))</f>
        <v>1</v>
      </c>
      <c r="U1257" s="15" t="str">
        <f t="shared" ref="U1257:U1263" ca="1" si="249">IF(ISNUMBER(DATEVALUE(F1257)),TODAY()-DATEVALUE(F1257),"")</f>
        <v/>
      </c>
      <c r="W1257" s="15" t="str">
        <f>IF(AND(M1257&lt;&gt;"",M1257&lt;&gt;M1256),", "&amp;M1257,"")</f>
        <v/>
      </c>
      <c r="Y1257" s="15" t="str">
        <f>IF(AND(K1257&lt;&gt;"",K1257&lt;&gt;K1256),", "&amp;K1257,"")</f>
        <v/>
      </c>
    </row>
    <row r="1258" spans="1:25" x14ac:dyDescent="0.25">
      <c r="A1258" s="24"/>
      <c r="B1258" s="17" t="s">
        <v>81</v>
      </c>
      <c r="C1258" s="18" t="str">
        <f>IF(ISERROR(S1255),"",INDEX(XMLLINK[LeiterTelefon],MATCH(Q1258,XMLLINK[EnsembleNr],0)))</f>
        <v/>
      </c>
      <c r="D1258" s="21">
        <v>3</v>
      </c>
      <c r="E1258" s="18" t="str">
        <f>IF(S1258,"",INDEX(XMLLINK[NamePerson],MATCH(Q1259&amp;"_"&amp;D1258,XMLLINK[EID_MID],0)))</f>
        <v/>
      </c>
      <c r="F1258" s="18" t="str">
        <f>IF(S1258,"",INDEX(XMLLINK[GebDat],MATCH(Q1259&amp;"_"&amp;D1258,XMLLINK[EID_MID],0)))</f>
        <v/>
      </c>
      <c r="G1258" s="18" t="str">
        <f>IF(S1258,"",INDEX(XMLLINK[Geschlecht],MATCH(Q1259&amp;"_"&amp;D1258,XMLLINK[EID_MID],0)))</f>
        <v/>
      </c>
      <c r="H1258" s="18" t="str">
        <f>IF(S1258,"",INDEX(XMLLINK[Adresse],MATCH(Q1259&amp;"_"&amp;D1258,XMLLINK[EID_MID],0)))</f>
        <v/>
      </c>
      <c r="I1258" s="18" t="str">
        <f>IF(S1258,"",INDEX(XMLLINK[Email],MATCH(Q1259&amp;"_"&amp;D1258,XMLLINK[EID_MID],0)))</f>
        <v/>
      </c>
      <c r="J1258" s="18" t="str">
        <f>IF(S1258,"",INDEX(XMLLINK[Telefon],MATCH(Q1259&amp;"_"&amp;D1258,XMLLINK[EID_MID],0)))</f>
        <v/>
      </c>
      <c r="K1258" s="18" t="str">
        <f>IF(S1258,"",INDEX(XMLLINK[Instrument],MATCH(Q1259&amp;"_"&amp;D1258,XMLLINK[EID_MID],0)))</f>
        <v/>
      </c>
      <c r="L1258" s="18" t="str">
        <f>IF(S1258,"",INDEX(XMLLINK[BereichIDPerson],MATCH(Q1259&amp;"_"&amp;D1258,XMLLINK[EID_MID],0)))</f>
        <v/>
      </c>
      <c r="M1258" s="18" t="str">
        <f>IF(S1258,"",INDEX(XMLLINK[BereichNamePerson],MATCH(Q1259&amp;"_"&amp;D1258,XMLLINK[EID_MID],0)))</f>
        <v/>
      </c>
      <c r="N1258" s="18" t="str">
        <f>IF(S1258,"",INDEX(XMLLINK[AuswahlPerson],MATCH(Q1259&amp;"_"&amp;D1258,XMLLINK[EID_MID],0)))</f>
        <v/>
      </c>
      <c r="O1258" s="18" t="str">
        <f>IF(S1258,"",INDEX(XMLLINK[BemerkungPerson],MATCH(Q1259&amp;"_"&amp;D1258,XMLLINK[EID_MID],0)))</f>
        <v/>
      </c>
      <c r="Q1258" s="21">
        <f t="shared" si="248"/>
        <v>63</v>
      </c>
      <c r="R1258" s="15">
        <v>3</v>
      </c>
      <c r="S1258" s="18" t="b">
        <f>ISERROR(INDEX(XMLLINK[NamePerson],MATCH(Q1257&amp;"_"&amp;D1258,XMLLINK[EID_MID],0)))</f>
        <v>1</v>
      </c>
      <c r="U1258" s="15" t="str">
        <f t="shared" ca="1" si="249"/>
        <v/>
      </c>
      <c r="W1258" s="15" t="str">
        <f>IF(OR(M1258="",COUNTIF(M1256:M1257,M1258)&gt;0),"",", "&amp;M1258)</f>
        <v/>
      </c>
      <c r="Y1258" s="15" t="str">
        <f>IF(OR(K1258="",COUNTIF(K1256:K1257,K1258)&gt;0),"",", "&amp;K1258)</f>
        <v/>
      </c>
    </row>
    <row r="1259" spans="1:25" x14ac:dyDescent="0.25">
      <c r="A1259" s="24"/>
      <c r="B1259" s="17" t="s">
        <v>82</v>
      </c>
      <c r="C1259" s="18" t="str">
        <f>IF(ISERROR(S1255),"",INDEX(XMLLINK[Art],MATCH(Q1259,XMLLINK[EnsembleNr],0)))</f>
        <v/>
      </c>
      <c r="D1259" s="21">
        <v>4</v>
      </c>
      <c r="E1259" s="18" t="str">
        <f>IF(S1259,"",INDEX(XMLLINK[NamePerson],MATCH(Q1260&amp;"_"&amp;D1259,XMLLINK[EID_MID],0)))</f>
        <v/>
      </c>
      <c r="F1259" s="18" t="str">
        <f>IF(S1259,"",INDEX(XMLLINK[GebDat],MATCH(Q1260&amp;"_"&amp;D1259,XMLLINK[EID_MID],0)))</f>
        <v/>
      </c>
      <c r="G1259" s="18" t="str">
        <f>IF(S1259,"",INDEX(XMLLINK[Geschlecht],MATCH(Q1260&amp;"_"&amp;D1259,XMLLINK[EID_MID],0)))</f>
        <v/>
      </c>
      <c r="H1259" s="18" t="str">
        <f>IF(S1259,"",INDEX(XMLLINK[Adresse],MATCH(Q1260&amp;"_"&amp;D1259,XMLLINK[EID_MID],0)))</f>
        <v/>
      </c>
      <c r="I1259" s="18" t="str">
        <f>IF(S1259,"",INDEX(XMLLINK[Email],MATCH(Q1260&amp;"_"&amp;D1259,XMLLINK[EID_MID],0)))</f>
        <v/>
      </c>
      <c r="J1259" s="18" t="str">
        <f>IF(S1259,"",INDEX(XMLLINK[Telefon],MATCH(Q1260&amp;"_"&amp;D1259,XMLLINK[EID_MID],0)))</f>
        <v/>
      </c>
      <c r="K1259" s="18" t="str">
        <f>IF(S1259,"",INDEX(XMLLINK[Instrument],MATCH(Q1260&amp;"_"&amp;D1259,XMLLINK[EID_MID],0)))</f>
        <v/>
      </c>
      <c r="L1259" s="18" t="str">
        <f>IF(S1259,"",INDEX(XMLLINK[BereichIDPerson],MATCH(Q1260&amp;"_"&amp;D1259,XMLLINK[EID_MID],0)))</f>
        <v/>
      </c>
      <c r="M1259" s="18" t="str">
        <f>IF(S1259,"",INDEX(XMLLINK[BereichNamePerson],MATCH(Q1260&amp;"_"&amp;D1259,XMLLINK[EID_MID],0)))</f>
        <v/>
      </c>
      <c r="N1259" s="18" t="str">
        <f>IF(S1259,"",INDEX(XMLLINK[AuswahlPerson],MATCH(Q1260&amp;"_"&amp;D1259,XMLLINK[EID_MID],0)))</f>
        <v/>
      </c>
      <c r="O1259" s="18" t="str">
        <f>IF(S1259,"",INDEX(XMLLINK[BemerkungPerson],MATCH(Q1260&amp;"_"&amp;D1259,XMLLINK[EID_MID],0)))</f>
        <v/>
      </c>
      <c r="Q1259" s="21">
        <f t="shared" si="248"/>
        <v>63</v>
      </c>
      <c r="R1259" s="15">
        <v>4</v>
      </c>
      <c r="S1259" s="18" t="b">
        <f>ISERROR(INDEX(XMLLINK[NamePerson],MATCH(Q1257&amp;"_"&amp;D1259,XMLLINK[EID_MID],0)))</f>
        <v>1</v>
      </c>
      <c r="U1259" s="15" t="str">
        <f t="shared" ca="1" si="249"/>
        <v/>
      </c>
      <c r="W1259" s="15" t="str">
        <f>IF(OR(M1259="",COUNTIF(M1256:M1258,M1259)&gt;0),"",", "&amp;M1259)</f>
        <v/>
      </c>
      <c r="Y1259" s="15" t="str">
        <f>IF(OR(K1259="",COUNTIF(K1256:K1258,K1259)&gt;0),"",", "&amp;K1259)</f>
        <v/>
      </c>
    </row>
    <row r="1260" spans="1:25" x14ac:dyDescent="0.25">
      <c r="A1260" s="24"/>
      <c r="B1260" s="17" t="s">
        <v>83</v>
      </c>
      <c r="C1260" s="18" t="str">
        <f>IF(ISERROR(S1255),"",INDEX(XMLLINK[Stufe],MATCH(Q1260,XMLLINK[EnsembleNr],0)))</f>
        <v/>
      </c>
      <c r="D1260" s="21">
        <v>5</v>
      </c>
      <c r="E1260" s="18" t="str">
        <f>IF(S1260,"",INDEX(XMLLINK[NamePerson],MATCH(Q1261&amp;"_"&amp;D1260,XMLLINK[EID_MID],0)))</f>
        <v/>
      </c>
      <c r="F1260" s="18" t="str">
        <f>IF(S1260,"",INDEX(XMLLINK[GebDat],MATCH(Q1261&amp;"_"&amp;D1260,XMLLINK[EID_MID],0)))</f>
        <v/>
      </c>
      <c r="G1260" s="18" t="str">
        <f>IF(S1260,"",INDEX(XMLLINK[Geschlecht],MATCH(Q1261&amp;"_"&amp;D1260,XMLLINK[EID_MID],0)))</f>
        <v/>
      </c>
      <c r="H1260" s="18" t="str">
        <f>IF(S1260,"",INDEX(XMLLINK[Adresse],MATCH(Q1261&amp;"_"&amp;D1260,XMLLINK[EID_MID],0)))</f>
        <v/>
      </c>
      <c r="I1260" s="18" t="str">
        <f>IF(S1260,"",INDEX(XMLLINK[Email],MATCH(Q1261&amp;"_"&amp;D1260,XMLLINK[EID_MID],0)))</f>
        <v/>
      </c>
      <c r="J1260" s="18" t="str">
        <f>IF(S1260,"",INDEX(XMLLINK[Telefon],MATCH(Q1261&amp;"_"&amp;D1260,XMLLINK[EID_MID],0)))</f>
        <v/>
      </c>
      <c r="K1260" s="18" t="str">
        <f>IF(S1260,"",INDEX(XMLLINK[Instrument],MATCH(Q1261&amp;"_"&amp;D1260,XMLLINK[EID_MID],0)))</f>
        <v/>
      </c>
      <c r="L1260" s="18" t="str">
        <f>IF(S1260,"",INDEX(XMLLINK[BereichIDPerson],MATCH(Q1261&amp;"_"&amp;D1260,XMLLINK[EID_MID],0)))</f>
        <v/>
      </c>
      <c r="M1260" s="18" t="str">
        <f>IF(S1260,"",INDEX(XMLLINK[BereichNamePerson],MATCH(Q1261&amp;"_"&amp;D1260,XMLLINK[EID_MID],0)))</f>
        <v/>
      </c>
      <c r="N1260" s="18" t="str">
        <f>IF(S1260,"",INDEX(XMLLINK[AuswahlPerson],MATCH(Q1261&amp;"_"&amp;D1260,XMLLINK[EID_MID],0)))</f>
        <v/>
      </c>
      <c r="O1260" s="18" t="str">
        <f>IF(S1260,"",INDEX(XMLLINK[BemerkungPerson],MATCH(Q1261&amp;"_"&amp;D1260,XMLLINK[EID_MID],0)))</f>
        <v/>
      </c>
      <c r="Q1260" s="21">
        <f t="shared" si="248"/>
        <v>63</v>
      </c>
      <c r="R1260" s="15">
        <v>5</v>
      </c>
      <c r="S1260" s="18" t="b">
        <f>ISERROR(INDEX(XMLLINK[NamePerson],MATCH(Q1257&amp;"_"&amp;D1260,XMLLINK[EID_MID],0)))</f>
        <v>1</v>
      </c>
      <c r="U1260" s="15" t="str">
        <f t="shared" ca="1" si="249"/>
        <v/>
      </c>
      <c r="W1260" s="15" t="str">
        <f>IF(OR(M1260="",COUNTIF(M1256:M1259,M1260)&gt;0),"",", "&amp;M1260)</f>
        <v/>
      </c>
      <c r="Y1260" s="15" t="str">
        <f>IF(OR(K1260="",COUNTIF(K1257:K1259,K1260)&gt;0),"",", "&amp;K1260)</f>
        <v/>
      </c>
    </row>
    <row r="1261" spans="1:25" x14ac:dyDescent="0.25">
      <c r="A1261" s="24"/>
      <c r="B1261" s="17" t="s">
        <v>84</v>
      </c>
      <c r="C1261" s="18" t="str">
        <f>IF(ISERROR(S1255),"",INDEX(XMLLINK[Artikel],MATCH(Q1261,XMLLINK[EnsembleNr],0)))</f>
        <v/>
      </c>
      <c r="D1261" s="21">
        <v>6</v>
      </c>
      <c r="E1261" s="18" t="str">
        <f>IF(S1261,"",INDEX(XMLLINK[NamePerson],MATCH(Q1262&amp;"_"&amp;D1261,XMLLINK[EID_MID],0)))</f>
        <v/>
      </c>
      <c r="F1261" s="18" t="str">
        <f>IF(S1261,"",INDEX(XMLLINK[GebDat],MATCH(Q1262&amp;"_"&amp;D1261,XMLLINK[EID_MID],0)))</f>
        <v/>
      </c>
      <c r="G1261" s="18" t="str">
        <f>IF(S1261,"",INDEX(XMLLINK[Geschlecht],MATCH(Q1262&amp;"_"&amp;D1261,XMLLINK[EID_MID],0)))</f>
        <v/>
      </c>
      <c r="H1261" s="18" t="str">
        <f>IF(S1261,"",INDEX(XMLLINK[Adresse],MATCH(Q1262&amp;"_"&amp;D1261,XMLLINK[EID_MID],0)))</f>
        <v/>
      </c>
      <c r="I1261" s="18" t="str">
        <f>IF(S1261,"",INDEX(XMLLINK[Email],MATCH(Q1262&amp;"_"&amp;D1261,XMLLINK[EID_MID],0)))</f>
        <v/>
      </c>
      <c r="J1261" s="18" t="str">
        <f>IF(S1261,"",INDEX(XMLLINK[Telefon],MATCH(Q1262&amp;"_"&amp;D1261,XMLLINK[EID_MID],0)))</f>
        <v/>
      </c>
      <c r="K1261" s="18" t="str">
        <f>IF(S1261,"",INDEX(XMLLINK[Instrument],MATCH(Q1262&amp;"_"&amp;D1261,XMLLINK[EID_MID],0)))</f>
        <v/>
      </c>
      <c r="L1261" s="18" t="str">
        <f>IF(S1261,"",INDEX(XMLLINK[BereichIDPerson],MATCH(Q1262&amp;"_"&amp;D1261,XMLLINK[EID_MID],0)))</f>
        <v/>
      </c>
      <c r="M1261" s="18" t="str">
        <f>IF(S1261,"",INDEX(XMLLINK[BereichNamePerson],MATCH(Q1262&amp;"_"&amp;D1261,XMLLINK[EID_MID],0)))</f>
        <v/>
      </c>
      <c r="N1261" s="18" t="str">
        <f>IF(S1261,"",INDEX(XMLLINK[AuswahlPerson],MATCH(Q1262&amp;"_"&amp;D1261,XMLLINK[EID_MID],0)))</f>
        <v/>
      </c>
      <c r="O1261" s="18" t="str">
        <f>IF(S1261,"",INDEX(XMLLINK[BemerkungPerson],MATCH(Q1262&amp;"_"&amp;D1261,XMLLINK[EID_MID],0)))</f>
        <v/>
      </c>
      <c r="Q1261" s="21">
        <f t="shared" si="248"/>
        <v>63</v>
      </c>
      <c r="R1261" s="15">
        <v>6</v>
      </c>
      <c r="S1261" s="18" t="b">
        <f>ISERROR(INDEX(XMLLINK[NamePerson],MATCH(Q1257&amp;"_"&amp;D1261,XMLLINK[EID_MID],0)))</f>
        <v>1</v>
      </c>
      <c r="U1261" s="15" t="str">
        <f t="shared" ca="1" si="249"/>
        <v/>
      </c>
      <c r="W1261" s="15" t="str">
        <f>IF(OR(M1261="",COUNTIF(M1256:M1260,M1261)&gt;0),"",", "&amp;M1261)</f>
        <v/>
      </c>
      <c r="Y1261" s="15" t="str">
        <f>IF(OR(K1261="",COUNTIF(K1258:K1260,K1261)&gt;0),"",", "&amp;K1261)</f>
        <v/>
      </c>
    </row>
    <row r="1262" spans="1:25" x14ac:dyDescent="0.25">
      <c r="A1262" s="24"/>
      <c r="B1262" s="17" t="s">
        <v>85</v>
      </c>
      <c r="C1262" s="18" t="str">
        <f>IF(ISERROR(S1255),"",INDEX(XMLLINK[BereichID],MATCH(Q1262,XMLLINK[EnsembleNr],0)))</f>
        <v/>
      </c>
      <c r="D1262" s="21">
        <v>7</v>
      </c>
      <c r="E1262" s="18" t="str">
        <f>IF(S1262,"",INDEX(XMLLINK[NamePerson],MATCH(Q1263&amp;"_"&amp;D1262,XMLLINK[EID_MID],0)))</f>
        <v/>
      </c>
      <c r="F1262" s="18" t="str">
        <f>IF(S1262,"",INDEX(XMLLINK[GebDat],MATCH(Q1263&amp;"_"&amp;D1262,XMLLINK[EID_MID],0)))</f>
        <v/>
      </c>
      <c r="G1262" s="18" t="str">
        <f>IF(S1262,"",INDEX(XMLLINK[Geschlecht],MATCH(Q1263&amp;"_"&amp;D1262,XMLLINK[EID_MID],0)))</f>
        <v/>
      </c>
      <c r="H1262" s="18" t="str">
        <f>IF(S1262,"",INDEX(XMLLINK[Adresse],MATCH(Q1263&amp;"_"&amp;D1262,XMLLINK[EID_MID],0)))</f>
        <v/>
      </c>
      <c r="I1262" s="18" t="str">
        <f>IF(S1262,"",INDEX(XMLLINK[Email],MATCH(Q1263&amp;"_"&amp;D1262,XMLLINK[EID_MID],0)))</f>
        <v/>
      </c>
      <c r="J1262" s="18" t="str">
        <f>IF(S1262,"",INDEX(XMLLINK[Telefon],MATCH(Q1263&amp;"_"&amp;D1262,XMLLINK[EID_MID],0)))</f>
        <v/>
      </c>
      <c r="K1262" s="18" t="str">
        <f>IF(S1262,"",INDEX(XMLLINK[Instrument],MATCH(Q1263&amp;"_"&amp;D1262,XMLLINK[EID_MID],0)))</f>
        <v/>
      </c>
      <c r="L1262" s="18" t="str">
        <f>IF(S1262,"",INDEX(XMLLINK[BereichIDPerson],MATCH(Q1263&amp;"_"&amp;D1262,XMLLINK[EID_MID],0)))</f>
        <v/>
      </c>
      <c r="M1262" s="18" t="str">
        <f>IF(S1262,"",INDEX(XMLLINK[BereichNamePerson],MATCH(Q1263&amp;"_"&amp;D1262,XMLLINK[EID_MID],0)))</f>
        <v/>
      </c>
      <c r="N1262" s="18" t="str">
        <f>IF(S1262,"",INDEX(XMLLINK[AuswahlPerson],MATCH(Q1263&amp;"_"&amp;D1262,XMLLINK[EID_MID],0)))</f>
        <v/>
      </c>
      <c r="O1262" s="18" t="str">
        <f>IF(S1262,"",INDEX(XMLLINK[BemerkungPerson],MATCH(Q1263&amp;"_"&amp;D1262,XMLLINK[EID_MID],0)))</f>
        <v/>
      </c>
      <c r="Q1262" s="21">
        <f t="shared" si="248"/>
        <v>63</v>
      </c>
      <c r="R1262" s="15">
        <v>7</v>
      </c>
      <c r="S1262" s="18" t="b">
        <f>ISERROR(INDEX(XMLLINK[NamePerson],MATCH(Q1257&amp;"_"&amp;D1262,XMLLINK[EID_MID],0)))</f>
        <v>1</v>
      </c>
      <c r="U1262" s="15" t="str">
        <f t="shared" ca="1" si="249"/>
        <v/>
      </c>
      <c r="W1262" s="15" t="str">
        <f>IF(OR(M1262="",COUNTIF(M1256:M1261,M1262)&gt;0),"",", "&amp;M1262)</f>
        <v/>
      </c>
      <c r="Y1262" s="15" t="str">
        <f>IF(OR(K1262="",COUNTIF(K1259:K1261,K1262)&gt;0),"",", "&amp;K1262)</f>
        <v/>
      </c>
    </row>
    <row r="1263" spans="1:25" x14ac:dyDescent="0.25">
      <c r="A1263" s="24"/>
      <c r="B1263" s="17" t="s">
        <v>86</v>
      </c>
      <c r="C1263" s="18" t="str">
        <f>IF(ISERROR(S1255),"",INDEX(XMLLINK[BereichName],MATCH(Q1263,XMLLINK[EnsembleNr],0)))</f>
        <v/>
      </c>
      <c r="D1263" s="21">
        <v>8</v>
      </c>
      <c r="E1263" s="18" t="str">
        <f>IF(S1263,"",INDEX(XMLLINK[NamePerson],MATCH(Q1264&amp;"_"&amp;D1263,XMLLINK[EID_MID],0)))</f>
        <v/>
      </c>
      <c r="F1263" s="18" t="str">
        <f>IF(S1263,"",INDEX(XMLLINK[GebDat],MATCH(Q1264&amp;"_"&amp;D1263,XMLLINK[EID_MID],0)))</f>
        <v/>
      </c>
      <c r="G1263" s="18" t="str">
        <f>IF(S1263,"",INDEX(XMLLINK[Geschlecht],MATCH(Q1264&amp;"_"&amp;D1263,XMLLINK[EID_MID],0)))</f>
        <v/>
      </c>
      <c r="H1263" s="18" t="str">
        <f>IF(S1263,"",INDEX(XMLLINK[Adresse],MATCH(Q1264&amp;"_"&amp;D1263,XMLLINK[EID_MID],0)))</f>
        <v/>
      </c>
      <c r="I1263" s="18" t="str">
        <f>IF(S1263,"",INDEX(XMLLINK[Email],MATCH(Q1264&amp;"_"&amp;D1263,XMLLINK[EID_MID],0)))</f>
        <v/>
      </c>
      <c r="J1263" s="18" t="str">
        <f>IF(S1263,"",INDEX(XMLLINK[Telefon],MATCH(Q1264&amp;"_"&amp;D1263,XMLLINK[EID_MID],0)))</f>
        <v/>
      </c>
      <c r="K1263" s="18" t="str">
        <f>IF(S1263,"",INDEX(XMLLINK[Instrument],MATCH(Q1264&amp;"_"&amp;D1263,XMLLINK[EID_MID],0)))</f>
        <v/>
      </c>
      <c r="L1263" s="18" t="str">
        <f>IF(S1263,"",INDEX(XMLLINK[BereichIDPerson],MATCH(Q1264&amp;"_"&amp;D1263,XMLLINK[EID_MID],0)))</f>
        <v/>
      </c>
      <c r="M1263" s="18" t="str">
        <f>IF(S1263,"",INDEX(XMLLINK[BereichNamePerson],MATCH(Q1264&amp;"_"&amp;D1263,XMLLINK[EID_MID],0)))</f>
        <v/>
      </c>
      <c r="N1263" s="18" t="str">
        <f>IF(S1263,"",INDEX(XMLLINK[AuswahlPerson],MATCH(Q1264&amp;"_"&amp;D1263,XMLLINK[EID_MID],0)))</f>
        <v/>
      </c>
      <c r="O1263" s="18" t="str">
        <f>IF(S1263,"",INDEX(XMLLINK[BemerkungPerson],MATCH(Q1264&amp;"_"&amp;D1263,XMLLINK[EID_MID],0)))</f>
        <v/>
      </c>
      <c r="Q1263" s="21">
        <f t="shared" si="248"/>
        <v>63</v>
      </c>
      <c r="R1263" s="15">
        <v>8</v>
      </c>
      <c r="S1263" s="18" t="b">
        <f>ISERROR(INDEX(XMLLINK[NamePerson],MATCH(Q1257&amp;"_"&amp;D1263,XMLLINK[EID_MID],0)))</f>
        <v>1</v>
      </c>
      <c r="U1263" s="15" t="str">
        <f t="shared" ca="1" si="249"/>
        <v/>
      </c>
      <c r="W1263" s="15" t="str">
        <f>IF(OR(M1263="",COUNTIF(M1256:M1262,M1263)&gt;0),"",", "&amp;M1263)</f>
        <v/>
      </c>
      <c r="Y1263" s="15" t="str">
        <f>IF(OR(K1263="",COUNTIF(K1260:K1262,K1263)&gt;0),"",", "&amp;K1263)</f>
        <v/>
      </c>
    </row>
    <row r="1264" spans="1:25" x14ac:dyDescent="0.25">
      <c r="A1264" s="24"/>
      <c r="B1264" s="17" t="s">
        <v>87</v>
      </c>
      <c r="C1264" s="18" t="str">
        <f>IF(ISERROR(S1255),"",INDEX(XMLLINK[Auftrittzeit],MATCH(Q1264,XMLLINK[EnsembleNr],0)))</f>
        <v/>
      </c>
      <c r="D1264" s="17" t="s">
        <v>94</v>
      </c>
      <c r="E1264" s="15" t="s">
        <v>29</v>
      </c>
      <c r="F1264" s="15" t="s">
        <v>30</v>
      </c>
      <c r="G1264" s="15" t="s">
        <v>95</v>
      </c>
      <c r="H1264" s="15" t="s">
        <v>32</v>
      </c>
      <c r="I1264" s="15" t="s">
        <v>20</v>
      </c>
      <c r="J1264" s="15" t="s">
        <v>39</v>
      </c>
      <c r="Q1264" s="21">
        <f t="shared" si="248"/>
        <v>63</v>
      </c>
      <c r="U1264" s="15">
        <f ca="1">COUNT(U1256:U1263)</f>
        <v>0</v>
      </c>
      <c r="W1264" s="29" t="str">
        <f>CONCATENATE(W1265,V1266,W1266,V1267,W1267,V1268,W1268,V1269,W1269,V1270,W1270,V1271,W1271)</f>
        <v/>
      </c>
    </row>
    <row r="1265" spans="1:25" x14ac:dyDescent="0.25">
      <c r="A1265" s="24"/>
      <c r="B1265" s="17" t="s">
        <v>88</v>
      </c>
      <c r="C1265" s="18" t="str">
        <f>IF(ISERROR(S1255),"",INDEX(XMLLINK[Bemerkung],MATCH(Q1265,XMLLINK[EnsembleNr],0)))</f>
        <v/>
      </c>
      <c r="D1265" s="21">
        <v>1</v>
      </c>
      <c r="E1265" s="18" t="str">
        <f>IF(S1265,"",INDEX(XMLLINK[Titel],MATCH(Q1266&amp;"_"&amp;D1265,XMLLINK[EID_WID],0)))</f>
        <v/>
      </c>
      <c r="F1265" s="18" t="str">
        <f>IF(S1265,"",INDEX(XMLLINK[Komponist],MATCH(Q1266&amp;"_"&amp;D1265,XMLLINK[EID_WID],0)))</f>
        <v/>
      </c>
      <c r="G1265" s="18" t="str">
        <f>IF(S1265,"",INDEX(XMLLINK[Satz],MATCH(Q1266&amp;"_"&amp;D1265,XMLLINK[EID_WID],0)))</f>
        <v/>
      </c>
      <c r="H1265" s="18" t="str">
        <f>IF(S1265,"",INDEX(XMLLINK[Dauer],MATCH(Q1266&amp;"_"&amp;D1265,XMLLINK[EID_WID],0)))</f>
        <v/>
      </c>
      <c r="I1265" s="18" t="str">
        <f>IF(S1265,"",INDEX(XMLLINK[BemerkungWerk],MATCH(Q1266&amp;"_"&amp;D1265,XMLLINK[EID_WID],0)))</f>
        <v/>
      </c>
      <c r="J1265" s="18" t="str">
        <f>IF(S1265,"",INDEX(XMLLINK[Pflicht],MATCH(Q1266&amp;"_"&amp;D1265,XMLLINK[EID_WID],0)))</f>
        <v/>
      </c>
      <c r="Q1265" s="21">
        <f t="shared" si="248"/>
        <v>63</v>
      </c>
      <c r="R1265" s="22" t="s">
        <v>102</v>
      </c>
      <c r="S1265" s="18" t="b">
        <f>ISERROR(INDEX(XMLLINK[NamePerson],MATCH(Q1267&amp;"_"&amp;D1265,XMLLINK[EID_WID],0)))</f>
        <v>1</v>
      </c>
      <c r="W1265" s="15" t="str">
        <f t="shared" ref="W1265:W1272" si="250">IF(AND(F1265="",G1265=""),E1265,IF(AND(F1265&lt;&gt;"",G1265&lt;&gt;""),F1265&amp;", "&amp;E1265&amp;", "&amp;G1265,IF(F1265="",E1265&amp;", "&amp;G1265,F1265&amp;", "&amp;E1265)))</f>
        <v/>
      </c>
    </row>
    <row r="1266" spans="1:25" x14ac:dyDescent="0.25">
      <c r="A1266" s="24"/>
      <c r="B1266" s="17" t="s">
        <v>108</v>
      </c>
      <c r="C1266" s="28" t="str">
        <f ca="1">IF(U1264=0,"",SUM(U1256:U1263)/U1264/365.25)</f>
        <v/>
      </c>
      <c r="D1266" s="21">
        <v>2</v>
      </c>
      <c r="E1266" s="18" t="str">
        <f>IF(S1266,"",INDEX(XMLLINK[Titel],MATCH(Q1267&amp;"_"&amp;D1266,XMLLINK[EID_WID],0)))</f>
        <v/>
      </c>
      <c r="F1266" s="18" t="str">
        <f>IF(S1266,"",INDEX(XMLLINK[Komponist],MATCH(Q1267&amp;"_"&amp;D1266,XMLLINK[EID_WID],0)))</f>
        <v/>
      </c>
      <c r="G1266" s="18" t="str">
        <f>IF(S1266,"",INDEX(XMLLINK[Satz],MATCH(Q1267&amp;"_"&amp;D1266,XMLLINK[EID_WID],0)))</f>
        <v/>
      </c>
      <c r="H1266" s="18" t="str">
        <f>IF(S1266,"",INDEX(XMLLINK[Dauer],MATCH(Q1267&amp;"_"&amp;D1266,XMLLINK[EID_WID],0)))</f>
        <v/>
      </c>
      <c r="I1266" s="18" t="str">
        <f>IF(S1266,"",INDEX(XMLLINK[BemerkungWerk],MATCH(Q1267&amp;"_"&amp;D1266,XMLLINK[EID_WID],0)))</f>
        <v/>
      </c>
      <c r="J1266" s="18" t="str">
        <f>IF(S1266,"",INDEX(XMLLINK[Pflicht],MATCH(Q1267&amp;"_"&amp;D1266,XMLLINK[EID_WID],0)))</f>
        <v/>
      </c>
      <c r="Q1266" s="21">
        <f t="shared" si="248"/>
        <v>63</v>
      </c>
      <c r="R1266" s="22">
        <v>2</v>
      </c>
      <c r="S1266" s="18" t="b">
        <f>ISERROR(INDEX(XMLLINK[NamePerson],MATCH(Q1268&amp;"_"&amp;D1266,XMLLINK[EID_WID],0)))</f>
        <v>1</v>
      </c>
      <c r="V1266" s="15" t="str">
        <f>IF(W1266="","","; ")</f>
        <v/>
      </c>
      <c r="W1266" s="15" t="str">
        <f t="shared" si="250"/>
        <v/>
      </c>
    </row>
    <row r="1267" spans="1:25" x14ac:dyDescent="0.25">
      <c r="A1267" s="24"/>
      <c r="D1267" s="21">
        <v>3</v>
      </c>
      <c r="E1267" s="18" t="str">
        <f>IF(S1267,"",INDEX(XMLLINK[Titel],MATCH(Q1268&amp;"_"&amp;D1267,XMLLINK[EID_WID],0)))</f>
        <v/>
      </c>
      <c r="F1267" s="18" t="str">
        <f>IF(S1267,"",INDEX(XMLLINK[Komponist],MATCH(Q1268&amp;"_"&amp;D1267,XMLLINK[EID_WID],0)))</f>
        <v/>
      </c>
      <c r="G1267" s="18" t="str">
        <f>IF(S1267,"",INDEX(XMLLINK[Satz],MATCH(Q1268&amp;"_"&amp;D1267,XMLLINK[EID_WID],0)))</f>
        <v/>
      </c>
      <c r="H1267" s="18" t="str">
        <f>IF(S1267,"",INDEX(XMLLINK[Dauer],MATCH(Q1268&amp;"_"&amp;D1267,XMLLINK[EID_WID],0)))</f>
        <v/>
      </c>
      <c r="I1267" s="18" t="str">
        <f>IF(S1267,"",INDEX(XMLLINK[BemerkungWerk],MATCH(Q1268&amp;"_"&amp;D1267,XMLLINK[EID_WID],0)))</f>
        <v/>
      </c>
      <c r="J1267" s="18" t="str">
        <f>IF(S1267,"",INDEX(XMLLINK[Pflicht],MATCH(Q1268&amp;"_"&amp;D1267,XMLLINK[EID_WID],0)))</f>
        <v/>
      </c>
      <c r="Q1267" s="21">
        <f t="shared" si="248"/>
        <v>63</v>
      </c>
      <c r="R1267" s="22">
        <v>3</v>
      </c>
      <c r="S1267" s="18" t="b">
        <f>ISERROR(INDEX(XMLLINK[NamePerson],MATCH(Q1269&amp;"_"&amp;D1267,XMLLINK[EID_WID],0)))</f>
        <v>1</v>
      </c>
      <c r="V1267" s="15" t="str">
        <f t="shared" ref="V1267:V1272" si="251">IF(W1267="","","; ")</f>
        <v/>
      </c>
      <c r="W1267" s="15" t="str">
        <f t="shared" si="250"/>
        <v/>
      </c>
    </row>
    <row r="1268" spans="1:25" x14ac:dyDescent="0.25">
      <c r="A1268" s="24"/>
      <c r="D1268" s="21">
        <v>4</v>
      </c>
      <c r="E1268" s="18" t="str">
        <f>IF(S1268,"",INDEX(XMLLINK[Titel],MATCH(Q1269&amp;"_"&amp;D1268,XMLLINK[EID_WID],0)))</f>
        <v/>
      </c>
      <c r="F1268" s="18" t="str">
        <f>IF(S1268,"",INDEX(XMLLINK[Komponist],MATCH(Q1269&amp;"_"&amp;D1268,XMLLINK[EID_WID],0)))</f>
        <v/>
      </c>
      <c r="G1268" s="18" t="str">
        <f>IF(S1268,"",INDEX(XMLLINK[Satz],MATCH(Q1269&amp;"_"&amp;D1268,XMLLINK[EID_WID],0)))</f>
        <v/>
      </c>
      <c r="H1268" s="18" t="str">
        <f>IF(S1268,"",INDEX(XMLLINK[Dauer],MATCH(Q1269&amp;"_"&amp;D1268,XMLLINK[EID_WID],0)))</f>
        <v/>
      </c>
      <c r="I1268" s="18" t="str">
        <f>IF(S1268,"",INDEX(XMLLINK[BemerkungWerk],MATCH(Q1269&amp;"_"&amp;D1268,XMLLINK[EID_WID],0)))</f>
        <v/>
      </c>
      <c r="J1268" s="18" t="str">
        <f>IF(S1268,"",INDEX(XMLLINK[Pflicht],MATCH(Q1269&amp;"_"&amp;D1268,XMLLINK[EID_WID],0)))</f>
        <v/>
      </c>
      <c r="Q1268" s="21">
        <f t="shared" si="248"/>
        <v>63</v>
      </c>
      <c r="R1268" s="22">
        <v>4</v>
      </c>
      <c r="S1268" s="18" t="b">
        <f>ISERROR(INDEX(XMLLINK[NamePerson],MATCH(Q1270&amp;"_"&amp;D1268,XMLLINK[EID_WID],0)))</f>
        <v>1</v>
      </c>
      <c r="V1268" s="15" t="str">
        <f t="shared" si="251"/>
        <v/>
      </c>
      <c r="W1268" s="15" t="str">
        <f t="shared" si="250"/>
        <v/>
      </c>
    </row>
    <row r="1269" spans="1:25" x14ac:dyDescent="0.25">
      <c r="A1269" s="24"/>
      <c r="D1269" s="21">
        <v>5</v>
      </c>
      <c r="E1269" s="18" t="str">
        <f>IF(S1269,"",INDEX(XMLLINK[Titel],MATCH(Q1270&amp;"_"&amp;D1269,XMLLINK[EID_WID],0)))</f>
        <v/>
      </c>
      <c r="F1269" s="18" t="str">
        <f>IF(S1269,"",INDEX(XMLLINK[Komponist],MATCH(Q1270&amp;"_"&amp;D1269,XMLLINK[EID_WID],0)))</f>
        <v/>
      </c>
      <c r="G1269" s="18" t="str">
        <f>IF(S1269,"",INDEX(XMLLINK[Satz],MATCH(Q1270&amp;"_"&amp;D1269,XMLLINK[EID_WID],0)))</f>
        <v/>
      </c>
      <c r="H1269" s="18" t="str">
        <f>IF(S1269,"",INDEX(XMLLINK[Dauer],MATCH(Q1270&amp;"_"&amp;D1269,XMLLINK[EID_WID],0)))</f>
        <v/>
      </c>
      <c r="I1269" s="18" t="str">
        <f>IF(S1269,"",INDEX(XMLLINK[BemerkungWerk],MATCH(Q1270&amp;"_"&amp;D1269,XMLLINK[EID_WID],0)))</f>
        <v/>
      </c>
      <c r="J1269" s="18" t="str">
        <f>IF(S1269,"",INDEX(XMLLINK[Pflicht],MATCH(Q1270&amp;"_"&amp;D1269,XMLLINK[EID_WID],0)))</f>
        <v/>
      </c>
      <c r="Q1269" s="21">
        <f t="shared" si="248"/>
        <v>63</v>
      </c>
      <c r="R1269" s="22">
        <v>5</v>
      </c>
      <c r="S1269" s="18" t="b">
        <f>ISERROR(INDEX(XMLLINK[NamePerson],MATCH(Q1271&amp;"_"&amp;D1269,XMLLINK[EID_WID],0)))</f>
        <v>1</v>
      </c>
      <c r="V1269" s="15" t="str">
        <f t="shared" si="251"/>
        <v/>
      </c>
      <c r="W1269" s="15" t="str">
        <f t="shared" si="250"/>
        <v/>
      </c>
    </row>
    <row r="1270" spans="1:25" x14ac:dyDescent="0.25">
      <c r="A1270" s="24"/>
      <c r="D1270" s="21">
        <v>6</v>
      </c>
      <c r="E1270" s="18" t="str">
        <f>IF(S1270,"",INDEX(XMLLINK[Titel],MATCH(Q1271&amp;"_"&amp;D1270,XMLLINK[EID_WID],0)))</f>
        <v/>
      </c>
      <c r="F1270" s="18" t="str">
        <f>IF(S1270,"",INDEX(XMLLINK[Komponist],MATCH(Q1271&amp;"_"&amp;D1270,XMLLINK[EID_WID],0)))</f>
        <v/>
      </c>
      <c r="G1270" s="18" t="str">
        <f>IF(S1270,"",INDEX(XMLLINK[Satz],MATCH(Q1271&amp;"_"&amp;D1270,XMLLINK[EID_WID],0)))</f>
        <v/>
      </c>
      <c r="H1270" s="18" t="str">
        <f>IF(S1270,"",INDEX(XMLLINK[Dauer],MATCH(Q1271&amp;"_"&amp;D1270,XMLLINK[EID_WID],0)))</f>
        <v/>
      </c>
      <c r="I1270" s="18" t="str">
        <f>IF(S1270,"",INDEX(XMLLINK[BemerkungWerk],MATCH(Q1271&amp;"_"&amp;D1270,XMLLINK[EID_WID],0)))</f>
        <v/>
      </c>
      <c r="J1270" s="18" t="str">
        <f>IF(S1270,"",INDEX(XMLLINK[Pflicht],MATCH(Q1271&amp;"_"&amp;D1270,XMLLINK[EID_WID],0)))</f>
        <v/>
      </c>
      <c r="Q1270" s="21">
        <f t="shared" si="248"/>
        <v>63</v>
      </c>
      <c r="R1270" s="22">
        <v>6</v>
      </c>
      <c r="S1270" s="18" t="b">
        <f>ISERROR(INDEX(XMLLINK[NamePerson],MATCH(Q1272&amp;"_"&amp;D1270,XMLLINK[EID_WID],0)))</f>
        <v>1</v>
      </c>
      <c r="V1270" s="15" t="str">
        <f t="shared" si="251"/>
        <v/>
      </c>
      <c r="W1270" s="15" t="str">
        <f t="shared" si="250"/>
        <v/>
      </c>
    </row>
    <row r="1271" spans="1:25" x14ac:dyDescent="0.25">
      <c r="A1271" s="24"/>
      <c r="D1271" s="21">
        <v>7</v>
      </c>
      <c r="E1271" s="18" t="str">
        <f>IF(S1271,"",INDEX(XMLLINK[Titel],MATCH(Q1272&amp;"_"&amp;D1271,XMLLINK[EID_WID],0)))</f>
        <v/>
      </c>
      <c r="F1271" s="18" t="str">
        <f>IF(S1271,"",INDEX(XMLLINK[Komponist],MATCH(Q1272&amp;"_"&amp;D1271,XMLLINK[EID_WID],0)))</f>
        <v/>
      </c>
      <c r="G1271" s="18" t="str">
        <f>IF(S1271,"",INDEX(XMLLINK[Satz],MATCH(Q1272&amp;"_"&amp;D1271,XMLLINK[EID_WID],0)))</f>
        <v/>
      </c>
      <c r="H1271" s="18" t="str">
        <f>IF(S1271,"",INDEX(XMLLINK[Dauer],MATCH(Q1272&amp;"_"&amp;D1271,XMLLINK[EID_WID],0)))</f>
        <v/>
      </c>
      <c r="I1271" s="18" t="str">
        <f>IF(S1271,"",INDEX(XMLLINK[BemerkungWerk],MATCH(Q1272&amp;"_"&amp;D1271,XMLLINK[EID_WID],0)))</f>
        <v/>
      </c>
      <c r="J1271" s="18" t="str">
        <f>IF(S1271,"",INDEX(XMLLINK[Pflicht],MATCH(Q1272&amp;"_"&amp;D1271,XMLLINK[EID_WID],0)))</f>
        <v/>
      </c>
      <c r="Q1271" s="21">
        <f t="shared" si="248"/>
        <v>63</v>
      </c>
      <c r="R1271" s="22">
        <v>7</v>
      </c>
      <c r="S1271" s="18" t="b">
        <f>ISERROR(INDEX(XMLLINK[NamePerson],MATCH(Q1273&amp;"_"&amp;D1271,XMLLINK[EID_WID],0)))</f>
        <v>1</v>
      </c>
      <c r="V1271" s="15" t="str">
        <f t="shared" si="251"/>
        <v/>
      </c>
      <c r="W1271" s="15" t="str">
        <f t="shared" si="250"/>
        <v/>
      </c>
    </row>
    <row r="1272" spans="1:25" x14ac:dyDescent="0.25">
      <c r="A1272" s="24"/>
      <c r="D1272" s="21">
        <v>8</v>
      </c>
      <c r="E1272" s="18" t="str">
        <f>IF(S1272,"",INDEX(XMLLINK[Titel],MATCH(Q1273&amp;"_"&amp;D1272,XMLLINK[EID_WID],0)))</f>
        <v/>
      </c>
      <c r="F1272" s="18" t="str">
        <f>IF(S1272,"",INDEX(XMLLINK[Komponist],MATCH(Q1273&amp;"_"&amp;D1272,XMLLINK[EID_WID],0)))</f>
        <v/>
      </c>
      <c r="G1272" s="18" t="str">
        <f>IF(S1272,"",INDEX(XMLLINK[Satz],MATCH(Q1273&amp;"_"&amp;D1272,XMLLINK[EID_WID],0)))</f>
        <v/>
      </c>
      <c r="H1272" s="18" t="str">
        <f>IF(S1272,"",INDEX(XMLLINK[Dauer],MATCH(Q1273&amp;"_"&amp;D1272,XMLLINK[EID_WID],0)))</f>
        <v/>
      </c>
      <c r="I1272" s="18" t="str">
        <f>IF(S1272,"",INDEX(XMLLINK[BemerkungWerk],MATCH(Q1273&amp;"_"&amp;D1272,XMLLINK[EID_WID],0)))</f>
        <v/>
      </c>
      <c r="J1272" s="18" t="str">
        <f>IF(S1272,"",INDEX(XMLLINK[Pflicht],MATCH(Q1273&amp;"_"&amp;D1272,XMLLINK[EID_WID],0)))</f>
        <v/>
      </c>
      <c r="Q1272" s="21"/>
      <c r="R1272" s="22">
        <v>8</v>
      </c>
      <c r="S1272" s="18" t="b">
        <f>ISERROR(INDEX(XMLLINK[NamePerson],MATCH(A1273&amp;"_"&amp;D1272,XMLLINK[EID_WID],0)))</f>
        <v>1</v>
      </c>
      <c r="V1272" s="15" t="str">
        <f t="shared" si="251"/>
        <v/>
      </c>
      <c r="W1272" s="15" t="str">
        <f t="shared" si="250"/>
        <v/>
      </c>
    </row>
    <row r="1274" spans="1:25" x14ac:dyDescent="0.25">
      <c r="A1274" s="23" t="s">
        <v>96</v>
      </c>
      <c r="B1274" s="23">
        <f>(ROW()+6)/20</f>
        <v>64</v>
      </c>
      <c r="C1274" s="24"/>
      <c r="D1274" s="24"/>
      <c r="E1274" s="24"/>
      <c r="F1274" s="24"/>
      <c r="G1274" s="24"/>
      <c r="H1274" s="24"/>
      <c r="I1274" s="24"/>
      <c r="J1274" s="24"/>
      <c r="K1274" s="24"/>
      <c r="L1274" s="24"/>
      <c r="M1274" s="24"/>
      <c r="N1274" s="24"/>
      <c r="O1274" s="24"/>
    </row>
    <row r="1275" spans="1:25" x14ac:dyDescent="0.25">
      <c r="A1275" s="24"/>
      <c r="B1275" s="17" t="s">
        <v>78</v>
      </c>
      <c r="C1275" s="18" t="str">
        <f>IF(ISERROR(S1275),"",INDEX(XMLLINK[Name],MATCH(Q1276,XMLLINK[EnsembleNr],0)))</f>
        <v/>
      </c>
      <c r="D1275" s="17" t="s">
        <v>89</v>
      </c>
      <c r="E1275" s="19" t="s">
        <v>11</v>
      </c>
      <c r="F1275" s="15" t="s">
        <v>90</v>
      </c>
      <c r="G1275" s="15" t="s">
        <v>91</v>
      </c>
      <c r="H1275" s="15" t="s">
        <v>24</v>
      </c>
      <c r="I1275" s="15" t="s">
        <v>25</v>
      </c>
      <c r="J1275" s="15" t="s">
        <v>26</v>
      </c>
      <c r="K1275" s="15" t="s">
        <v>27</v>
      </c>
      <c r="L1275" s="15" t="s">
        <v>18</v>
      </c>
      <c r="M1275" s="15" t="s">
        <v>92</v>
      </c>
      <c r="N1275" s="15" t="s">
        <v>93</v>
      </c>
      <c r="O1275" s="15" t="s">
        <v>20</v>
      </c>
      <c r="Q1275" s="21" t="s">
        <v>103</v>
      </c>
      <c r="R1275" s="17" t="s">
        <v>97</v>
      </c>
      <c r="S1275" s="20" t="e">
        <f>VLOOKUP(Q1277,XMLLINK[EnsembleNr],1,0)</f>
        <v>#N/A</v>
      </c>
      <c r="T1275" s="15" t="s">
        <v>100</v>
      </c>
      <c r="W1275" s="29" t="str">
        <f>CONCATENATE(W1276,W1277,W1278,W1279,W1280,W1281,W1282,W1283)</f>
        <v/>
      </c>
      <c r="X1275" s="31">
        <f>8-COUNTIF(W1276:W1283,"")</f>
        <v>0</v>
      </c>
      <c r="Y1275" s="29" t="str">
        <f>CONCATENATE(Y1276,Y1277,Y1278,Y1279,Y1280,Y1281,Y1282,Y1283)</f>
        <v/>
      </c>
    </row>
    <row r="1276" spans="1:25" x14ac:dyDescent="0.25">
      <c r="A1276" s="24"/>
      <c r="B1276" s="17" t="s">
        <v>79</v>
      </c>
      <c r="C1276" s="18" t="str">
        <f>IF(ISERROR(S1275),"",INDEX(XMLLINK[Leiter],MATCH(Q1276,XMLLINK[EnsembleNr],0)))</f>
        <v/>
      </c>
      <c r="D1276" s="21">
        <v>1</v>
      </c>
      <c r="E1276" s="18" t="str">
        <f>IF(S1276,"",INDEX(XMLLINK[NamePerson],MATCH(Q1277&amp;"_"&amp;D1276,XMLLINK[EID_MID],0)))</f>
        <v/>
      </c>
      <c r="F1276" s="18" t="str">
        <f>IF(S1276,"",INDEX(XMLLINK[GebDat],MATCH(Q1277&amp;"_"&amp;D1276,XMLLINK[EID_MID],0)))</f>
        <v/>
      </c>
      <c r="G1276" s="18" t="str">
        <f>IF(S1276,"",INDEX(XMLLINK[Geschlecht],MATCH(Q1277&amp;"_"&amp;D1276,XMLLINK[EID_MID],0)))</f>
        <v/>
      </c>
      <c r="H1276" s="18" t="str">
        <f>IF(S1276,"",INDEX(XMLLINK[Adresse],MATCH(Q1277&amp;"_"&amp;D1276,XMLLINK[EID_MID],0)))</f>
        <v/>
      </c>
      <c r="I1276" s="18" t="str">
        <f>IF(S1276,"",INDEX(XMLLINK[Email],MATCH(Q1277&amp;"_"&amp;D1276,XMLLINK[EID_MID],0)))</f>
        <v/>
      </c>
      <c r="J1276" s="18" t="str">
        <f>IF(S1276,"",INDEX(XMLLINK[Telefon],MATCH(Q1277&amp;"_"&amp;D1276,XMLLINK[EID_MID],0)))</f>
        <v/>
      </c>
      <c r="K1276" s="18" t="str">
        <f>IF(S1276,"",INDEX(XMLLINK[Instrument],MATCH(Q1277&amp;"_"&amp;D1276,XMLLINK[EID_MID],0)))</f>
        <v/>
      </c>
      <c r="L1276" s="18" t="str">
        <f>IF(S1276,"",INDEX(XMLLINK[BereichIDPerson],MATCH(Q1277&amp;"_"&amp;D1276,XMLLINK[EID_MID],0)))</f>
        <v/>
      </c>
      <c r="M1276" s="18" t="str">
        <f>IF(S1276,"",INDEX(XMLLINK[BereichNamePerson],MATCH(Q1277&amp;"_"&amp;D1276,XMLLINK[EID_MID],0)))</f>
        <v/>
      </c>
      <c r="N1276" s="18" t="str">
        <f>IF(S1276,"",INDEX(XMLLINK[AuswahlPerson],MATCH(Q1277&amp;"_"&amp;D1276,XMLLINK[EID_MID],0)))</f>
        <v/>
      </c>
      <c r="O1276" s="18" t="str">
        <f>IF(S1276,"",INDEX(XMLLINK[BemerkungPerson],MATCH(Q1277&amp;"_"&amp;D1276,XMLLINK[EID_MID],0)))</f>
        <v/>
      </c>
      <c r="Q1276" s="21">
        <f>B1274</f>
        <v>64</v>
      </c>
      <c r="R1276" s="22" t="s">
        <v>101</v>
      </c>
      <c r="S1276" s="18" t="b">
        <f>ISERROR(INDEX(XMLLINK[NamePerson],MATCH(Q1277&amp;"_"&amp;D1276,XMLLINK[EID_MID],0)))</f>
        <v>1</v>
      </c>
      <c r="U1276" s="15" t="str">
        <f ca="1">IF(ISNUMBER(DATEVALUE(F1276)),TODAY()-DATEVALUE(F1276),"")</f>
        <v/>
      </c>
      <c r="W1276" s="15" t="str">
        <f>M1276</f>
        <v/>
      </c>
      <c r="X1276" s="29" t="str">
        <f>IF(E1276="","",IF(E1277="",E1276,IF(E1278="",E1276&amp;", "&amp;E1277,IF(E1279="",E1276&amp;", "&amp;E1277&amp;", "&amp;E1278,IF(E1280="",E1276&amp;", "&amp;E1277&amp;", "&amp;E1278&amp;", "&amp;E1279,IF(E1281="",E1276&amp;", "&amp;E1277&amp;", "&amp;E1278&amp;", "&amp;E1279&amp;", "&amp;E1280,IF(E1282="",E1276&amp;", "&amp;E1277&amp;", "&amp;E1278&amp;", "&amp;E1279&amp;", "&amp;E1280&amp;", "&amp;E1281,IF(E1283="",E1276&amp;", "&amp;E1277&amp;", "&amp;E1278&amp;", "&amp;E1279&amp;", "&amp;E1280&amp;", "&amp;E1281&amp;", "&amp;E1282,E1276&amp;", "&amp;E1277&amp;", "&amp;E1278&amp;", "&amp;E1279&amp;", "&amp;E1280&amp;", "&amp;E1281&amp;", "&amp;E1282&amp;", "&amp;E1283))))))))</f>
        <v/>
      </c>
      <c r="Y1276" s="15" t="str">
        <f>K1276</f>
        <v/>
      </c>
    </row>
    <row r="1277" spans="1:25" x14ac:dyDescent="0.25">
      <c r="A1277" s="24"/>
      <c r="B1277" s="17" t="s">
        <v>80</v>
      </c>
      <c r="C1277" s="18" t="str">
        <f>IF(ISERROR(S1275),"",INDEX(XMLLINK[LeiterEmail],MATCH(Q1277,XMLLINK[EnsembleNr],0)))</f>
        <v/>
      </c>
      <c r="D1277" s="21">
        <v>2</v>
      </c>
      <c r="E1277" s="18" t="str">
        <f>IF(S1277,"",INDEX(XMLLINK[NamePerson],MATCH(Q1278&amp;"_"&amp;D1277,XMLLINK[EID_MID],0)))</f>
        <v/>
      </c>
      <c r="F1277" s="18" t="str">
        <f>IF(S1277,"",INDEX(XMLLINK[GebDat],MATCH(Q1278&amp;"_"&amp;D1277,XMLLINK[EID_MID],0)))</f>
        <v/>
      </c>
      <c r="G1277" s="18" t="str">
        <f>IF(S1277,"",INDEX(XMLLINK[Geschlecht],MATCH(Q1278&amp;"_"&amp;D1277,XMLLINK[EID_MID],0)))</f>
        <v/>
      </c>
      <c r="H1277" s="18" t="str">
        <f>IF(S1277,"",INDEX(XMLLINK[Adresse],MATCH(Q1278&amp;"_"&amp;D1277,XMLLINK[EID_MID],0)))</f>
        <v/>
      </c>
      <c r="I1277" s="18" t="str">
        <f>IF(S1277,"",INDEX(XMLLINK[Email],MATCH(Q1278&amp;"_"&amp;D1277,XMLLINK[EID_MID],0)))</f>
        <v/>
      </c>
      <c r="J1277" s="18" t="str">
        <f>IF(S1277,"",INDEX(XMLLINK[Telefon],MATCH(Q1278&amp;"_"&amp;D1277,XMLLINK[EID_MID],0)))</f>
        <v/>
      </c>
      <c r="K1277" s="18" t="str">
        <f>IF(S1277,"",INDEX(XMLLINK[Instrument],MATCH(Q1278&amp;"_"&amp;D1277,XMLLINK[EID_MID],0)))</f>
        <v/>
      </c>
      <c r="L1277" s="18" t="str">
        <f>IF(S1277,"",INDEX(XMLLINK[BereichIDPerson],MATCH(Q1278&amp;"_"&amp;D1277,XMLLINK[EID_MID],0)))</f>
        <v/>
      </c>
      <c r="M1277" s="18" t="str">
        <f>IF(S1277,"",INDEX(XMLLINK[BereichNamePerson],MATCH(Q1278&amp;"_"&amp;D1277,XMLLINK[EID_MID],0)))</f>
        <v/>
      </c>
      <c r="N1277" s="18" t="str">
        <f>IF(S1277,"",INDEX(XMLLINK[AuswahlPerson],MATCH(Q1278&amp;"_"&amp;D1277,XMLLINK[EID_MID],0)))</f>
        <v/>
      </c>
      <c r="O1277" s="18" t="str">
        <f>IF(S1277,"",INDEX(XMLLINK[BemerkungPerson],MATCH(Q1278&amp;"_"&amp;D1277,XMLLINK[EID_MID],0)))</f>
        <v/>
      </c>
      <c r="Q1277" s="21">
        <f t="shared" ref="Q1277:Q1291" si="252">Q1276</f>
        <v>64</v>
      </c>
      <c r="R1277" s="15">
        <v>2</v>
      </c>
      <c r="S1277" s="18" t="b">
        <f>ISERROR(INDEX(XMLLINK[NamePerson],MATCH(Q1277&amp;"_"&amp;D1277,XMLLINK[EID_MID],0)))</f>
        <v>1</v>
      </c>
      <c r="U1277" s="15" t="str">
        <f t="shared" ref="U1277:U1283" ca="1" si="253">IF(ISNUMBER(DATEVALUE(F1277)),TODAY()-DATEVALUE(F1277),"")</f>
        <v/>
      </c>
      <c r="W1277" s="15" t="str">
        <f>IF(AND(M1277&lt;&gt;"",M1277&lt;&gt;M1276),", "&amp;M1277,"")</f>
        <v/>
      </c>
      <c r="Y1277" s="15" t="str">
        <f>IF(AND(K1277&lt;&gt;"",K1277&lt;&gt;K1276),", "&amp;K1277,"")</f>
        <v/>
      </c>
    </row>
    <row r="1278" spans="1:25" x14ac:dyDescent="0.25">
      <c r="A1278" s="24"/>
      <c r="B1278" s="17" t="s">
        <v>81</v>
      </c>
      <c r="C1278" s="18" t="str">
        <f>IF(ISERROR(S1275),"",INDEX(XMLLINK[LeiterTelefon],MATCH(Q1278,XMLLINK[EnsembleNr],0)))</f>
        <v/>
      </c>
      <c r="D1278" s="21">
        <v>3</v>
      </c>
      <c r="E1278" s="18" t="str">
        <f>IF(S1278,"",INDEX(XMLLINK[NamePerson],MATCH(Q1279&amp;"_"&amp;D1278,XMLLINK[EID_MID],0)))</f>
        <v/>
      </c>
      <c r="F1278" s="18" t="str">
        <f>IF(S1278,"",INDEX(XMLLINK[GebDat],MATCH(Q1279&amp;"_"&amp;D1278,XMLLINK[EID_MID],0)))</f>
        <v/>
      </c>
      <c r="G1278" s="18" t="str">
        <f>IF(S1278,"",INDEX(XMLLINK[Geschlecht],MATCH(Q1279&amp;"_"&amp;D1278,XMLLINK[EID_MID],0)))</f>
        <v/>
      </c>
      <c r="H1278" s="18" t="str">
        <f>IF(S1278,"",INDEX(XMLLINK[Adresse],MATCH(Q1279&amp;"_"&amp;D1278,XMLLINK[EID_MID],0)))</f>
        <v/>
      </c>
      <c r="I1278" s="18" t="str">
        <f>IF(S1278,"",INDEX(XMLLINK[Email],MATCH(Q1279&amp;"_"&amp;D1278,XMLLINK[EID_MID],0)))</f>
        <v/>
      </c>
      <c r="J1278" s="18" t="str">
        <f>IF(S1278,"",INDEX(XMLLINK[Telefon],MATCH(Q1279&amp;"_"&amp;D1278,XMLLINK[EID_MID],0)))</f>
        <v/>
      </c>
      <c r="K1278" s="18" t="str">
        <f>IF(S1278,"",INDEX(XMLLINK[Instrument],MATCH(Q1279&amp;"_"&amp;D1278,XMLLINK[EID_MID],0)))</f>
        <v/>
      </c>
      <c r="L1278" s="18" t="str">
        <f>IF(S1278,"",INDEX(XMLLINK[BereichIDPerson],MATCH(Q1279&amp;"_"&amp;D1278,XMLLINK[EID_MID],0)))</f>
        <v/>
      </c>
      <c r="M1278" s="18" t="str">
        <f>IF(S1278,"",INDEX(XMLLINK[BereichNamePerson],MATCH(Q1279&amp;"_"&amp;D1278,XMLLINK[EID_MID],0)))</f>
        <v/>
      </c>
      <c r="N1278" s="18" t="str">
        <f>IF(S1278,"",INDEX(XMLLINK[AuswahlPerson],MATCH(Q1279&amp;"_"&amp;D1278,XMLLINK[EID_MID],0)))</f>
        <v/>
      </c>
      <c r="O1278" s="18" t="str">
        <f>IF(S1278,"",INDEX(XMLLINK[BemerkungPerson],MATCH(Q1279&amp;"_"&amp;D1278,XMLLINK[EID_MID],0)))</f>
        <v/>
      </c>
      <c r="Q1278" s="21">
        <f t="shared" si="252"/>
        <v>64</v>
      </c>
      <c r="R1278" s="15">
        <v>3</v>
      </c>
      <c r="S1278" s="18" t="b">
        <f>ISERROR(INDEX(XMLLINK[NamePerson],MATCH(Q1277&amp;"_"&amp;D1278,XMLLINK[EID_MID],0)))</f>
        <v>1</v>
      </c>
      <c r="U1278" s="15" t="str">
        <f t="shared" ca="1" si="253"/>
        <v/>
      </c>
      <c r="W1278" s="15" t="str">
        <f>IF(OR(M1278="",COUNTIF(M1276:M1277,M1278)&gt;0),"",", "&amp;M1278)</f>
        <v/>
      </c>
      <c r="Y1278" s="15" t="str">
        <f>IF(OR(K1278="",COUNTIF(K1276:K1277,K1278)&gt;0),"",", "&amp;K1278)</f>
        <v/>
      </c>
    </row>
    <row r="1279" spans="1:25" x14ac:dyDescent="0.25">
      <c r="A1279" s="24"/>
      <c r="B1279" s="17" t="s">
        <v>82</v>
      </c>
      <c r="C1279" s="18" t="str">
        <f>IF(ISERROR(S1275),"",INDEX(XMLLINK[Art],MATCH(Q1279,XMLLINK[EnsembleNr],0)))</f>
        <v/>
      </c>
      <c r="D1279" s="21">
        <v>4</v>
      </c>
      <c r="E1279" s="18" t="str">
        <f>IF(S1279,"",INDEX(XMLLINK[NamePerson],MATCH(Q1280&amp;"_"&amp;D1279,XMLLINK[EID_MID],0)))</f>
        <v/>
      </c>
      <c r="F1279" s="18" t="str">
        <f>IF(S1279,"",INDEX(XMLLINK[GebDat],MATCH(Q1280&amp;"_"&amp;D1279,XMLLINK[EID_MID],0)))</f>
        <v/>
      </c>
      <c r="G1279" s="18" t="str">
        <f>IF(S1279,"",INDEX(XMLLINK[Geschlecht],MATCH(Q1280&amp;"_"&amp;D1279,XMLLINK[EID_MID],0)))</f>
        <v/>
      </c>
      <c r="H1279" s="18" t="str">
        <f>IF(S1279,"",INDEX(XMLLINK[Adresse],MATCH(Q1280&amp;"_"&amp;D1279,XMLLINK[EID_MID],0)))</f>
        <v/>
      </c>
      <c r="I1279" s="18" t="str">
        <f>IF(S1279,"",INDEX(XMLLINK[Email],MATCH(Q1280&amp;"_"&amp;D1279,XMLLINK[EID_MID],0)))</f>
        <v/>
      </c>
      <c r="J1279" s="18" t="str">
        <f>IF(S1279,"",INDEX(XMLLINK[Telefon],MATCH(Q1280&amp;"_"&amp;D1279,XMLLINK[EID_MID],0)))</f>
        <v/>
      </c>
      <c r="K1279" s="18" t="str">
        <f>IF(S1279,"",INDEX(XMLLINK[Instrument],MATCH(Q1280&amp;"_"&amp;D1279,XMLLINK[EID_MID],0)))</f>
        <v/>
      </c>
      <c r="L1279" s="18" t="str">
        <f>IF(S1279,"",INDEX(XMLLINK[BereichIDPerson],MATCH(Q1280&amp;"_"&amp;D1279,XMLLINK[EID_MID],0)))</f>
        <v/>
      </c>
      <c r="M1279" s="18" t="str">
        <f>IF(S1279,"",INDEX(XMLLINK[BereichNamePerson],MATCH(Q1280&amp;"_"&amp;D1279,XMLLINK[EID_MID],0)))</f>
        <v/>
      </c>
      <c r="N1279" s="18" t="str">
        <f>IF(S1279,"",INDEX(XMLLINK[AuswahlPerson],MATCH(Q1280&amp;"_"&amp;D1279,XMLLINK[EID_MID],0)))</f>
        <v/>
      </c>
      <c r="O1279" s="18" t="str">
        <f>IF(S1279,"",INDEX(XMLLINK[BemerkungPerson],MATCH(Q1280&amp;"_"&amp;D1279,XMLLINK[EID_MID],0)))</f>
        <v/>
      </c>
      <c r="Q1279" s="21">
        <f t="shared" si="252"/>
        <v>64</v>
      </c>
      <c r="R1279" s="15">
        <v>4</v>
      </c>
      <c r="S1279" s="18" t="b">
        <f>ISERROR(INDEX(XMLLINK[NamePerson],MATCH(Q1277&amp;"_"&amp;D1279,XMLLINK[EID_MID],0)))</f>
        <v>1</v>
      </c>
      <c r="U1279" s="15" t="str">
        <f t="shared" ca="1" si="253"/>
        <v/>
      </c>
      <c r="W1279" s="15" t="str">
        <f>IF(OR(M1279="",COUNTIF(M1276:M1278,M1279)&gt;0),"",", "&amp;M1279)</f>
        <v/>
      </c>
      <c r="Y1279" s="15" t="str">
        <f>IF(OR(K1279="",COUNTIF(K1276:K1278,K1279)&gt;0),"",", "&amp;K1279)</f>
        <v/>
      </c>
    </row>
    <row r="1280" spans="1:25" x14ac:dyDescent="0.25">
      <c r="A1280" s="24"/>
      <c r="B1280" s="17" t="s">
        <v>83</v>
      </c>
      <c r="C1280" s="18" t="str">
        <f>IF(ISERROR(S1275),"",INDEX(XMLLINK[Stufe],MATCH(Q1280,XMLLINK[EnsembleNr],0)))</f>
        <v/>
      </c>
      <c r="D1280" s="21">
        <v>5</v>
      </c>
      <c r="E1280" s="18" t="str">
        <f>IF(S1280,"",INDEX(XMLLINK[NamePerson],MATCH(Q1281&amp;"_"&amp;D1280,XMLLINK[EID_MID],0)))</f>
        <v/>
      </c>
      <c r="F1280" s="18" t="str">
        <f>IF(S1280,"",INDEX(XMLLINK[GebDat],MATCH(Q1281&amp;"_"&amp;D1280,XMLLINK[EID_MID],0)))</f>
        <v/>
      </c>
      <c r="G1280" s="18" t="str">
        <f>IF(S1280,"",INDEX(XMLLINK[Geschlecht],MATCH(Q1281&amp;"_"&amp;D1280,XMLLINK[EID_MID],0)))</f>
        <v/>
      </c>
      <c r="H1280" s="18" t="str">
        <f>IF(S1280,"",INDEX(XMLLINK[Adresse],MATCH(Q1281&amp;"_"&amp;D1280,XMLLINK[EID_MID],0)))</f>
        <v/>
      </c>
      <c r="I1280" s="18" t="str">
        <f>IF(S1280,"",INDEX(XMLLINK[Email],MATCH(Q1281&amp;"_"&amp;D1280,XMLLINK[EID_MID],0)))</f>
        <v/>
      </c>
      <c r="J1280" s="18" t="str">
        <f>IF(S1280,"",INDEX(XMLLINK[Telefon],MATCH(Q1281&amp;"_"&amp;D1280,XMLLINK[EID_MID],0)))</f>
        <v/>
      </c>
      <c r="K1280" s="18" t="str">
        <f>IF(S1280,"",INDEX(XMLLINK[Instrument],MATCH(Q1281&amp;"_"&amp;D1280,XMLLINK[EID_MID],0)))</f>
        <v/>
      </c>
      <c r="L1280" s="18" t="str">
        <f>IF(S1280,"",INDEX(XMLLINK[BereichIDPerson],MATCH(Q1281&amp;"_"&amp;D1280,XMLLINK[EID_MID],0)))</f>
        <v/>
      </c>
      <c r="M1280" s="18" t="str">
        <f>IF(S1280,"",INDEX(XMLLINK[BereichNamePerson],MATCH(Q1281&amp;"_"&amp;D1280,XMLLINK[EID_MID],0)))</f>
        <v/>
      </c>
      <c r="N1280" s="18" t="str">
        <f>IF(S1280,"",INDEX(XMLLINK[AuswahlPerson],MATCH(Q1281&amp;"_"&amp;D1280,XMLLINK[EID_MID],0)))</f>
        <v/>
      </c>
      <c r="O1280" s="18" t="str">
        <f>IF(S1280,"",INDEX(XMLLINK[BemerkungPerson],MATCH(Q1281&amp;"_"&amp;D1280,XMLLINK[EID_MID],0)))</f>
        <v/>
      </c>
      <c r="Q1280" s="21">
        <f t="shared" si="252"/>
        <v>64</v>
      </c>
      <c r="R1280" s="15">
        <v>5</v>
      </c>
      <c r="S1280" s="18" t="b">
        <f>ISERROR(INDEX(XMLLINK[NamePerson],MATCH(Q1277&amp;"_"&amp;D1280,XMLLINK[EID_MID],0)))</f>
        <v>1</v>
      </c>
      <c r="U1280" s="15" t="str">
        <f t="shared" ca="1" si="253"/>
        <v/>
      </c>
      <c r="W1280" s="15" t="str">
        <f>IF(OR(M1280="",COUNTIF(M1276:M1279,M1280)&gt;0),"",", "&amp;M1280)</f>
        <v/>
      </c>
      <c r="Y1280" s="15" t="str">
        <f>IF(OR(K1280="",COUNTIF(K1277:K1279,K1280)&gt;0),"",", "&amp;K1280)</f>
        <v/>
      </c>
    </row>
    <row r="1281" spans="1:25" x14ac:dyDescent="0.25">
      <c r="A1281" s="24"/>
      <c r="B1281" s="17" t="s">
        <v>84</v>
      </c>
      <c r="C1281" s="18" t="str">
        <f>IF(ISERROR(S1275),"",INDEX(XMLLINK[Artikel],MATCH(Q1281,XMLLINK[EnsembleNr],0)))</f>
        <v/>
      </c>
      <c r="D1281" s="21">
        <v>6</v>
      </c>
      <c r="E1281" s="18" t="str">
        <f>IF(S1281,"",INDEX(XMLLINK[NamePerson],MATCH(Q1282&amp;"_"&amp;D1281,XMLLINK[EID_MID],0)))</f>
        <v/>
      </c>
      <c r="F1281" s="18" t="str">
        <f>IF(S1281,"",INDEX(XMLLINK[GebDat],MATCH(Q1282&amp;"_"&amp;D1281,XMLLINK[EID_MID],0)))</f>
        <v/>
      </c>
      <c r="G1281" s="18" t="str">
        <f>IF(S1281,"",INDEX(XMLLINK[Geschlecht],MATCH(Q1282&amp;"_"&amp;D1281,XMLLINK[EID_MID],0)))</f>
        <v/>
      </c>
      <c r="H1281" s="18" t="str">
        <f>IF(S1281,"",INDEX(XMLLINK[Adresse],MATCH(Q1282&amp;"_"&amp;D1281,XMLLINK[EID_MID],0)))</f>
        <v/>
      </c>
      <c r="I1281" s="18" t="str">
        <f>IF(S1281,"",INDEX(XMLLINK[Email],MATCH(Q1282&amp;"_"&amp;D1281,XMLLINK[EID_MID],0)))</f>
        <v/>
      </c>
      <c r="J1281" s="18" t="str">
        <f>IF(S1281,"",INDEX(XMLLINK[Telefon],MATCH(Q1282&amp;"_"&amp;D1281,XMLLINK[EID_MID],0)))</f>
        <v/>
      </c>
      <c r="K1281" s="18" t="str">
        <f>IF(S1281,"",INDEX(XMLLINK[Instrument],MATCH(Q1282&amp;"_"&amp;D1281,XMLLINK[EID_MID],0)))</f>
        <v/>
      </c>
      <c r="L1281" s="18" t="str">
        <f>IF(S1281,"",INDEX(XMLLINK[BereichIDPerson],MATCH(Q1282&amp;"_"&amp;D1281,XMLLINK[EID_MID],0)))</f>
        <v/>
      </c>
      <c r="M1281" s="18" t="str">
        <f>IF(S1281,"",INDEX(XMLLINK[BereichNamePerson],MATCH(Q1282&amp;"_"&amp;D1281,XMLLINK[EID_MID],0)))</f>
        <v/>
      </c>
      <c r="N1281" s="18" t="str">
        <f>IF(S1281,"",INDEX(XMLLINK[AuswahlPerson],MATCH(Q1282&amp;"_"&amp;D1281,XMLLINK[EID_MID],0)))</f>
        <v/>
      </c>
      <c r="O1281" s="18" t="str">
        <f>IF(S1281,"",INDEX(XMLLINK[BemerkungPerson],MATCH(Q1282&amp;"_"&amp;D1281,XMLLINK[EID_MID],0)))</f>
        <v/>
      </c>
      <c r="Q1281" s="21">
        <f t="shared" si="252"/>
        <v>64</v>
      </c>
      <c r="R1281" s="15">
        <v>6</v>
      </c>
      <c r="S1281" s="18" t="b">
        <f>ISERROR(INDEX(XMLLINK[NamePerson],MATCH(Q1277&amp;"_"&amp;D1281,XMLLINK[EID_MID],0)))</f>
        <v>1</v>
      </c>
      <c r="U1281" s="15" t="str">
        <f t="shared" ca="1" si="253"/>
        <v/>
      </c>
      <c r="W1281" s="15" t="str">
        <f>IF(OR(M1281="",COUNTIF(M1276:M1280,M1281)&gt;0),"",", "&amp;M1281)</f>
        <v/>
      </c>
      <c r="Y1281" s="15" t="str">
        <f>IF(OR(K1281="",COUNTIF(K1278:K1280,K1281)&gt;0),"",", "&amp;K1281)</f>
        <v/>
      </c>
    </row>
    <row r="1282" spans="1:25" x14ac:dyDescent="0.25">
      <c r="A1282" s="24"/>
      <c r="B1282" s="17" t="s">
        <v>85</v>
      </c>
      <c r="C1282" s="18" t="str">
        <f>IF(ISERROR(S1275),"",INDEX(XMLLINK[BereichID],MATCH(Q1282,XMLLINK[EnsembleNr],0)))</f>
        <v/>
      </c>
      <c r="D1282" s="21">
        <v>7</v>
      </c>
      <c r="E1282" s="18" t="str">
        <f>IF(S1282,"",INDEX(XMLLINK[NamePerson],MATCH(Q1283&amp;"_"&amp;D1282,XMLLINK[EID_MID],0)))</f>
        <v/>
      </c>
      <c r="F1282" s="18" t="str">
        <f>IF(S1282,"",INDEX(XMLLINK[GebDat],MATCH(Q1283&amp;"_"&amp;D1282,XMLLINK[EID_MID],0)))</f>
        <v/>
      </c>
      <c r="G1282" s="18" t="str">
        <f>IF(S1282,"",INDEX(XMLLINK[Geschlecht],MATCH(Q1283&amp;"_"&amp;D1282,XMLLINK[EID_MID],0)))</f>
        <v/>
      </c>
      <c r="H1282" s="18" t="str">
        <f>IF(S1282,"",INDEX(XMLLINK[Adresse],MATCH(Q1283&amp;"_"&amp;D1282,XMLLINK[EID_MID],0)))</f>
        <v/>
      </c>
      <c r="I1282" s="18" t="str">
        <f>IF(S1282,"",INDEX(XMLLINK[Email],MATCH(Q1283&amp;"_"&amp;D1282,XMLLINK[EID_MID],0)))</f>
        <v/>
      </c>
      <c r="J1282" s="18" t="str">
        <f>IF(S1282,"",INDEX(XMLLINK[Telefon],MATCH(Q1283&amp;"_"&amp;D1282,XMLLINK[EID_MID],0)))</f>
        <v/>
      </c>
      <c r="K1282" s="18" t="str">
        <f>IF(S1282,"",INDEX(XMLLINK[Instrument],MATCH(Q1283&amp;"_"&amp;D1282,XMLLINK[EID_MID],0)))</f>
        <v/>
      </c>
      <c r="L1282" s="18" t="str">
        <f>IF(S1282,"",INDEX(XMLLINK[BereichIDPerson],MATCH(Q1283&amp;"_"&amp;D1282,XMLLINK[EID_MID],0)))</f>
        <v/>
      </c>
      <c r="M1282" s="18" t="str">
        <f>IF(S1282,"",INDEX(XMLLINK[BereichNamePerson],MATCH(Q1283&amp;"_"&amp;D1282,XMLLINK[EID_MID],0)))</f>
        <v/>
      </c>
      <c r="N1282" s="18" t="str">
        <f>IF(S1282,"",INDEX(XMLLINK[AuswahlPerson],MATCH(Q1283&amp;"_"&amp;D1282,XMLLINK[EID_MID],0)))</f>
        <v/>
      </c>
      <c r="O1282" s="18" t="str">
        <f>IF(S1282,"",INDEX(XMLLINK[BemerkungPerson],MATCH(Q1283&amp;"_"&amp;D1282,XMLLINK[EID_MID],0)))</f>
        <v/>
      </c>
      <c r="Q1282" s="21">
        <f t="shared" si="252"/>
        <v>64</v>
      </c>
      <c r="R1282" s="15">
        <v>7</v>
      </c>
      <c r="S1282" s="18" t="b">
        <f>ISERROR(INDEX(XMLLINK[NamePerson],MATCH(Q1277&amp;"_"&amp;D1282,XMLLINK[EID_MID],0)))</f>
        <v>1</v>
      </c>
      <c r="U1282" s="15" t="str">
        <f t="shared" ca="1" si="253"/>
        <v/>
      </c>
      <c r="W1282" s="15" t="str">
        <f>IF(OR(M1282="",COUNTIF(M1276:M1281,M1282)&gt;0),"",", "&amp;M1282)</f>
        <v/>
      </c>
      <c r="Y1282" s="15" t="str">
        <f>IF(OR(K1282="",COUNTIF(K1279:K1281,K1282)&gt;0),"",", "&amp;K1282)</f>
        <v/>
      </c>
    </row>
    <row r="1283" spans="1:25" x14ac:dyDescent="0.25">
      <c r="A1283" s="24"/>
      <c r="B1283" s="17" t="s">
        <v>86</v>
      </c>
      <c r="C1283" s="18" t="str">
        <f>IF(ISERROR(S1275),"",INDEX(XMLLINK[BereichName],MATCH(Q1283,XMLLINK[EnsembleNr],0)))</f>
        <v/>
      </c>
      <c r="D1283" s="21">
        <v>8</v>
      </c>
      <c r="E1283" s="18" t="str">
        <f>IF(S1283,"",INDEX(XMLLINK[NamePerson],MATCH(Q1284&amp;"_"&amp;D1283,XMLLINK[EID_MID],0)))</f>
        <v/>
      </c>
      <c r="F1283" s="18" t="str">
        <f>IF(S1283,"",INDEX(XMLLINK[GebDat],MATCH(Q1284&amp;"_"&amp;D1283,XMLLINK[EID_MID],0)))</f>
        <v/>
      </c>
      <c r="G1283" s="18" t="str">
        <f>IF(S1283,"",INDEX(XMLLINK[Geschlecht],MATCH(Q1284&amp;"_"&amp;D1283,XMLLINK[EID_MID],0)))</f>
        <v/>
      </c>
      <c r="H1283" s="18" t="str">
        <f>IF(S1283,"",INDEX(XMLLINK[Adresse],MATCH(Q1284&amp;"_"&amp;D1283,XMLLINK[EID_MID],0)))</f>
        <v/>
      </c>
      <c r="I1283" s="18" t="str">
        <f>IF(S1283,"",INDEX(XMLLINK[Email],MATCH(Q1284&amp;"_"&amp;D1283,XMLLINK[EID_MID],0)))</f>
        <v/>
      </c>
      <c r="J1283" s="18" t="str">
        <f>IF(S1283,"",INDEX(XMLLINK[Telefon],MATCH(Q1284&amp;"_"&amp;D1283,XMLLINK[EID_MID],0)))</f>
        <v/>
      </c>
      <c r="K1283" s="18" t="str">
        <f>IF(S1283,"",INDEX(XMLLINK[Instrument],MATCH(Q1284&amp;"_"&amp;D1283,XMLLINK[EID_MID],0)))</f>
        <v/>
      </c>
      <c r="L1283" s="18" t="str">
        <f>IF(S1283,"",INDEX(XMLLINK[BereichIDPerson],MATCH(Q1284&amp;"_"&amp;D1283,XMLLINK[EID_MID],0)))</f>
        <v/>
      </c>
      <c r="M1283" s="18" t="str">
        <f>IF(S1283,"",INDEX(XMLLINK[BereichNamePerson],MATCH(Q1284&amp;"_"&amp;D1283,XMLLINK[EID_MID],0)))</f>
        <v/>
      </c>
      <c r="N1283" s="18" t="str">
        <f>IF(S1283,"",INDEX(XMLLINK[AuswahlPerson],MATCH(Q1284&amp;"_"&amp;D1283,XMLLINK[EID_MID],0)))</f>
        <v/>
      </c>
      <c r="O1283" s="18" t="str">
        <f>IF(S1283,"",INDEX(XMLLINK[BemerkungPerson],MATCH(Q1284&amp;"_"&amp;D1283,XMLLINK[EID_MID],0)))</f>
        <v/>
      </c>
      <c r="Q1283" s="21">
        <f t="shared" si="252"/>
        <v>64</v>
      </c>
      <c r="R1283" s="15">
        <v>8</v>
      </c>
      <c r="S1283" s="18" t="b">
        <f>ISERROR(INDEX(XMLLINK[NamePerson],MATCH(Q1277&amp;"_"&amp;D1283,XMLLINK[EID_MID],0)))</f>
        <v>1</v>
      </c>
      <c r="U1283" s="15" t="str">
        <f t="shared" ca="1" si="253"/>
        <v/>
      </c>
      <c r="W1283" s="15" t="str">
        <f>IF(OR(M1283="",COUNTIF(M1276:M1282,M1283)&gt;0),"",", "&amp;M1283)</f>
        <v/>
      </c>
      <c r="Y1283" s="15" t="str">
        <f>IF(OR(K1283="",COUNTIF(K1280:K1282,K1283)&gt;0),"",", "&amp;K1283)</f>
        <v/>
      </c>
    </row>
    <row r="1284" spans="1:25" x14ac:dyDescent="0.25">
      <c r="A1284" s="24"/>
      <c r="B1284" s="17" t="s">
        <v>87</v>
      </c>
      <c r="C1284" s="18" t="str">
        <f>IF(ISERROR(S1275),"",INDEX(XMLLINK[Auftrittzeit],MATCH(Q1284,XMLLINK[EnsembleNr],0)))</f>
        <v/>
      </c>
      <c r="D1284" s="17" t="s">
        <v>94</v>
      </c>
      <c r="E1284" s="15" t="s">
        <v>29</v>
      </c>
      <c r="F1284" s="15" t="s">
        <v>30</v>
      </c>
      <c r="G1284" s="15" t="s">
        <v>95</v>
      </c>
      <c r="H1284" s="15" t="s">
        <v>32</v>
      </c>
      <c r="I1284" s="15" t="s">
        <v>20</v>
      </c>
      <c r="J1284" s="15" t="s">
        <v>39</v>
      </c>
      <c r="Q1284" s="21">
        <f t="shared" si="252"/>
        <v>64</v>
      </c>
      <c r="U1284" s="15">
        <f ca="1">COUNT(U1276:U1283)</f>
        <v>0</v>
      </c>
      <c r="W1284" s="29" t="str">
        <f>CONCATENATE(W1285,V1286,W1286,V1287,W1287,V1288,W1288,V1289,W1289,V1290,W1290,V1291,W1291)</f>
        <v/>
      </c>
    </row>
    <row r="1285" spans="1:25" x14ac:dyDescent="0.25">
      <c r="A1285" s="24"/>
      <c r="B1285" s="17" t="s">
        <v>88</v>
      </c>
      <c r="C1285" s="18" t="str">
        <f>IF(ISERROR(S1275),"",INDEX(XMLLINK[Bemerkung],MATCH(Q1285,XMLLINK[EnsembleNr],0)))</f>
        <v/>
      </c>
      <c r="D1285" s="21">
        <v>1</v>
      </c>
      <c r="E1285" s="18" t="str">
        <f>IF(S1285,"",INDEX(XMLLINK[Titel],MATCH(Q1286&amp;"_"&amp;D1285,XMLLINK[EID_WID],0)))</f>
        <v/>
      </c>
      <c r="F1285" s="18" t="str">
        <f>IF(S1285,"",INDEX(XMLLINK[Komponist],MATCH(Q1286&amp;"_"&amp;D1285,XMLLINK[EID_WID],0)))</f>
        <v/>
      </c>
      <c r="G1285" s="18" t="str">
        <f>IF(S1285,"",INDEX(XMLLINK[Satz],MATCH(Q1286&amp;"_"&amp;D1285,XMLLINK[EID_WID],0)))</f>
        <v/>
      </c>
      <c r="H1285" s="18" t="str">
        <f>IF(S1285,"",INDEX(XMLLINK[Dauer],MATCH(Q1286&amp;"_"&amp;D1285,XMLLINK[EID_WID],0)))</f>
        <v/>
      </c>
      <c r="I1285" s="18" t="str">
        <f>IF(S1285,"",INDEX(XMLLINK[BemerkungWerk],MATCH(Q1286&amp;"_"&amp;D1285,XMLLINK[EID_WID],0)))</f>
        <v/>
      </c>
      <c r="J1285" s="18" t="str">
        <f>IF(S1285,"",INDEX(XMLLINK[Pflicht],MATCH(Q1286&amp;"_"&amp;D1285,XMLLINK[EID_WID],0)))</f>
        <v/>
      </c>
      <c r="Q1285" s="21">
        <f t="shared" si="252"/>
        <v>64</v>
      </c>
      <c r="R1285" s="22" t="s">
        <v>102</v>
      </c>
      <c r="S1285" s="18" t="b">
        <f>ISERROR(INDEX(XMLLINK[NamePerson],MATCH(Q1287&amp;"_"&amp;D1285,XMLLINK[EID_WID],0)))</f>
        <v>1</v>
      </c>
      <c r="W1285" s="15" t="str">
        <f t="shared" ref="W1285:W1292" si="254">IF(AND(F1285="",G1285=""),E1285,IF(AND(F1285&lt;&gt;"",G1285&lt;&gt;""),F1285&amp;", "&amp;E1285&amp;", "&amp;G1285,IF(F1285="",E1285&amp;", "&amp;G1285,F1285&amp;", "&amp;E1285)))</f>
        <v/>
      </c>
    </row>
    <row r="1286" spans="1:25" x14ac:dyDescent="0.25">
      <c r="A1286" s="24"/>
      <c r="B1286" s="17" t="s">
        <v>108</v>
      </c>
      <c r="C1286" s="28" t="str">
        <f ca="1">IF(U1284=0,"",SUM(U1276:U1283)/U1284/365.25)</f>
        <v/>
      </c>
      <c r="D1286" s="21">
        <v>2</v>
      </c>
      <c r="E1286" s="18" t="str">
        <f>IF(S1286,"",INDEX(XMLLINK[Titel],MATCH(Q1287&amp;"_"&amp;D1286,XMLLINK[EID_WID],0)))</f>
        <v/>
      </c>
      <c r="F1286" s="18" t="str">
        <f>IF(S1286,"",INDEX(XMLLINK[Komponist],MATCH(Q1287&amp;"_"&amp;D1286,XMLLINK[EID_WID],0)))</f>
        <v/>
      </c>
      <c r="G1286" s="18" t="str">
        <f>IF(S1286,"",INDEX(XMLLINK[Satz],MATCH(Q1287&amp;"_"&amp;D1286,XMLLINK[EID_WID],0)))</f>
        <v/>
      </c>
      <c r="H1286" s="18" t="str">
        <f>IF(S1286,"",INDEX(XMLLINK[Dauer],MATCH(Q1287&amp;"_"&amp;D1286,XMLLINK[EID_WID],0)))</f>
        <v/>
      </c>
      <c r="I1286" s="18" t="str">
        <f>IF(S1286,"",INDEX(XMLLINK[BemerkungWerk],MATCH(Q1287&amp;"_"&amp;D1286,XMLLINK[EID_WID],0)))</f>
        <v/>
      </c>
      <c r="J1286" s="18" t="str">
        <f>IF(S1286,"",INDEX(XMLLINK[Pflicht],MATCH(Q1287&amp;"_"&amp;D1286,XMLLINK[EID_WID],0)))</f>
        <v/>
      </c>
      <c r="Q1286" s="21">
        <f t="shared" si="252"/>
        <v>64</v>
      </c>
      <c r="R1286" s="22">
        <v>2</v>
      </c>
      <c r="S1286" s="18" t="b">
        <f>ISERROR(INDEX(XMLLINK[NamePerson],MATCH(Q1288&amp;"_"&amp;D1286,XMLLINK[EID_WID],0)))</f>
        <v>1</v>
      </c>
      <c r="V1286" s="15" t="str">
        <f>IF(W1286="","","; ")</f>
        <v/>
      </c>
      <c r="W1286" s="15" t="str">
        <f t="shared" si="254"/>
        <v/>
      </c>
    </row>
    <row r="1287" spans="1:25" x14ac:dyDescent="0.25">
      <c r="A1287" s="24"/>
      <c r="D1287" s="21">
        <v>3</v>
      </c>
      <c r="E1287" s="18" t="str">
        <f>IF(S1287,"",INDEX(XMLLINK[Titel],MATCH(Q1288&amp;"_"&amp;D1287,XMLLINK[EID_WID],0)))</f>
        <v/>
      </c>
      <c r="F1287" s="18" t="str">
        <f>IF(S1287,"",INDEX(XMLLINK[Komponist],MATCH(Q1288&amp;"_"&amp;D1287,XMLLINK[EID_WID],0)))</f>
        <v/>
      </c>
      <c r="G1287" s="18" t="str">
        <f>IF(S1287,"",INDEX(XMLLINK[Satz],MATCH(Q1288&amp;"_"&amp;D1287,XMLLINK[EID_WID],0)))</f>
        <v/>
      </c>
      <c r="H1287" s="18" t="str">
        <f>IF(S1287,"",INDEX(XMLLINK[Dauer],MATCH(Q1288&amp;"_"&amp;D1287,XMLLINK[EID_WID],0)))</f>
        <v/>
      </c>
      <c r="I1287" s="18" t="str">
        <f>IF(S1287,"",INDEX(XMLLINK[BemerkungWerk],MATCH(Q1288&amp;"_"&amp;D1287,XMLLINK[EID_WID],0)))</f>
        <v/>
      </c>
      <c r="J1287" s="18" t="str">
        <f>IF(S1287,"",INDEX(XMLLINK[Pflicht],MATCH(Q1288&amp;"_"&amp;D1287,XMLLINK[EID_WID],0)))</f>
        <v/>
      </c>
      <c r="Q1287" s="21">
        <f t="shared" si="252"/>
        <v>64</v>
      </c>
      <c r="R1287" s="22">
        <v>3</v>
      </c>
      <c r="S1287" s="18" t="b">
        <f>ISERROR(INDEX(XMLLINK[NamePerson],MATCH(Q1289&amp;"_"&amp;D1287,XMLLINK[EID_WID],0)))</f>
        <v>1</v>
      </c>
      <c r="V1287" s="15" t="str">
        <f t="shared" ref="V1287:V1292" si="255">IF(W1287="","","; ")</f>
        <v/>
      </c>
      <c r="W1287" s="15" t="str">
        <f t="shared" si="254"/>
        <v/>
      </c>
    </row>
    <row r="1288" spans="1:25" x14ac:dyDescent="0.25">
      <c r="A1288" s="24"/>
      <c r="D1288" s="21">
        <v>4</v>
      </c>
      <c r="E1288" s="18" t="str">
        <f>IF(S1288,"",INDEX(XMLLINK[Titel],MATCH(Q1289&amp;"_"&amp;D1288,XMLLINK[EID_WID],0)))</f>
        <v/>
      </c>
      <c r="F1288" s="18" t="str">
        <f>IF(S1288,"",INDEX(XMLLINK[Komponist],MATCH(Q1289&amp;"_"&amp;D1288,XMLLINK[EID_WID],0)))</f>
        <v/>
      </c>
      <c r="G1288" s="18" t="str">
        <f>IF(S1288,"",INDEX(XMLLINK[Satz],MATCH(Q1289&amp;"_"&amp;D1288,XMLLINK[EID_WID],0)))</f>
        <v/>
      </c>
      <c r="H1288" s="18" t="str">
        <f>IF(S1288,"",INDEX(XMLLINK[Dauer],MATCH(Q1289&amp;"_"&amp;D1288,XMLLINK[EID_WID],0)))</f>
        <v/>
      </c>
      <c r="I1288" s="18" t="str">
        <f>IF(S1288,"",INDEX(XMLLINK[BemerkungWerk],MATCH(Q1289&amp;"_"&amp;D1288,XMLLINK[EID_WID],0)))</f>
        <v/>
      </c>
      <c r="J1288" s="18" t="str">
        <f>IF(S1288,"",INDEX(XMLLINK[Pflicht],MATCH(Q1289&amp;"_"&amp;D1288,XMLLINK[EID_WID],0)))</f>
        <v/>
      </c>
      <c r="Q1288" s="21">
        <f t="shared" si="252"/>
        <v>64</v>
      </c>
      <c r="R1288" s="22">
        <v>4</v>
      </c>
      <c r="S1288" s="18" t="b">
        <f>ISERROR(INDEX(XMLLINK[NamePerson],MATCH(Q1290&amp;"_"&amp;D1288,XMLLINK[EID_WID],0)))</f>
        <v>1</v>
      </c>
      <c r="V1288" s="15" t="str">
        <f t="shared" si="255"/>
        <v/>
      </c>
      <c r="W1288" s="15" t="str">
        <f t="shared" si="254"/>
        <v/>
      </c>
    </row>
    <row r="1289" spans="1:25" x14ac:dyDescent="0.25">
      <c r="A1289" s="24"/>
      <c r="D1289" s="21">
        <v>5</v>
      </c>
      <c r="E1289" s="18" t="str">
        <f>IF(S1289,"",INDEX(XMLLINK[Titel],MATCH(Q1290&amp;"_"&amp;D1289,XMLLINK[EID_WID],0)))</f>
        <v/>
      </c>
      <c r="F1289" s="18" t="str">
        <f>IF(S1289,"",INDEX(XMLLINK[Komponist],MATCH(Q1290&amp;"_"&amp;D1289,XMLLINK[EID_WID],0)))</f>
        <v/>
      </c>
      <c r="G1289" s="18" t="str">
        <f>IF(S1289,"",INDEX(XMLLINK[Satz],MATCH(Q1290&amp;"_"&amp;D1289,XMLLINK[EID_WID],0)))</f>
        <v/>
      </c>
      <c r="H1289" s="18" t="str">
        <f>IF(S1289,"",INDEX(XMLLINK[Dauer],MATCH(Q1290&amp;"_"&amp;D1289,XMLLINK[EID_WID],0)))</f>
        <v/>
      </c>
      <c r="I1289" s="18" t="str">
        <f>IF(S1289,"",INDEX(XMLLINK[BemerkungWerk],MATCH(Q1290&amp;"_"&amp;D1289,XMLLINK[EID_WID],0)))</f>
        <v/>
      </c>
      <c r="J1289" s="18" t="str">
        <f>IF(S1289,"",INDEX(XMLLINK[Pflicht],MATCH(Q1290&amp;"_"&amp;D1289,XMLLINK[EID_WID],0)))</f>
        <v/>
      </c>
      <c r="Q1289" s="21">
        <f t="shared" si="252"/>
        <v>64</v>
      </c>
      <c r="R1289" s="22">
        <v>5</v>
      </c>
      <c r="S1289" s="18" t="b">
        <f>ISERROR(INDEX(XMLLINK[NamePerson],MATCH(Q1291&amp;"_"&amp;D1289,XMLLINK[EID_WID],0)))</f>
        <v>1</v>
      </c>
      <c r="V1289" s="15" t="str">
        <f t="shared" si="255"/>
        <v/>
      </c>
      <c r="W1289" s="15" t="str">
        <f t="shared" si="254"/>
        <v/>
      </c>
    </row>
    <row r="1290" spans="1:25" x14ac:dyDescent="0.25">
      <c r="A1290" s="24"/>
      <c r="D1290" s="21">
        <v>6</v>
      </c>
      <c r="E1290" s="18" t="str">
        <f>IF(S1290,"",INDEX(XMLLINK[Titel],MATCH(Q1291&amp;"_"&amp;D1290,XMLLINK[EID_WID],0)))</f>
        <v/>
      </c>
      <c r="F1290" s="18" t="str">
        <f>IF(S1290,"",INDEX(XMLLINK[Komponist],MATCH(Q1291&amp;"_"&amp;D1290,XMLLINK[EID_WID],0)))</f>
        <v/>
      </c>
      <c r="G1290" s="18" t="str">
        <f>IF(S1290,"",INDEX(XMLLINK[Satz],MATCH(Q1291&amp;"_"&amp;D1290,XMLLINK[EID_WID],0)))</f>
        <v/>
      </c>
      <c r="H1290" s="18" t="str">
        <f>IF(S1290,"",INDEX(XMLLINK[Dauer],MATCH(Q1291&amp;"_"&amp;D1290,XMLLINK[EID_WID],0)))</f>
        <v/>
      </c>
      <c r="I1290" s="18" t="str">
        <f>IF(S1290,"",INDEX(XMLLINK[BemerkungWerk],MATCH(Q1291&amp;"_"&amp;D1290,XMLLINK[EID_WID],0)))</f>
        <v/>
      </c>
      <c r="J1290" s="18" t="str">
        <f>IF(S1290,"",INDEX(XMLLINK[Pflicht],MATCH(Q1291&amp;"_"&amp;D1290,XMLLINK[EID_WID],0)))</f>
        <v/>
      </c>
      <c r="Q1290" s="21">
        <f t="shared" si="252"/>
        <v>64</v>
      </c>
      <c r="R1290" s="22">
        <v>6</v>
      </c>
      <c r="S1290" s="18" t="b">
        <f>ISERROR(INDEX(XMLLINK[NamePerson],MATCH(Q1292&amp;"_"&amp;D1290,XMLLINK[EID_WID],0)))</f>
        <v>1</v>
      </c>
      <c r="V1290" s="15" t="str">
        <f t="shared" si="255"/>
        <v/>
      </c>
      <c r="W1290" s="15" t="str">
        <f t="shared" si="254"/>
        <v/>
      </c>
    </row>
    <row r="1291" spans="1:25" x14ac:dyDescent="0.25">
      <c r="A1291" s="24"/>
      <c r="D1291" s="21">
        <v>7</v>
      </c>
      <c r="E1291" s="18" t="str">
        <f>IF(S1291,"",INDEX(XMLLINK[Titel],MATCH(Q1292&amp;"_"&amp;D1291,XMLLINK[EID_WID],0)))</f>
        <v/>
      </c>
      <c r="F1291" s="18" t="str">
        <f>IF(S1291,"",INDEX(XMLLINK[Komponist],MATCH(Q1292&amp;"_"&amp;D1291,XMLLINK[EID_WID],0)))</f>
        <v/>
      </c>
      <c r="G1291" s="18" t="str">
        <f>IF(S1291,"",INDEX(XMLLINK[Satz],MATCH(Q1292&amp;"_"&amp;D1291,XMLLINK[EID_WID],0)))</f>
        <v/>
      </c>
      <c r="H1291" s="18" t="str">
        <f>IF(S1291,"",INDEX(XMLLINK[Dauer],MATCH(Q1292&amp;"_"&amp;D1291,XMLLINK[EID_WID],0)))</f>
        <v/>
      </c>
      <c r="I1291" s="18" t="str">
        <f>IF(S1291,"",INDEX(XMLLINK[BemerkungWerk],MATCH(Q1292&amp;"_"&amp;D1291,XMLLINK[EID_WID],0)))</f>
        <v/>
      </c>
      <c r="J1291" s="18" t="str">
        <f>IF(S1291,"",INDEX(XMLLINK[Pflicht],MATCH(Q1292&amp;"_"&amp;D1291,XMLLINK[EID_WID],0)))</f>
        <v/>
      </c>
      <c r="Q1291" s="21">
        <f t="shared" si="252"/>
        <v>64</v>
      </c>
      <c r="R1291" s="22">
        <v>7</v>
      </c>
      <c r="S1291" s="18" t="b">
        <f>ISERROR(INDEX(XMLLINK[NamePerson],MATCH(Q1293&amp;"_"&amp;D1291,XMLLINK[EID_WID],0)))</f>
        <v>1</v>
      </c>
      <c r="V1291" s="15" t="str">
        <f t="shared" si="255"/>
        <v/>
      </c>
      <c r="W1291" s="15" t="str">
        <f t="shared" si="254"/>
        <v/>
      </c>
    </row>
    <row r="1292" spans="1:25" x14ac:dyDescent="0.25">
      <c r="A1292" s="24"/>
      <c r="D1292" s="21">
        <v>8</v>
      </c>
      <c r="E1292" s="18" t="str">
        <f>IF(S1292,"",INDEX(XMLLINK[Titel],MATCH(Q1293&amp;"_"&amp;D1292,XMLLINK[EID_WID],0)))</f>
        <v/>
      </c>
      <c r="F1292" s="18" t="str">
        <f>IF(S1292,"",INDEX(XMLLINK[Komponist],MATCH(Q1293&amp;"_"&amp;D1292,XMLLINK[EID_WID],0)))</f>
        <v/>
      </c>
      <c r="G1292" s="18" t="str">
        <f>IF(S1292,"",INDEX(XMLLINK[Satz],MATCH(Q1293&amp;"_"&amp;D1292,XMLLINK[EID_WID],0)))</f>
        <v/>
      </c>
      <c r="H1292" s="18" t="str">
        <f>IF(S1292,"",INDEX(XMLLINK[Dauer],MATCH(Q1293&amp;"_"&amp;D1292,XMLLINK[EID_WID],0)))</f>
        <v/>
      </c>
      <c r="I1292" s="18" t="str">
        <f>IF(S1292,"",INDEX(XMLLINK[BemerkungWerk],MATCH(Q1293&amp;"_"&amp;D1292,XMLLINK[EID_WID],0)))</f>
        <v/>
      </c>
      <c r="J1292" s="18" t="str">
        <f>IF(S1292,"",INDEX(XMLLINK[Pflicht],MATCH(Q1293&amp;"_"&amp;D1292,XMLLINK[EID_WID],0)))</f>
        <v/>
      </c>
      <c r="Q1292" s="21"/>
      <c r="R1292" s="22">
        <v>8</v>
      </c>
      <c r="S1292" s="18" t="b">
        <f>ISERROR(INDEX(XMLLINK[NamePerson],MATCH(A1293&amp;"_"&amp;D1292,XMLLINK[EID_WID],0)))</f>
        <v>1</v>
      </c>
      <c r="V1292" s="15" t="str">
        <f t="shared" si="255"/>
        <v/>
      </c>
      <c r="W1292" s="15" t="str">
        <f t="shared" si="254"/>
        <v/>
      </c>
    </row>
    <row r="1294" spans="1:25" x14ac:dyDescent="0.25">
      <c r="A1294" s="23" t="s">
        <v>96</v>
      </c>
      <c r="B1294" s="23">
        <f>(ROW()+6)/20</f>
        <v>65</v>
      </c>
      <c r="C1294" s="24"/>
      <c r="D1294" s="24"/>
      <c r="E1294" s="24"/>
      <c r="F1294" s="24"/>
      <c r="G1294" s="24"/>
      <c r="H1294" s="24"/>
      <c r="I1294" s="24"/>
      <c r="J1294" s="24"/>
      <c r="K1294" s="24"/>
      <c r="L1294" s="24"/>
      <c r="M1294" s="24"/>
      <c r="N1294" s="24"/>
      <c r="O1294" s="24"/>
    </row>
    <row r="1295" spans="1:25" x14ac:dyDescent="0.25">
      <c r="A1295" s="24"/>
      <c r="B1295" s="17" t="s">
        <v>78</v>
      </c>
      <c r="C1295" s="18" t="str">
        <f>IF(ISERROR(S1295),"",INDEX(XMLLINK[Name],MATCH(Q1296,XMLLINK[EnsembleNr],0)))</f>
        <v/>
      </c>
      <c r="D1295" s="17" t="s">
        <v>89</v>
      </c>
      <c r="E1295" s="19" t="s">
        <v>11</v>
      </c>
      <c r="F1295" s="15" t="s">
        <v>90</v>
      </c>
      <c r="G1295" s="15" t="s">
        <v>91</v>
      </c>
      <c r="H1295" s="15" t="s">
        <v>24</v>
      </c>
      <c r="I1295" s="15" t="s">
        <v>25</v>
      </c>
      <c r="J1295" s="15" t="s">
        <v>26</v>
      </c>
      <c r="K1295" s="15" t="s">
        <v>27</v>
      </c>
      <c r="L1295" s="15" t="s">
        <v>18</v>
      </c>
      <c r="M1295" s="15" t="s">
        <v>92</v>
      </c>
      <c r="N1295" s="15" t="s">
        <v>93</v>
      </c>
      <c r="O1295" s="15" t="s">
        <v>20</v>
      </c>
      <c r="Q1295" s="21" t="s">
        <v>103</v>
      </c>
      <c r="R1295" s="17" t="s">
        <v>97</v>
      </c>
      <c r="S1295" s="20" t="e">
        <f>VLOOKUP(Q1297,XMLLINK[EnsembleNr],1,0)</f>
        <v>#N/A</v>
      </c>
      <c r="T1295" s="15" t="s">
        <v>100</v>
      </c>
      <c r="W1295" s="29" t="str">
        <f>CONCATENATE(W1296,W1297,W1298,W1299,W1300,W1301,W1302,W1303)</f>
        <v/>
      </c>
      <c r="X1295" s="31">
        <f>8-COUNTIF(W1296:W1303,"")</f>
        <v>0</v>
      </c>
      <c r="Y1295" s="29" t="str">
        <f>CONCATENATE(Y1296,Y1297,Y1298,Y1299,Y1300,Y1301,Y1302,Y1303)</f>
        <v/>
      </c>
    </row>
    <row r="1296" spans="1:25" x14ac:dyDescent="0.25">
      <c r="A1296" s="24"/>
      <c r="B1296" s="17" t="s">
        <v>79</v>
      </c>
      <c r="C1296" s="18" t="str">
        <f>IF(ISERROR(S1295),"",INDEX(XMLLINK[Leiter],MATCH(Q1296,XMLLINK[EnsembleNr],0)))</f>
        <v/>
      </c>
      <c r="D1296" s="21">
        <v>1</v>
      </c>
      <c r="E1296" s="18" t="str">
        <f>IF(S1296,"",INDEX(XMLLINK[NamePerson],MATCH(Q1297&amp;"_"&amp;D1296,XMLLINK[EID_MID],0)))</f>
        <v/>
      </c>
      <c r="F1296" s="18" t="str">
        <f>IF(S1296,"",INDEX(XMLLINK[GebDat],MATCH(Q1297&amp;"_"&amp;D1296,XMLLINK[EID_MID],0)))</f>
        <v/>
      </c>
      <c r="G1296" s="18" t="str">
        <f>IF(S1296,"",INDEX(XMLLINK[Geschlecht],MATCH(Q1297&amp;"_"&amp;D1296,XMLLINK[EID_MID],0)))</f>
        <v/>
      </c>
      <c r="H1296" s="18" t="str">
        <f>IF(S1296,"",INDEX(XMLLINK[Adresse],MATCH(Q1297&amp;"_"&amp;D1296,XMLLINK[EID_MID],0)))</f>
        <v/>
      </c>
      <c r="I1296" s="18" t="str">
        <f>IF(S1296,"",INDEX(XMLLINK[Email],MATCH(Q1297&amp;"_"&amp;D1296,XMLLINK[EID_MID],0)))</f>
        <v/>
      </c>
      <c r="J1296" s="18" t="str">
        <f>IF(S1296,"",INDEX(XMLLINK[Telefon],MATCH(Q1297&amp;"_"&amp;D1296,XMLLINK[EID_MID],0)))</f>
        <v/>
      </c>
      <c r="K1296" s="18" t="str">
        <f>IF(S1296,"",INDEX(XMLLINK[Instrument],MATCH(Q1297&amp;"_"&amp;D1296,XMLLINK[EID_MID],0)))</f>
        <v/>
      </c>
      <c r="L1296" s="18" t="str">
        <f>IF(S1296,"",INDEX(XMLLINK[BereichIDPerson],MATCH(Q1297&amp;"_"&amp;D1296,XMLLINK[EID_MID],0)))</f>
        <v/>
      </c>
      <c r="M1296" s="18" t="str">
        <f>IF(S1296,"",INDEX(XMLLINK[BereichNamePerson],MATCH(Q1297&amp;"_"&amp;D1296,XMLLINK[EID_MID],0)))</f>
        <v/>
      </c>
      <c r="N1296" s="18" t="str">
        <f>IF(S1296,"",INDEX(XMLLINK[AuswahlPerson],MATCH(Q1297&amp;"_"&amp;D1296,XMLLINK[EID_MID],0)))</f>
        <v/>
      </c>
      <c r="O1296" s="18" t="str">
        <f>IF(S1296,"",INDEX(XMLLINK[BemerkungPerson],MATCH(Q1297&amp;"_"&amp;D1296,XMLLINK[EID_MID],0)))</f>
        <v/>
      </c>
      <c r="Q1296" s="21">
        <f>B1294</f>
        <v>65</v>
      </c>
      <c r="R1296" s="22" t="s">
        <v>101</v>
      </c>
      <c r="S1296" s="18" t="b">
        <f>ISERROR(INDEX(XMLLINK[NamePerson],MATCH(Q1297&amp;"_"&amp;D1296,XMLLINK[EID_MID],0)))</f>
        <v>1</v>
      </c>
      <c r="U1296" s="15" t="str">
        <f ca="1">IF(ISNUMBER(DATEVALUE(F1296)),TODAY()-DATEVALUE(F1296),"")</f>
        <v/>
      </c>
      <c r="W1296" s="15" t="str">
        <f>M1296</f>
        <v/>
      </c>
      <c r="X1296" s="29" t="str">
        <f>IF(E1296="","",IF(E1297="",E1296,IF(E1298="",E1296&amp;", "&amp;E1297,IF(E1299="",E1296&amp;", "&amp;E1297&amp;", "&amp;E1298,IF(E1300="",E1296&amp;", "&amp;E1297&amp;", "&amp;E1298&amp;", "&amp;E1299,IF(E1301="",E1296&amp;", "&amp;E1297&amp;", "&amp;E1298&amp;", "&amp;E1299&amp;", "&amp;E1300,IF(E1302="",E1296&amp;", "&amp;E1297&amp;", "&amp;E1298&amp;", "&amp;E1299&amp;", "&amp;E1300&amp;", "&amp;E1301,IF(E1303="",E1296&amp;", "&amp;E1297&amp;", "&amp;E1298&amp;", "&amp;E1299&amp;", "&amp;E1300&amp;", "&amp;E1301&amp;", "&amp;E1302,E1296&amp;", "&amp;E1297&amp;", "&amp;E1298&amp;", "&amp;E1299&amp;", "&amp;E1300&amp;", "&amp;E1301&amp;", "&amp;E1302&amp;", "&amp;E1303))))))))</f>
        <v/>
      </c>
      <c r="Y1296" s="15" t="str">
        <f>K1296</f>
        <v/>
      </c>
    </row>
    <row r="1297" spans="1:25" x14ac:dyDescent="0.25">
      <c r="A1297" s="24"/>
      <c r="B1297" s="17" t="s">
        <v>80</v>
      </c>
      <c r="C1297" s="18" t="str">
        <f>IF(ISERROR(S1295),"",INDEX(XMLLINK[LeiterEmail],MATCH(Q1297,XMLLINK[EnsembleNr],0)))</f>
        <v/>
      </c>
      <c r="D1297" s="21">
        <v>2</v>
      </c>
      <c r="E1297" s="18" t="str">
        <f>IF(S1297,"",INDEX(XMLLINK[NamePerson],MATCH(Q1298&amp;"_"&amp;D1297,XMLLINK[EID_MID],0)))</f>
        <v/>
      </c>
      <c r="F1297" s="18" t="str">
        <f>IF(S1297,"",INDEX(XMLLINK[GebDat],MATCH(Q1298&amp;"_"&amp;D1297,XMLLINK[EID_MID],0)))</f>
        <v/>
      </c>
      <c r="G1297" s="18" t="str">
        <f>IF(S1297,"",INDEX(XMLLINK[Geschlecht],MATCH(Q1298&amp;"_"&amp;D1297,XMLLINK[EID_MID],0)))</f>
        <v/>
      </c>
      <c r="H1297" s="18" t="str">
        <f>IF(S1297,"",INDEX(XMLLINK[Adresse],MATCH(Q1298&amp;"_"&amp;D1297,XMLLINK[EID_MID],0)))</f>
        <v/>
      </c>
      <c r="I1297" s="18" t="str">
        <f>IF(S1297,"",INDEX(XMLLINK[Email],MATCH(Q1298&amp;"_"&amp;D1297,XMLLINK[EID_MID],0)))</f>
        <v/>
      </c>
      <c r="J1297" s="18" t="str">
        <f>IF(S1297,"",INDEX(XMLLINK[Telefon],MATCH(Q1298&amp;"_"&amp;D1297,XMLLINK[EID_MID],0)))</f>
        <v/>
      </c>
      <c r="K1297" s="18" t="str">
        <f>IF(S1297,"",INDEX(XMLLINK[Instrument],MATCH(Q1298&amp;"_"&amp;D1297,XMLLINK[EID_MID],0)))</f>
        <v/>
      </c>
      <c r="L1297" s="18" t="str">
        <f>IF(S1297,"",INDEX(XMLLINK[BereichIDPerson],MATCH(Q1298&amp;"_"&amp;D1297,XMLLINK[EID_MID],0)))</f>
        <v/>
      </c>
      <c r="M1297" s="18" t="str">
        <f>IF(S1297,"",INDEX(XMLLINK[BereichNamePerson],MATCH(Q1298&amp;"_"&amp;D1297,XMLLINK[EID_MID],0)))</f>
        <v/>
      </c>
      <c r="N1297" s="18" t="str">
        <f>IF(S1297,"",INDEX(XMLLINK[AuswahlPerson],MATCH(Q1298&amp;"_"&amp;D1297,XMLLINK[EID_MID],0)))</f>
        <v/>
      </c>
      <c r="O1297" s="18" t="str">
        <f>IF(S1297,"",INDEX(XMLLINK[BemerkungPerson],MATCH(Q1298&amp;"_"&amp;D1297,XMLLINK[EID_MID],0)))</f>
        <v/>
      </c>
      <c r="Q1297" s="21">
        <f t="shared" ref="Q1297:Q1311" si="256">Q1296</f>
        <v>65</v>
      </c>
      <c r="R1297" s="15">
        <v>2</v>
      </c>
      <c r="S1297" s="18" t="b">
        <f>ISERROR(INDEX(XMLLINK[NamePerson],MATCH(Q1297&amp;"_"&amp;D1297,XMLLINK[EID_MID],0)))</f>
        <v>1</v>
      </c>
      <c r="U1297" s="15" t="str">
        <f t="shared" ref="U1297:U1303" ca="1" si="257">IF(ISNUMBER(DATEVALUE(F1297)),TODAY()-DATEVALUE(F1297),"")</f>
        <v/>
      </c>
      <c r="W1297" s="15" t="str">
        <f>IF(AND(M1297&lt;&gt;"",M1297&lt;&gt;M1296),", "&amp;M1297,"")</f>
        <v/>
      </c>
      <c r="Y1297" s="15" t="str">
        <f>IF(AND(K1297&lt;&gt;"",K1297&lt;&gt;K1296),", "&amp;K1297,"")</f>
        <v/>
      </c>
    </row>
    <row r="1298" spans="1:25" x14ac:dyDescent="0.25">
      <c r="A1298" s="24"/>
      <c r="B1298" s="17" t="s">
        <v>81</v>
      </c>
      <c r="C1298" s="18" t="str">
        <f>IF(ISERROR(S1295),"",INDEX(XMLLINK[LeiterTelefon],MATCH(Q1298,XMLLINK[EnsembleNr],0)))</f>
        <v/>
      </c>
      <c r="D1298" s="21">
        <v>3</v>
      </c>
      <c r="E1298" s="18" t="str">
        <f>IF(S1298,"",INDEX(XMLLINK[NamePerson],MATCH(Q1299&amp;"_"&amp;D1298,XMLLINK[EID_MID],0)))</f>
        <v/>
      </c>
      <c r="F1298" s="18" t="str">
        <f>IF(S1298,"",INDEX(XMLLINK[GebDat],MATCH(Q1299&amp;"_"&amp;D1298,XMLLINK[EID_MID],0)))</f>
        <v/>
      </c>
      <c r="G1298" s="18" t="str">
        <f>IF(S1298,"",INDEX(XMLLINK[Geschlecht],MATCH(Q1299&amp;"_"&amp;D1298,XMLLINK[EID_MID],0)))</f>
        <v/>
      </c>
      <c r="H1298" s="18" t="str">
        <f>IF(S1298,"",INDEX(XMLLINK[Adresse],MATCH(Q1299&amp;"_"&amp;D1298,XMLLINK[EID_MID],0)))</f>
        <v/>
      </c>
      <c r="I1298" s="18" t="str">
        <f>IF(S1298,"",INDEX(XMLLINK[Email],MATCH(Q1299&amp;"_"&amp;D1298,XMLLINK[EID_MID],0)))</f>
        <v/>
      </c>
      <c r="J1298" s="18" t="str">
        <f>IF(S1298,"",INDEX(XMLLINK[Telefon],MATCH(Q1299&amp;"_"&amp;D1298,XMLLINK[EID_MID],0)))</f>
        <v/>
      </c>
      <c r="K1298" s="18" t="str">
        <f>IF(S1298,"",INDEX(XMLLINK[Instrument],MATCH(Q1299&amp;"_"&amp;D1298,XMLLINK[EID_MID],0)))</f>
        <v/>
      </c>
      <c r="L1298" s="18" t="str">
        <f>IF(S1298,"",INDEX(XMLLINK[BereichIDPerson],MATCH(Q1299&amp;"_"&amp;D1298,XMLLINK[EID_MID],0)))</f>
        <v/>
      </c>
      <c r="M1298" s="18" t="str">
        <f>IF(S1298,"",INDEX(XMLLINK[BereichNamePerson],MATCH(Q1299&amp;"_"&amp;D1298,XMLLINK[EID_MID],0)))</f>
        <v/>
      </c>
      <c r="N1298" s="18" t="str">
        <f>IF(S1298,"",INDEX(XMLLINK[AuswahlPerson],MATCH(Q1299&amp;"_"&amp;D1298,XMLLINK[EID_MID],0)))</f>
        <v/>
      </c>
      <c r="O1298" s="18" t="str">
        <f>IF(S1298,"",INDEX(XMLLINK[BemerkungPerson],MATCH(Q1299&amp;"_"&amp;D1298,XMLLINK[EID_MID],0)))</f>
        <v/>
      </c>
      <c r="Q1298" s="21">
        <f t="shared" si="256"/>
        <v>65</v>
      </c>
      <c r="R1298" s="15">
        <v>3</v>
      </c>
      <c r="S1298" s="18" t="b">
        <f>ISERROR(INDEX(XMLLINK[NamePerson],MATCH(Q1297&amp;"_"&amp;D1298,XMLLINK[EID_MID],0)))</f>
        <v>1</v>
      </c>
      <c r="U1298" s="15" t="str">
        <f t="shared" ca="1" si="257"/>
        <v/>
      </c>
      <c r="W1298" s="15" t="str">
        <f>IF(OR(M1298="",COUNTIF(M1296:M1297,M1298)&gt;0),"",", "&amp;M1298)</f>
        <v/>
      </c>
      <c r="Y1298" s="15" t="str">
        <f>IF(OR(K1298="",COUNTIF(K1296:K1297,K1298)&gt;0),"",", "&amp;K1298)</f>
        <v/>
      </c>
    </row>
    <row r="1299" spans="1:25" x14ac:dyDescent="0.25">
      <c r="A1299" s="24"/>
      <c r="B1299" s="17" t="s">
        <v>82</v>
      </c>
      <c r="C1299" s="18" t="str">
        <f>IF(ISERROR(S1295),"",INDEX(XMLLINK[Art],MATCH(Q1299,XMLLINK[EnsembleNr],0)))</f>
        <v/>
      </c>
      <c r="D1299" s="21">
        <v>4</v>
      </c>
      <c r="E1299" s="18" t="str">
        <f>IF(S1299,"",INDEX(XMLLINK[NamePerson],MATCH(Q1300&amp;"_"&amp;D1299,XMLLINK[EID_MID],0)))</f>
        <v/>
      </c>
      <c r="F1299" s="18" t="str">
        <f>IF(S1299,"",INDEX(XMLLINK[GebDat],MATCH(Q1300&amp;"_"&amp;D1299,XMLLINK[EID_MID],0)))</f>
        <v/>
      </c>
      <c r="G1299" s="18" t="str">
        <f>IF(S1299,"",INDEX(XMLLINK[Geschlecht],MATCH(Q1300&amp;"_"&amp;D1299,XMLLINK[EID_MID],0)))</f>
        <v/>
      </c>
      <c r="H1299" s="18" t="str">
        <f>IF(S1299,"",INDEX(XMLLINK[Adresse],MATCH(Q1300&amp;"_"&amp;D1299,XMLLINK[EID_MID],0)))</f>
        <v/>
      </c>
      <c r="I1299" s="18" t="str">
        <f>IF(S1299,"",INDEX(XMLLINK[Email],MATCH(Q1300&amp;"_"&amp;D1299,XMLLINK[EID_MID],0)))</f>
        <v/>
      </c>
      <c r="J1299" s="18" t="str">
        <f>IF(S1299,"",INDEX(XMLLINK[Telefon],MATCH(Q1300&amp;"_"&amp;D1299,XMLLINK[EID_MID],0)))</f>
        <v/>
      </c>
      <c r="K1299" s="18" t="str">
        <f>IF(S1299,"",INDEX(XMLLINK[Instrument],MATCH(Q1300&amp;"_"&amp;D1299,XMLLINK[EID_MID],0)))</f>
        <v/>
      </c>
      <c r="L1299" s="18" t="str">
        <f>IF(S1299,"",INDEX(XMLLINK[BereichIDPerson],MATCH(Q1300&amp;"_"&amp;D1299,XMLLINK[EID_MID],0)))</f>
        <v/>
      </c>
      <c r="M1299" s="18" t="str">
        <f>IF(S1299,"",INDEX(XMLLINK[BereichNamePerson],MATCH(Q1300&amp;"_"&amp;D1299,XMLLINK[EID_MID],0)))</f>
        <v/>
      </c>
      <c r="N1299" s="18" t="str">
        <f>IF(S1299,"",INDEX(XMLLINK[AuswahlPerson],MATCH(Q1300&amp;"_"&amp;D1299,XMLLINK[EID_MID],0)))</f>
        <v/>
      </c>
      <c r="O1299" s="18" t="str">
        <f>IF(S1299,"",INDEX(XMLLINK[BemerkungPerson],MATCH(Q1300&amp;"_"&amp;D1299,XMLLINK[EID_MID],0)))</f>
        <v/>
      </c>
      <c r="Q1299" s="21">
        <f t="shared" si="256"/>
        <v>65</v>
      </c>
      <c r="R1299" s="15">
        <v>4</v>
      </c>
      <c r="S1299" s="18" t="b">
        <f>ISERROR(INDEX(XMLLINK[NamePerson],MATCH(Q1297&amp;"_"&amp;D1299,XMLLINK[EID_MID],0)))</f>
        <v>1</v>
      </c>
      <c r="U1299" s="15" t="str">
        <f t="shared" ca="1" si="257"/>
        <v/>
      </c>
      <c r="W1299" s="15" t="str">
        <f>IF(OR(M1299="",COUNTIF(M1296:M1298,M1299)&gt;0),"",", "&amp;M1299)</f>
        <v/>
      </c>
      <c r="Y1299" s="15" t="str">
        <f>IF(OR(K1299="",COUNTIF(K1296:K1298,K1299)&gt;0),"",", "&amp;K1299)</f>
        <v/>
      </c>
    </row>
    <row r="1300" spans="1:25" x14ac:dyDescent="0.25">
      <c r="A1300" s="24"/>
      <c r="B1300" s="17" t="s">
        <v>83</v>
      </c>
      <c r="C1300" s="18" t="str">
        <f>IF(ISERROR(S1295),"",INDEX(XMLLINK[Stufe],MATCH(Q1300,XMLLINK[EnsembleNr],0)))</f>
        <v/>
      </c>
      <c r="D1300" s="21">
        <v>5</v>
      </c>
      <c r="E1300" s="18" t="str">
        <f>IF(S1300,"",INDEX(XMLLINK[NamePerson],MATCH(Q1301&amp;"_"&amp;D1300,XMLLINK[EID_MID],0)))</f>
        <v/>
      </c>
      <c r="F1300" s="18" t="str">
        <f>IF(S1300,"",INDEX(XMLLINK[GebDat],MATCH(Q1301&amp;"_"&amp;D1300,XMLLINK[EID_MID],0)))</f>
        <v/>
      </c>
      <c r="G1300" s="18" t="str">
        <f>IF(S1300,"",INDEX(XMLLINK[Geschlecht],MATCH(Q1301&amp;"_"&amp;D1300,XMLLINK[EID_MID],0)))</f>
        <v/>
      </c>
      <c r="H1300" s="18" t="str">
        <f>IF(S1300,"",INDEX(XMLLINK[Adresse],MATCH(Q1301&amp;"_"&amp;D1300,XMLLINK[EID_MID],0)))</f>
        <v/>
      </c>
      <c r="I1300" s="18" t="str">
        <f>IF(S1300,"",INDEX(XMLLINK[Email],MATCH(Q1301&amp;"_"&amp;D1300,XMLLINK[EID_MID],0)))</f>
        <v/>
      </c>
      <c r="J1300" s="18" t="str">
        <f>IF(S1300,"",INDEX(XMLLINK[Telefon],MATCH(Q1301&amp;"_"&amp;D1300,XMLLINK[EID_MID],0)))</f>
        <v/>
      </c>
      <c r="K1300" s="18" t="str">
        <f>IF(S1300,"",INDEX(XMLLINK[Instrument],MATCH(Q1301&amp;"_"&amp;D1300,XMLLINK[EID_MID],0)))</f>
        <v/>
      </c>
      <c r="L1300" s="18" t="str">
        <f>IF(S1300,"",INDEX(XMLLINK[BereichIDPerson],MATCH(Q1301&amp;"_"&amp;D1300,XMLLINK[EID_MID],0)))</f>
        <v/>
      </c>
      <c r="M1300" s="18" t="str">
        <f>IF(S1300,"",INDEX(XMLLINK[BereichNamePerson],MATCH(Q1301&amp;"_"&amp;D1300,XMLLINK[EID_MID],0)))</f>
        <v/>
      </c>
      <c r="N1300" s="18" t="str">
        <f>IF(S1300,"",INDEX(XMLLINK[AuswahlPerson],MATCH(Q1301&amp;"_"&amp;D1300,XMLLINK[EID_MID],0)))</f>
        <v/>
      </c>
      <c r="O1300" s="18" t="str">
        <f>IF(S1300,"",INDEX(XMLLINK[BemerkungPerson],MATCH(Q1301&amp;"_"&amp;D1300,XMLLINK[EID_MID],0)))</f>
        <v/>
      </c>
      <c r="Q1300" s="21">
        <f t="shared" si="256"/>
        <v>65</v>
      </c>
      <c r="R1300" s="15">
        <v>5</v>
      </c>
      <c r="S1300" s="18" t="b">
        <f>ISERROR(INDEX(XMLLINK[NamePerson],MATCH(Q1297&amp;"_"&amp;D1300,XMLLINK[EID_MID],0)))</f>
        <v>1</v>
      </c>
      <c r="U1300" s="15" t="str">
        <f t="shared" ca="1" si="257"/>
        <v/>
      </c>
      <c r="W1300" s="15" t="str">
        <f>IF(OR(M1300="",COUNTIF(M1296:M1299,M1300)&gt;0),"",", "&amp;M1300)</f>
        <v/>
      </c>
      <c r="Y1300" s="15" t="str">
        <f>IF(OR(K1300="",COUNTIF(K1297:K1299,K1300)&gt;0),"",", "&amp;K1300)</f>
        <v/>
      </c>
    </row>
    <row r="1301" spans="1:25" x14ac:dyDescent="0.25">
      <c r="A1301" s="24"/>
      <c r="B1301" s="17" t="s">
        <v>84</v>
      </c>
      <c r="C1301" s="18" t="str">
        <f>IF(ISERROR(S1295),"",INDEX(XMLLINK[Artikel],MATCH(Q1301,XMLLINK[EnsembleNr],0)))</f>
        <v/>
      </c>
      <c r="D1301" s="21">
        <v>6</v>
      </c>
      <c r="E1301" s="18" t="str">
        <f>IF(S1301,"",INDEX(XMLLINK[NamePerson],MATCH(Q1302&amp;"_"&amp;D1301,XMLLINK[EID_MID],0)))</f>
        <v/>
      </c>
      <c r="F1301" s="18" t="str">
        <f>IF(S1301,"",INDEX(XMLLINK[GebDat],MATCH(Q1302&amp;"_"&amp;D1301,XMLLINK[EID_MID],0)))</f>
        <v/>
      </c>
      <c r="G1301" s="18" t="str">
        <f>IF(S1301,"",INDEX(XMLLINK[Geschlecht],MATCH(Q1302&amp;"_"&amp;D1301,XMLLINK[EID_MID],0)))</f>
        <v/>
      </c>
      <c r="H1301" s="18" t="str">
        <f>IF(S1301,"",INDEX(XMLLINK[Adresse],MATCH(Q1302&amp;"_"&amp;D1301,XMLLINK[EID_MID],0)))</f>
        <v/>
      </c>
      <c r="I1301" s="18" t="str">
        <f>IF(S1301,"",INDEX(XMLLINK[Email],MATCH(Q1302&amp;"_"&amp;D1301,XMLLINK[EID_MID],0)))</f>
        <v/>
      </c>
      <c r="J1301" s="18" t="str">
        <f>IF(S1301,"",INDEX(XMLLINK[Telefon],MATCH(Q1302&amp;"_"&amp;D1301,XMLLINK[EID_MID],0)))</f>
        <v/>
      </c>
      <c r="K1301" s="18" t="str">
        <f>IF(S1301,"",INDEX(XMLLINK[Instrument],MATCH(Q1302&amp;"_"&amp;D1301,XMLLINK[EID_MID],0)))</f>
        <v/>
      </c>
      <c r="L1301" s="18" t="str">
        <f>IF(S1301,"",INDEX(XMLLINK[BereichIDPerson],MATCH(Q1302&amp;"_"&amp;D1301,XMLLINK[EID_MID],0)))</f>
        <v/>
      </c>
      <c r="M1301" s="18" t="str">
        <f>IF(S1301,"",INDEX(XMLLINK[BereichNamePerson],MATCH(Q1302&amp;"_"&amp;D1301,XMLLINK[EID_MID],0)))</f>
        <v/>
      </c>
      <c r="N1301" s="18" t="str">
        <f>IF(S1301,"",INDEX(XMLLINK[AuswahlPerson],MATCH(Q1302&amp;"_"&amp;D1301,XMLLINK[EID_MID],0)))</f>
        <v/>
      </c>
      <c r="O1301" s="18" t="str">
        <f>IF(S1301,"",INDEX(XMLLINK[BemerkungPerson],MATCH(Q1302&amp;"_"&amp;D1301,XMLLINK[EID_MID],0)))</f>
        <v/>
      </c>
      <c r="Q1301" s="21">
        <f t="shared" si="256"/>
        <v>65</v>
      </c>
      <c r="R1301" s="15">
        <v>6</v>
      </c>
      <c r="S1301" s="18" t="b">
        <f>ISERROR(INDEX(XMLLINK[NamePerson],MATCH(Q1297&amp;"_"&amp;D1301,XMLLINK[EID_MID],0)))</f>
        <v>1</v>
      </c>
      <c r="U1301" s="15" t="str">
        <f t="shared" ca="1" si="257"/>
        <v/>
      </c>
      <c r="W1301" s="15" t="str">
        <f>IF(OR(M1301="",COUNTIF(M1296:M1300,M1301)&gt;0),"",", "&amp;M1301)</f>
        <v/>
      </c>
      <c r="Y1301" s="15" t="str">
        <f>IF(OR(K1301="",COUNTIF(K1298:K1300,K1301)&gt;0),"",", "&amp;K1301)</f>
        <v/>
      </c>
    </row>
    <row r="1302" spans="1:25" x14ac:dyDescent="0.25">
      <c r="A1302" s="24"/>
      <c r="B1302" s="17" t="s">
        <v>85</v>
      </c>
      <c r="C1302" s="18" t="str">
        <f>IF(ISERROR(S1295),"",INDEX(XMLLINK[BereichID],MATCH(Q1302,XMLLINK[EnsembleNr],0)))</f>
        <v/>
      </c>
      <c r="D1302" s="21">
        <v>7</v>
      </c>
      <c r="E1302" s="18" t="str">
        <f>IF(S1302,"",INDEX(XMLLINK[NamePerson],MATCH(Q1303&amp;"_"&amp;D1302,XMLLINK[EID_MID],0)))</f>
        <v/>
      </c>
      <c r="F1302" s="18" t="str">
        <f>IF(S1302,"",INDEX(XMLLINK[GebDat],MATCH(Q1303&amp;"_"&amp;D1302,XMLLINK[EID_MID],0)))</f>
        <v/>
      </c>
      <c r="G1302" s="18" t="str">
        <f>IF(S1302,"",INDEX(XMLLINK[Geschlecht],MATCH(Q1303&amp;"_"&amp;D1302,XMLLINK[EID_MID],0)))</f>
        <v/>
      </c>
      <c r="H1302" s="18" t="str">
        <f>IF(S1302,"",INDEX(XMLLINK[Adresse],MATCH(Q1303&amp;"_"&amp;D1302,XMLLINK[EID_MID],0)))</f>
        <v/>
      </c>
      <c r="I1302" s="18" t="str">
        <f>IF(S1302,"",INDEX(XMLLINK[Email],MATCH(Q1303&amp;"_"&amp;D1302,XMLLINK[EID_MID],0)))</f>
        <v/>
      </c>
      <c r="J1302" s="18" t="str">
        <f>IF(S1302,"",INDEX(XMLLINK[Telefon],MATCH(Q1303&amp;"_"&amp;D1302,XMLLINK[EID_MID],0)))</f>
        <v/>
      </c>
      <c r="K1302" s="18" t="str">
        <f>IF(S1302,"",INDEX(XMLLINK[Instrument],MATCH(Q1303&amp;"_"&amp;D1302,XMLLINK[EID_MID],0)))</f>
        <v/>
      </c>
      <c r="L1302" s="18" t="str">
        <f>IF(S1302,"",INDEX(XMLLINK[BereichIDPerson],MATCH(Q1303&amp;"_"&amp;D1302,XMLLINK[EID_MID],0)))</f>
        <v/>
      </c>
      <c r="M1302" s="18" t="str">
        <f>IF(S1302,"",INDEX(XMLLINK[BereichNamePerson],MATCH(Q1303&amp;"_"&amp;D1302,XMLLINK[EID_MID],0)))</f>
        <v/>
      </c>
      <c r="N1302" s="18" t="str">
        <f>IF(S1302,"",INDEX(XMLLINK[AuswahlPerson],MATCH(Q1303&amp;"_"&amp;D1302,XMLLINK[EID_MID],0)))</f>
        <v/>
      </c>
      <c r="O1302" s="18" t="str">
        <f>IF(S1302,"",INDEX(XMLLINK[BemerkungPerson],MATCH(Q1303&amp;"_"&amp;D1302,XMLLINK[EID_MID],0)))</f>
        <v/>
      </c>
      <c r="Q1302" s="21">
        <f t="shared" si="256"/>
        <v>65</v>
      </c>
      <c r="R1302" s="15">
        <v>7</v>
      </c>
      <c r="S1302" s="18" t="b">
        <f>ISERROR(INDEX(XMLLINK[NamePerson],MATCH(Q1297&amp;"_"&amp;D1302,XMLLINK[EID_MID],0)))</f>
        <v>1</v>
      </c>
      <c r="U1302" s="15" t="str">
        <f t="shared" ca="1" si="257"/>
        <v/>
      </c>
      <c r="W1302" s="15" t="str">
        <f>IF(OR(M1302="",COUNTIF(M1296:M1301,M1302)&gt;0),"",", "&amp;M1302)</f>
        <v/>
      </c>
      <c r="Y1302" s="15" t="str">
        <f>IF(OR(K1302="",COUNTIF(K1299:K1301,K1302)&gt;0),"",", "&amp;K1302)</f>
        <v/>
      </c>
    </row>
    <row r="1303" spans="1:25" x14ac:dyDescent="0.25">
      <c r="A1303" s="24"/>
      <c r="B1303" s="17" t="s">
        <v>86</v>
      </c>
      <c r="C1303" s="18" t="str">
        <f>IF(ISERROR(S1295),"",INDEX(XMLLINK[BereichName],MATCH(Q1303,XMLLINK[EnsembleNr],0)))</f>
        <v/>
      </c>
      <c r="D1303" s="21">
        <v>8</v>
      </c>
      <c r="E1303" s="18" t="str">
        <f>IF(S1303,"",INDEX(XMLLINK[NamePerson],MATCH(Q1304&amp;"_"&amp;D1303,XMLLINK[EID_MID],0)))</f>
        <v/>
      </c>
      <c r="F1303" s="18" t="str">
        <f>IF(S1303,"",INDEX(XMLLINK[GebDat],MATCH(Q1304&amp;"_"&amp;D1303,XMLLINK[EID_MID],0)))</f>
        <v/>
      </c>
      <c r="G1303" s="18" t="str">
        <f>IF(S1303,"",INDEX(XMLLINK[Geschlecht],MATCH(Q1304&amp;"_"&amp;D1303,XMLLINK[EID_MID],0)))</f>
        <v/>
      </c>
      <c r="H1303" s="18" t="str">
        <f>IF(S1303,"",INDEX(XMLLINK[Adresse],MATCH(Q1304&amp;"_"&amp;D1303,XMLLINK[EID_MID],0)))</f>
        <v/>
      </c>
      <c r="I1303" s="18" t="str">
        <f>IF(S1303,"",INDEX(XMLLINK[Email],MATCH(Q1304&amp;"_"&amp;D1303,XMLLINK[EID_MID],0)))</f>
        <v/>
      </c>
      <c r="J1303" s="18" t="str">
        <f>IF(S1303,"",INDEX(XMLLINK[Telefon],MATCH(Q1304&amp;"_"&amp;D1303,XMLLINK[EID_MID],0)))</f>
        <v/>
      </c>
      <c r="K1303" s="18" t="str">
        <f>IF(S1303,"",INDEX(XMLLINK[Instrument],MATCH(Q1304&amp;"_"&amp;D1303,XMLLINK[EID_MID],0)))</f>
        <v/>
      </c>
      <c r="L1303" s="18" t="str">
        <f>IF(S1303,"",INDEX(XMLLINK[BereichIDPerson],MATCH(Q1304&amp;"_"&amp;D1303,XMLLINK[EID_MID],0)))</f>
        <v/>
      </c>
      <c r="M1303" s="18" t="str">
        <f>IF(S1303,"",INDEX(XMLLINK[BereichNamePerson],MATCH(Q1304&amp;"_"&amp;D1303,XMLLINK[EID_MID],0)))</f>
        <v/>
      </c>
      <c r="N1303" s="18" t="str">
        <f>IF(S1303,"",INDEX(XMLLINK[AuswahlPerson],MATCH(Q1304&amp;"_"&amp;D1303,XMLLINK[EID_MID],0)))</f>
        <v/>
      </c>
      <c r="O1303" s="18" t="str">
        <f>IF(S1303,"",INDEX(XMLLINK[BemerkungPerson],MATCH(Q1304&amp;"_"&amp;D1303,XMLLINK[EID_MID],0)))</f>
        <v/>
      </c>
      <c r="Q1303" s="21">
        <f t="shared" si="256"/>
        <v>65</v>
      </c>
      <c r="R1303" s="15">
        <v>8</v>
      </c>
      <c r="S1303" s="18" t="b">
        <f>ISERROR(INDEX(XMLLINK[NamePerson],MATCH(Q1297&amp;"_"&amp;D1303,XMLLINK[EID_MID],0)))</f>
        <v>1</v>
      </c>
      <c r="U1303" s="15" t="str">
        <f t="shared" ca="1" si="257"/>
        <v/>
      </c>
      <c r="W1303" s="15" t="str">
        <f>IF(OR(M1303="",COUNTIF(M1296:M1302,M1303)&gt;0),"",", "&amp;M1303)</f>
        <v/>
      </c>
      <c r="Y1303" s="15" t="str">
        <f>IF(OR(K1303="",COUNTIF(K1300:K1302,K1303)&gt;0),"",", "&amp;K1303)</f>
        <v/>
      </c>
    </row>
    <row r="1304" spans="1:25" x14ac:dyDescent="0.25">
      <c r="A1304" s="24"/>
      <c r="B1304" s="17" t="s">
        <v>87</v>
      </c>
      <c r="C1304" s="18" t="str">
        <f>IF(ISERROR(S1295),"",INDEX(XMLLINK[Auftrittzeit],MATCH(Q1304,XMLLINK[EnsembleNr],0)))</f>
        <v/>
      </c>
      <c r="D1304" s="17" t="s">
        <v>94</v>
      </c>
      <c r="E1304" s="15" t="s">
        <v>29</v>
      </c>
      <c r="F1304" s="15" t="s">
        <v>30</v>
      </c>
      <c r="G1304" s="15" t="s">
        <v>95</v>
      </c>
      <c r="H1304" s="15" t="s">
        <v>32</v>
      </c>
      <c r="I1304" s="15" t="s">
        <v>20</v>
      </c>
      <c r="J1304" s="15" t="s">
        <v>39</v>
      </c>
      <c r="Q1304" s="21">
        <f t="shared" si="256"/>
        <v>65</v>
      </c>
      <c r="U1304" s="15">
        <f ca="1">COUNT(U1296:U1303)</f>
        <v>0</v>
      </c>
      <c r="W1304" s="29" t="str">
        <f>CONCATENATE(W1305,V1306,W1306,V1307,W1307,V1308,W1308,V1309,W1309,V1310,W1310,V1311,W1311)</f>
        <v/>
      </c>
    </row>
    <row r="1305" spans="1:25" x14ac:dyDescent="0.25">
      <c r="A1305" s="24"/>
      <c r="B1305" s="17" t="s">
        <v>88</v>
      </c>
      <c r="C1305" s="18" t="str">
        <f>IF(ISERROR(S1295),"",INDEX(XMLLINK[Bemerkung],MATCH(Q1305,XMLLINK[EnsembleNr],0)))</f>
        <v/>
      </c>
      <c r="D1305" s="21">
        <v>1</v>
      </c>
      <c r="E1305" s="18" t="str">
        <f>IF(S1305,"",INDEX(XMLLINK[Titel],MATCH(Q1306&amp;"_"&amp;D1305,XMLLINK[EID_WID],0)))</f>
        <v/>
      </c>
      <c r="F1305" s="18" t="str">
        <f>IF(S1305,"",INDEX(XMLLINK[Komponist],MATCH(Q1306&amp;"_"&amp;D1305,XMLLINK[EID_WID],0)))</f>
        <v/>
      </c>
      <c r="G1305" s="18" t="str">
        <f>IF(S1305,"",INDEX(XMLLINK[Satz],MATCH(Q1306&amp;"_"&amp;D1305,XMLLINK[EID_WID],0)))</f>
        <v/>
      </c>
      <c r="H1305" s="18" t="str">
        <f>IF(S1305,"",INDEX(XMLLINK[Dauer],MATCH(Q1306&amp;"_"&amp;D1305,XMLLINK[EID_WID],0)))</f>
        <v/>
      </c>
      <c r="I1305" s="18" t="str">
        <f>IF(S1305,"",INDEX(XMLLINK[BemerkungWerk],MATCH(Q1306&amp;"_"&amp;D1305,XMLLINK[EID_WID],0)))</f>
        <v/>
      </c>
      <c r="J1305" s="18" t="str">
        <f>IF(S1305,"",INDEX(XMLLINK[Pflicht],MATCH(Q1306&amp;"_"&amp;D1305,XMLLINK[EID_WID],0)))</f>
        <v/>
      </c>
      <c r="Q1305" s="21">
        <f t="shared" si="256"/>
        <v>65</v>
      </c>
      <c r="R1305" s="22" t="s">
        <v>102</v>
      </c>
      <c r="S1305" s="18" t="b">
        <f>ISERROR(INDEX(XMLLINK[NamePerson],MATCH(Q1307&amp;"_"&amp;D1305,XMLLINK[EID_WID],0)))</f>
        <v>1</v>
      </c>
      <c r="W1305" s="15" t="str">
        <f t="shared" ref="W1305:W1312" si="258">IF(AND(F1305="",G1305=""),E1305,IF(AND(F1305&lt;&gt;"",G1305&lt;&gt;""),F1305&amp;", "&amp;E1305&amp;", "&amp;G1305,IF(F1305="",E1305&amp;", "&amp;G1305,F1305&amp;", "&amp;E1305)))</f>
        <v/>
      </c>
    </row>
    <row r="1306" spans="1:25" x14ac:dyDescent="0.25">
      <c r="A1306" s="24"/>
      <c r="B1306" s="17" t="s">
        <v>108</v>
      </c>
      <c r="C1306" s="28" t="str">
        <f ca="1">IF(U1304=0,"",SUM(U1296:U1303)/U1304/365.25)</f>
        <v/>
      </c>
      <c r="D1306" s="21">
        <v>2</v>
      </c>
      <c r="E1306" s="18" t="str">
        <f>IF(S1306,"",INDEX(XMLLINK[Titel],MATCH(Q1307&amp;"_"&amp;D1306,XMLLINK[EID_WID],0)))</f>
        <v/>
      </c>
      <c r="F1306" s="18" t="str">
        <f>IF(S1306,"",INDEX(XMLLINK[Komponist],MATCH(Q1307&amp;"_"&amp;D1306,XMLLINK[EID_WID],0)))</f>
        <v/>
      </c>
      <c r="G1306" s="18" t="str">
        <f>IF(S1306,"",INDEX(XMLLINK[Satz],MATCH(Q1307&amp;"_"&amp;D1306,XMLLINK[EID_WID],0)))</f>
        <v/>
      </c>
      <c r="H1306" s="18" t="str">
        <f>IF(S1306,"",INDEX(XMLLINK[Dauer],MATCH(Q1307&amp;"_"&amp;D1306,XMLLINK[EID_WID],0)))</f>
        <v/>
      </c>
      <c r="I1306" s="18" t="str">
        <f>IF(S1306,"",INDEX(XMLLINK[BemerkungWerk],MATCH(Q1307&amp;"_"&amp;D1306,XMLLINK[EID_WID],0)))</f>
        <v/>
      </c>
      <c r="J1306" s="18" t="str">
        <f>IF(S1306,"",INDEX(XMLLINK[Pflicht],MATCH(Q1307&amp;"_"&amp;D1306,XMLLINK[EID_WID],0)))</f>
        <v/>
      </c>
      <c r="Q1306" s="21">
        <f t="shared" si="256"/>
        <v>65</v>
      </c>
      <c r="R1306" s="22">
        <v>2</v>
      </c>
      <c r="S1306" s="18" t="b">
        <f>ISERROR(INDEX(XMLLINK[NamePerson],MATCH(Q1308&amp;"_"&amp;D1306,XMLLINK[EID_WID],0)))</f>
        <v>1</v>
      </c>
      <c r="V1306" s="15" t="str">
        <f>IF(W1306="","","; ")</f>
        <v/>
      </c>
      <c r="W1306" s="15" t="str">
        <f t="shared" si="258"/>
        <v/>
      </c>
    </row>
    <row r="1307" spans="1:25" x14ac:dyDescent="0.25">
      <c r="A1307" s="24"/>
      <c r="D1307" s="21">
        <v>3</v>
      </c>
      <c r="E1307" s="18" t="str">
        <f>IF(S1307,"",INDEX(XMLLINK[Titel],MATCH(Q1308&amp;"_"&amp;D1307,XMLLINK[EID_WID],0)))</f>
        <v/>
      </c>
      <c r="F1307" s="18" t="str">
        <f>IF(S1307,"",INDEX(XMLLINK[Komponist],MATCH(Q1308&amp;"_"&amp;D1307,XMLLINK[EID_WID],0)))</f>
        <v/>
      </c>
      <c r="G1307" s="18" t="str">
        <f>IF(S1307,"",INDEX(XMLLINK[Satz],MATCH(Q1308&amp;"_"&amp;D1307,XMLLINK[EID_WID],0)))</f>
        <v/>
      </c>
      <c r="H1307" s="18" t="str">
        <f>IF(S1307,"",INDEX(XMLLINK[Dauer],MATCH(Q1308&amp;"_"&amp;D1307,XMLLINK[EID_WID],0)))</f>
        <v/>
      </c>
      <c r="I1307" s="18" t="str">
        <f>IF(S1307,"",INDEX(XMLLINK[BemerkungWerk],MATCH(Q1308&amp;"_"&amp;D1307,XMLLINK[EID_WID],0)))</f>
        <v/>
      </c>
      <c r="J1307" s="18" t="str">
        <f>IF(S1307,"",INDEX(XMLLINK[Pflicht],MATCH(Q1308&amp;"_"&amp;D1307,XMLLINK[EID_WID],0)))</f>
        <v/>
      </c>
      <c r="Q1307" s="21">
        <f t="shared" si="256"/>
        <v>65</v>
      </c>
      <c r="R1307" s="22">
        <v>3</v>
      </c>
      <c r="S1307" s="18" t="b">
        <f>ISERROR(INDEX(XMLLINK[NamePerson],MATCH(Q1309&amp;"_"&amp;D1307,XMLLINK[EID_WID],0)))</f>
        <v>1</v>
      </c>
      <c r="V1307" s="15" t="str">
        <f t="shared" ref="V1307:V1312" si="259">IF(W1307="","","; ")</f>
        <v/>
      </c>
      <c r="W1307" s="15" t="str">
        <f t="shared" si="258"/>
        <v/>
      </c>
    </row>
    <row r="1308" spans="1:25" x14ac:dyDescent="0.25">
      <c r="A1308" s="24"/>
      <c r="D1308" s="21">
        <v>4</v>
      </c>
      <c r="E1308" s="18" t="str">
        <f>IF(S1308,"",INDEX(XMLLINK[Titel],MATCH(Q1309&amp;"_"&amp;D1308,XMLLINK[EID_WID],0)))</f>
        <v/>
      </c>
      <c r="F1308" s="18" t="str">
        <f>IF(S1308,"",INDEX(XMLLINK[Komponist],MATCH(Q1309&amp;"_"&amp;D1308,XMLLINK[EID_WID],0)))</f>
        <v/>
      </c>
      <c r="G1308" s="18" t="str">
        <f>IF(S1308,"",INDEX(XMLLINK[Satz],MATCH(Q1309&amp;"_"&amp;D1308,XMLLINK[EID_WID],0)))</f>
        <v/>
      </c>
      <c r="H1308" s="18" t="str">
        <f>IF(S1308,"",INDEX(XMLLINK[Dauer],MATCH(Q1309&amp;"_"&amp;D1308,XMLLINK[EID_WID],0)))</f>
        <v/>
      </c>
      <c r="I1308" s="18" t="str">
        <f>IF(S1308,"",INDEX(XMLLINK[BemerkungWerk],MATCH(Q1309&amp;"_"&amp;D1308,XMLLINK[EID_WID],0)))</f>
        <v/>
      </c>
      <c r="J1308" s="18" t="str">
        <f>IF(S1308,"",INDEX(XMLLINK[Pflicht],MATCH(Q1309&amp;"_"&amp;D1308,XMLLINK[EID_WID],0)))</f>
        <v/>
      </c>
      <c r="Q1308" s="21">
        <f t="shared" si="256"/>
        <v>65</v>
      </c>
      <c r="R1308" s="22">
        <v>4</v>
      </c>
      <c r="S1308" s="18" t="b">
        <f>ISERROR(INDEX(XMLLINK[NamePerson],MATCH(Q1310&amp;"_"&amp;D1308,XMLLINK[EID_WID],0)))</f>
        <v>1</v>
      </c>
      <c r="V1308" s="15" t="str">
        <f t="shared" si="259"/>
        <v/>
      </c>
      <c r="W1308" s="15" t="str">
        <f t="shared" si="258"/>
        <v/>
      </c>
    </row>
    <row r="1309" spans="1:25" x14ac:dyDescent="0.25">
      <c r="A1309" s="24"/>
      <c r="D1309" s="21">
        <v>5</v>
      </c>
      <c r="E1309" s="18" t="str">
        <f>IF(S1309,"",INDEX(XMLLINK[Titel],MATCH(Q1310&amp;"_"&amp;D1309,XMLLINK[EID_WID],0)))</f>
        <v/>
      </c>
      <c r="F1309" s="18" t="str">
        <f>IF(S1309,"",INDEX(XMLLINK[Komponist],MATCH(Q1310&amp;"_"&amp;D1309,XMLLINK[EID_WID],0)))</f>
        <v/>
      </c>
      <c r="G1309" s="18" t="str">
        <f>IF(S1309,"",INDEX(XMLLINK[Satz],MATCH(Q1310&amp;"_"&amp;D1309,XMLLINK[EID_WID],0)))</f>
        <v/>
      </c>
      <c r="H1309" s="18" t="str">
        <f>IF(S1309,"",INDEX(XMLLINK[Dauer],MATCH(Q1310&amp;"_"&amp;D1309,XMLLINK[EID_WID],0)))</f>
        <v/>
      </c>
      <c r="I1309" s="18" t="str">
        <f>IF(S1309,"",INDEX(XMLLINK[BemerkungWerk],MATCH(Q1310&amp;"_"&amp;D1309,XMLLINK[EID_WID],0)))</f>
        <v/>
      </c>
      <c r="J1309" s="18" t="str">
        <f>IF(S1309,"",INDEX(XMLLINK[Pflicht],MATCH(Q1310&amp;"_"&amp;D1309,XMLLINK[EID_WID],0)))</f>
        <v/>
      </c>
      <c r="Q1309" s="21">
        <f t="shared" si="256"/>
        <v>65</v>
      </c>
      <c r="R1309" s="22">
        <v>5</v>
      </c>
      <c r="S1309" s="18" t="b">
        <f>ISERROR(INDEX(XMLLINK[NamePerson],MATCH(Q1311&amp;"_"&amp;D1309,XMLLINK[EID_WID],0)))</f>
        <v>1</v>
      </c>
      <c r="V1309" s="15" t="str">
        <f t="shared" si="259"/>
        <v/>
      </c>
      <c r="W1309" s="15" t="str">
        <f t="shared" si="258"/>
        <v/>
      </c>
    </row>
    <row r="1310" spans="1:25" x14ac:dyDescent="0.25">
      <c r="A1310" s="24"/>
      <c r="D1310" s="21">
        <v>6</v>
      </c>
      <c r="E1310" s="18" t="str">
        <f>IF(S1310,"",INDEX(XMLLINK[Titel],MATCH(Q1311&amp;"_"&amp;D1310,XMLLINK[EID_WID],0)))</f>
        <v/>
      </c>
      <c r="F1310" s="18" t="str">
        <f>IF(S1310,"",INDEX(XMLLINK[Komponist],MATCH(Q1311&amp;"_"&amp;D1310,XMLLINK[EID_WID],0)))</f>
        <v/>
      </c>
      <c r="G1310" s="18" t="str">
        <f>IF(S1310,"",INDEX(XMLLINK[Satz],MATCH(Q1311&amp;"_"&amp;D1310,XMLLINK[EID_WID],0)))</f>
        <v/>
      </c>
      <c r="H1310" s="18" t="str">
        <f>IF(S1310,"",INDEX(XMLLINK[Dauer],MATCH(Q1311&amp;"_"&amp;D1310,XMLLINK[EID_WID],0)))</f>
        <v/>
      </c>
      <c r="I1310" s="18" t="str">
        <f>IF(S1310,"",INDEX(XMLLINK[BemerkungWerk],MATCH(Q1311&amp;"_"&amp;D1310,XMLLINK[EID_WID],0)))</f>
        <v/>
      </c>
      <c r="J1310" s="18" t="str">
        <f>IF(S1310,"",INDEX(XMLLINK[Pflicht],MATCH(Q1311&amp;"_"&amp;D1310,XMLLINK[EID_WID],0)))</f>
        <v/>
      </c>
      <c r="Q1310" s="21">
        <f t="shared" si="256"/>
        <v>65</v>
      </c>
      <c r="R1310" s="22">
        <v>6</v>
      </c>
      <c r="S1310" s="18" t="b">
        <f>ISERROR(INDEX(XMLLINK[NamePerson],MATCH(Q1312&amp;"_"&amp;D1310,XMLLINK[EID_WID],0)))</f>
        <v>1</v>
      </c>
      <c r="V1310" s="15" t="str">
        <f t="shared" si="259"/>
        <v/>
      </c>
      <c r="W1310" s="15" t="str">
        <f t="shared" si="258"/>
        <v/>
      </c>
    </row>
    <row r="1311" spans="1:25" x14ac:dyDescent="0.25">
      <c r="A1311" s="24"/>
      <c r="D1311" s="21">
        <v>7</v>
      </c>
      <c r="E1311" s="18" t="str">
        <f>IF(S1311,"",INDEX(XMLLINK[Titel],MATCH(Q1312&amp;"_"&amp;D1311,XMLLINK[EID_WID],0)))</f>
        <v/>
      </c>
      <c r="F1311" s="18" t="str">
        <f>IF(S1311,"",INDEX(XMLLINK[Komponist],MATCH(Q1312&amp;"_"&amp;D1311,XMLLINK[EID_WID],0)))</f>
        <v/>
      </c>
      <c r="G1311" s="18" t="str">
        <f>IF(S1311,"",INDEX(XMLLINK[Satz],MATCH(Q1312&amp;"_"&amp;D1311,XMLLINK[EID_WID],0)))</f>
        <v/>
      </c>
      <c r="H1311" s="18" t="str">
        <f>IF(S1311,"",INDEX(XMLLINK[Dauer],MATCH(Q1312&amp;"_"&amp;D1311,XMLLINK[EID_WID],0)))</f>
        <v/>
      </c>
      <c r="I1311" s="18" t="str">
        <f>IF(S1311,"",INDEX(XMLLINK[BemerkungWerk],MATCH(Q1312&amp;"_"&amp;D1311,XMLLINK[EID_WID],0)))</f>
        <v/>
      </c>
      <c r="J1311" s="18" t="str">
        <f>IF(S1311,"",INDEX(XMLLINK[Pflicht],MATCH(Q1312&amp;"_"&amp;D1311,XMLLINK[EID_WID],0)))</f>
        <v/>
      </c>
      <c r="Q1311" s="21">
        <f t="shared" si="256"/>
        <v>65</v>
      </c>
      <c r="R1311" s="22">
        <v>7</v>
      </c>
      <c r="S1311" s="18" t="b">
        <f>ISERROR(INDEX(XMLLINK[NamePerson],MATCH(Q1313&amp;"_"&amp;D1311,XMLLINK[EID_WID],0)))</f>
        <v>1</v>
      </c>
      <c r="V1311" s="15" t="str">
        <f t="shared" si="259"/>
        <v/>
      </c>
      <c r="W1311" s="15" t="str">
        <f t="shared" si="258"/>
        <v/>
      </c>
    </row>
    <row r="1312" spans="1:25" x14ac:dyDescent="0.25">
      <c r="A1312" s="24"/>
      <c r="D1312" s="21">
        <v>8</v>
      </c>
      <c r="E1312" s="18" t="str">
        <f>IF(S1312,"",INDEX(XMLLINK[Titel],MATCH(Q1313&amp;"_"&amp;D1312,XMLLINK[EID_WID],0)))</f>
        <v/>
      </c>
      <c r="F1312" s="18" t="str">
        <f>IF(S1312,"",INDEX(XMLLINK[Komponist],MATCH(Q1313&amp;"_"&amp;D1312,XMLLINK[EID_WID],0)))</f>
        <v/>
      </c>
      <c r="G1312" s="18" t="str">
        <f>IF(S1312,"",INDEX(XMLLINK[Satz],MATCH(Q1313&amp;"_"&amp;D1312,XMLLINK[EID_WID],0)))</f>
        <v/>
      </c>
      <c r="H1312" s="18" t="str">
        <f>IF(S1312,"",INDEX(XMLLINK[Dauer],MATCH(Q1313&amp;"_"&amp;D1312,XMLLINK[EID_WID],0)))</f>
        <v/>
      </c>
      <c r="I1312" s="18" t="str">
        <f>IF(S1312,"",INDEX(XMLLINK[BemerkungWerk],MATCH(Q1313&amp;"_"&amp;D1312,XMLLINK[EID_WID],0)))</f>
        <v/>
      </c>
      <c r="J1312" s="18" t="str">
        <f>IF(S1312,"",INDEX(XMLLINK[Pflicht],MATCH(Q1313&amp;"_"&amp;D1312,XMLLINK[EID_WID],0)))</f>
        <v/>
      </c>
      <c r="Q1312" s="21"/>
      <c r="R1312" s="22">
        <v>8</v>
      </c>
      <c r="S1312" s="18" t="b">
        <f>ISERROR(INDEX(XMLLINK[NamePerson],MATCH(A1313&amp;"_"&amp;D1312,XMLLINK[EID_WID],0)))</f>
        <v>1</v>
      </c>
      <c r="V1312" s="15" t="str">
        <f t="shared" si="259"/>
        <v/>
      </c>
      <c r="W1312" s="15" t="str">
        <f t="shared" si="258"/>
        <v/>
      </c>
    </row>
    <row r="1314" spans="1:25" x14ac:dyDescent="0.25">
      <c r="A1314" s="23" t="s">
        <v>96</v>
      </c>
      <c r="B1314" s="23">
        <f>(ROW()+6)/20</f>
        <v>66</v>
      </c>
      <c r="C1314" s="24"/>
      <c r="D1314" s="24"/>
      <c r="E1314" s="24"/>
      <c r="F1314" s="24"/>
      <c r="G1314" s="24"/>
      <c r="H1314" s="24"/>
      <c r="I1314" s="24"/>
      <c r="J1314" s="24"/>
      <c r="K1314" s="24"/>
      <c r="L1314" s="24"/>
      <c r="M1314" s="24"/>
      <c r="N1314" s="24"/>
      <c r="O1314" s="24"/>
    </row>
    <row r="1315" spans="1:25" x14ac:dyDescent="0.25">
      <c r="A1315" s="24"/>
      <c r="B1315" s="17" t="s">
        <v>78</v>
      </c>
      <c r="C1315" s="18" t="str">
        <f>IF(ISERROR(S1315),"",INDEX(XMLLINK[Name],MATCH(Q1316,XMLLINK[EnsembleNr],0)))</f>
        <v/>
      </c>
      <c r="D1315" s="17" t="s">
        <v>89</v>
      </c>
      <c r="E1315" s="19" t="s">
        <v>11</v>
      </c>
      <c r="F1315" s="15" t="s">
        <v>90</v>
      </c>
      <c r="G1315" s="15" t="s">
        <v>91</v>
      </c>
      <c r="H1315" s="15" t="s">
        <v>24</v>
      </c>
      <c r="I1315" s="15" t="s">
        <v>25</v>
      </c>
      <c r="J1315" s="15" t="s">
        <v>26</v>
      </c>
      <c r="K1315" s="15" t="s">
        <v>27</v>
      </c>
      <c r="L1315" s="15" t="s">
        <v>18</v>
      </c>
      <c r="M1315" s="15" t="s">
        <v>92</v>
      </c>
      <c r="N1315" s="15" t="s">
        <v>93</v>
      </c>
      <c r="O1315" s="15" t="s">
        <v>20</v>
      </c>
      <c r="Q1315" s="21" t="s">
        <v>103</v>
      </c>
      <c r="R1315" s="17" t="s">
        <v>97</v>
      </c>
      <c r="S1315" s="20" t="e">
        <f>VLOOKUP(Q1317,XMLLINK[EnsembleNr],1,0)</f>
        <v>#N/A</v>
      </c>
      <c r="T1315" s="15" t="s">
        <v>100</v>
      </c>
      <c r="W1315" s="29" t="str">
        <f>CONCATENATE(W1316,W1317,W1318,W1319,W1320,W1321,W1322,W1323)</f>
        <v/>
      </c>
      <c r="X1315" s="31">
        <f>8-COUNTIF(W1316:W1323,"")</f>
        <v>0</v>
      </c>
      <c r="Y1315" s="29" t="str">
        <f>CONCATENATE(Y1316,Y1317,Y1318,Y1319,Y1320,Y1321,Y1322,Y1323)</f>
        <v/>
      </c>
    </row>
    <row r="1316" spans="1:25" x14ac:dyDescent="0.25">
      <c r="A1316" s="24"/>
      <c r="B1316" s="17" t="s">
        <v>79</v>
      </c>
      <c r="C1316" s="18" t="str">
        <f>IF(ISERROR(S1315),"",INDEX(XMLLINK[Leiter],MATCH(Q1316,XMLLINK[EnsembleNr],0)))</f>
        <v/>
      </c>
      <c r="D1316" s="21">
        <v>1</v>
      </c>
      <c r="E1316" s="18" t="str">
        <f>IF(S1316,"",INDEX(XMLLINK[NamePerson],MATCH(Q1317&amp;"_"&amp;D1316,XMLLINK[EID_MID],0)))</f>
        <v/>
      </c>
      <c r="F1316" s="18" t="str">
        <f>IF(S1316,"",INDEX(XMLLINK[GebDat],MATCH(Q1317&amp;"_"&amp;D1316,XMLLINK[EID_MID],0)))</f>
        <v/>
      </c>
      <c r="G1316" s="18" t="str">
        <f>IF(S1316,"",INDEX(XMLLINK[Geschlecht],MATCH(Q1317&amp;"_"&amp;D1316,XMLLINK[EID_MID],0)))</f>
        <v/>
      </c>
      <c r="H1316" s="18" t="str">
        <f>IF(S1316,"",INDEX(XMLLINK[Adresse],MATCH(Q1317&amp;"_"&amp;D1316,XMLLINK[EID_MID],0)))</f>
        <v/>
      </c>
      <c r="I1316" s="18" t="str">
        <f>IF(S1316,"",INDEX(XMLLINK[Email],MATCH(Q1317&amp;"_"&amp;D1316,XMLLINK[EID_MID],0)))</f>
        <v/>
      </c>
      <c r="J1316" s="18" t="str">
        <f>IF(S1316,"",INDEX(XMLLINK[Telefon],MATCH(Q1317&amp;"_"&amp;D1316,XMLLINK[EID_MID],0)))</f>
        <v/>
      </c>
      <c r="K1316" s="18" t="str">
        <f>IF(S1316,"",INDEX(XMLLINK[Instrument],MATCH(Q1317&amp;"_"&amp;D1316,XMLLINK[EID_MID],0)))</f>
        <v/>
      </c>
      <c r="L1316" s="18" t="str">
        <f>IF(S1316,"",INDEX(XMLLINK[BereichIDPerson],MATCH(Q1317&amp;"_"&amp;D1316,XMLLINK[EID_MID],0)))</f>
        <v/>
      </c>
      <c r="M1316" s="18" t="str">
        <f>IF(S1316,"",INDEX(XMLLINK[BereichNamePerson],MATCH(Q1317&amp;"_"&amp;D1316,XMLLINK[EID_MID],0)))</f>
        <v/>
      </c>
      <c r="N1316" s="18" t="str">
        <f>IF(S1316,"",INDEX(XMLLINK[AuswahlPerson],MATCH(Q1317&amp;"_"&amp;D1316,XMLLINK[EID_MID],0)))</f>
        <v/>
      </c>
      <c r="O1316" s="18" t="str">
        <f>IF(S1316,"",INDEX(XMLLINK[BemerkungPerson],MATCH(Q1317&amp;"_"&amp;D1316,XMLLINK[EID_MID],0)))</f>
        <v/>
      </c>
      <c r="Q1316" s="21">
        <f>B1314</f>
        <v>66</v>
      </c>
      <c r="R1316" s="22" t="s">
        <v>101</v>
      </c>
      <c r="S1316" s="18" t="b">
        <f>ISERROR(INDEX(XMLLINK[NamePerson],MATCH(Q1317&amp;"_"&amp;D1316,XMLLINK[EID_MID],0)))</f>
        <v>1</v>
      </c>
      <c r="U1316" s="15" t="str">
        <f ca="1">IF(ISNUMBER(DATEVALUE(F1316)),TODAY()-DATEVALUE(F1316),"")</f>
        <v/>
      </c>
      <c r="W1316" s="15" t="str">
        <f>M1316</f>
        <v/>
      </c>
      <c r="X1316" s="29" t="str">
        <f>IF(E1316="","",IF(E1317="",E1316,IF(E1318="",E1316&amp;", "&amp;E1317,IF(E1319="",E1316&amp;", "&amp;E1317&amp;", "&amp;E1318,IF(E1320="",E1316&amp;", "&amp;E1317&amp;", "&amp;E1318&amp;", "&amp;E1319,IF(E1321="",E1316&amp;", "&amp;E1317&amp;", "&amp;E1318&amp;", "&amp;E1319&amp;", "&amp;E1320,IF(E1322="",E1316&amp;", "&amp;E1317&amp;", "&amp;E1318&amp;", "&amp;E1319&amp;", "&amp;E1320&amp;", "&amp;E1321,IF(E1323="",E1316&amp;", "&amp;E1317&amp;", "&amp;E1318&amp;", "&amp;E1319&amp;", "&amp;E1320&amp;", "&amp;E1321&amp;", "&amp;E1322,E1316&amp;", "&amp;E1317&amp;", "&amp;E1318&amp;", "&amp;E1319&amp;", "&amp;E1320&amp;", "&amp;E1321&amp;", "&amp;E1322&amp;", "&amp;E1323))))))))</f>
        <v/>
      </c>
      <c r="Y1316" s="15" t="str">
        <f>K1316</f>
        <v/>
      </c>
    </row>
    <row r="1317" spans="1:25" x14ac:dyDescent="0.25">
      <c r="A1317" s="24"/>
      <c r="B1317" s="17" t="s">
        <v>80</v>
      </c>
      <c r="C1317" s="18" t="str">
        <f>IF(ISERROR(S1315),"",INDEX(XMLLINK[LeiterEmail],MATCH(Q1317,XMLLINK[EnsembleNr],0)))</f>
        <v/>
      </c>
      <c r="D1317" s="21">
        <v>2</v>
      </c>
      <c r="E1317" s="18" t="str">
        <f>IF(S1317,"",INDEX(XMLLINK[NamePerson],MATCH(Q1318&amp;"_"&amp;D1317,XMLLINK[EID_MID],0)))</f>
        <v/>
      </c>
      <c r="F1317" s="18" t="str">
        <f>IF(S1317,"",INDEX(XMLLINK[GebDat],MATCH(Q1318&amp;"_"&amp;D1317,XMLLINK[EID_MID],0)))</f>
        <v/>
      </c>
      <c r="G1317" s="18" t="str">
        <f>IF(S1317,"",INDEX(XMLLINK[Geschlecht],MATCH(Q1318&amp;"_"&amp;D1317,XMLLINK[EID_MID],0)))</f>
        <v/>
      </c>
      <c r="H1317" s="18" t="str">
        <f>IF(S1317,"",INDEX(XMLLINK[Adresse],MATCH(Q1318&amp;"_"&amp;D1317,XMLLINK[EID_MID],0)))</f>
        <v/>
      </c>
      <c r="I1317" s="18" t="str">
        <f>IF(S1317,"",INDEX(XMLLINK[Email],MATCH(Q1318&amp;"_"&amp;D1317,XMLLINK[EID_MID],0)))</f>
        <v/>
      </c>
      <c r="J1317" s="18" t="str">
        <f>IF(S1317,"",INDEX(XMLLINK[Telefon],MATCH(Q1318&amp;"_"&amp;D1317,XMLLINK[EID_MID],0)))</f>
        <v/>
      </c>
      <c r="K1317" s="18" t="str">
        <f>IF(S1317,"",INDEX(XMLLINK[Instrument],MATCH(Q1318&amp;"_"&amp;D1317,XMLLINK[EID_MID],0)))</f>
        <v/>
      </c>
      <c r="L1317" s="18" t="str">
        <f>IF(S1317,"",INDEX(XMLLINK[BereichIDPerson],MATCH(Q1318&amp;"_"&amp;D1317,XMLLINK[EID_MID],0)))</f>
        <v/>
      </c>
      <c r="M1317" s="18" t="str">
        <f>IF(S1317,"",INDEX(XMLLINK[BereichNamePerson],MATCH(Q1318&amp;"_"&amp;D1317,XMLLINK[EID_MID],0)))</f>
        <v/>
      </c>
      <c r="N1317" s="18" t="str">
        <f>IF(S1317,"",INDEX(XMLLINK[AuswahlPerson],MATCH(Q1318&amp;"_"&amp;D1317,XMLLINK[EID_MID],0)))</f>
        <v/>
      </c>
      <c r="O1317" s="18" t="str">
        <f>IF(S1317,"",INDEX(XMLLINK[BemerkungPerson],MATCH(Q1318&amp;"_"&amp;D1317,XMLLINK[EID_MID],0)))</f>
        <v/>
      </c>
      <c r="Q1317" s="21">
        <f t="shared" ref="Q1317:Q1331" si="260">Q1316</f>
        <v>66</v>
      </c>
      <c r="R1317" s="15">
        <v>2</v>
      </c>
      <c r="S1317" s="18" t="b">
        <f>ISERROR(INDEX(XMLLINK[NamePerson],MATCH(Q1317&amp;"_"&amp;D1317,XMLLINK[EID_MID],0)))</f>
        <v>1</v>
      </c>
      <c r="U1317" s="15" t="str">
        <f t="shared" ref="U1317:U1323" ca="1" si="261">IF(ISNUMBER(DATEVALUE(F1317)),TODAY()-DATEVALUE(F1317),"")</f>
        <v/>
      </c>
      <c r="W1317" s="15" t="str">
        <f>IF(AND(M1317&lt;&gt;"",M1317&lt;&gt;M1316),", "&amp;M1317,"")</f>
        <v/>
      </c>
      <c r="Y1317" s="15" t="str">
        <f>IF(AND(K1317&lt;&gt;"",K1317&lt;&gt;K1316),", "&amp;K1317,"")</f>
        <v/>
      </c>
    </row>
    <row r="1318" spans="1:25" x14ac:dyDescent="0.25">
      <c r="A1318" s="24"/>
      <c r="B1318" s="17" t="s">
        <v>81</v>
      </c>
      <c r="C1318" s="18" t="str">
        <f>IF(ISERROR(S1315),"",INDEX(XMLLINK[LeiterTelefon],MATCH(Q1318,XMLLINK[EnsembleNr],0)))</f>
        <v/>
      </c>
      <c r="D1318" s="21">
        <v>3</v>
      </c>
      <c r="E1318" s="18" t="str">
        <f>IF(S1318,"",INDEX(XMLLINK[NamePerson],MATCH(Q1319&amp;"_"&amp;D1318,XMLLINK[EID_MID],0)))</f>
        <v/>
      </c>
      <c r="F1318" s="18" t="str">
        <f>IF(S1318,"",INDEX(XMLLINK[GebDat],MATCH(Q1319&amp;"_"&amp;D1318,XMLLINK[EID_MID],0)))</f>
        <v/>
      </c>
      <c r="G1318" s="18" t="str">
        <f>IF(S1318,"",INDEX(XMLLINK[Geschlecht],MATCH(Q1319&amp;"_"&amp;D1318,XMLLINK[EID_MID],0)))</f>
        <v/>
      </c>
      <c r="H1318" s="18" t="str">
        <f>IF(S1318,"",INDEX(XMLLINK[Adresse],MATCH(Q1319&amp;"_"&amp;D1318,XMLLINK[EID_MID],0)))</f>
        <v/>
      </c>
      <c r="I1318" s="18" t="str">
        <f>IF(S1318,"",INDEX(XMLLINK[Email],MATCH(Q1319&amp;"_"&amp;D1318,XMLLINK[EID_MID],0)))</f>
        <v/>
      </c>
      <c r="J1318" s="18" t="str">
        <f>IF(S1318,"",INDEX(XMLLINK[Telefon],MATCH(Q1319&amp;"_"&amp;D1318,XMLLINK[EID_MID],0)))</f>
        <v/>
      </c>
      <c r="K1318" s="18" t="str">
        <f>IF(S1318,"",INDEX(XMLLINK[Instrument],MATCH(Q1319&amp;"_"&amp;D1318,XMLLINK[EID_MID],0)))</f>
        <v/>
      </c>
      <c r="L1318" s="18" t="str">
        <f>IF(S1318,"",INDEX(XMLLINK[BereichIDPerson],MATCH(Q1319&amp;"_"&amp;D1318,XMLLINK[EID_MID],0)))</f>
        <v/>
      </c>
      <c r="M1318" s="18" t="str">
        <f>IF(S1318,"",INDEX(XMLLINK[BereichNamePerson],MATCH(Q1319&amp;"_"&amp;D1318,XMLLINK[EID_MID],0)))</f>
        <v/>
      </c>
      <c r="N1318" s="18" t="str">
        <f>IF(S1318,"",INDEX(XMLLINK[AuswahlPerson],MATCH(Q1319&amp;"_"&amp;D1318,XMLLINK[EID_MID],0)))</f>
        <v/>
      </c>
      <c r="O1318" s="18" t="str">
        <f>IF(S1318,"",INDEX(XMLLINK[BemerkungPerson],MATCH(Q1319&amp;"_"&amp;D1318,XMLLINK[EID_MID],0)))</f>
        <v/>
      </c>
      <c r="Q1318" s="21">
        <f t="shared" si="260"/>
        <v>66</v>
      </c>
      <c r="R1318" s="15">
        <v>3</v>
      </c>
      <c r="S1318" s="18" t="b">
        <f>ISERROR(INDEX(XMLLINK[NamePerson],MATCH(Q1317&amp;"_"&amp;D1318,XMLLINK[EID_MID],0)))</f>
        <v>1</v>
      </c>
      <c r="U1318" s="15" t="str">
        <f t="shared" ca="1" si="261"/>
        <v/>
      </c>
      <c r="W1318" s="15" t="str">
        <f>IF(OR(M1318="",COUNTIF(M1316:M1317,M1318)&gt;0),"",", "&amp;M1318)</f>
        <v/>
      </c>
      <c r="Y1318" s="15" t="str">
        <f>IF(OR(K1318="",COUNTIF(K1316:K1317,K1318)&gt;0),"",", "&amp;K1318)</f>
        <v/>
      </c>
    </row>
    <row r="1319" spans="1:25" x14ac:dyDescent="0.25">
      <c r="A1319" s="24"/>
      <c r="B1319" s="17" t="s">
        <v>82</v>
      </c>
      <c r="C1319" s="18" t="str">
        <f>IF(ISERROR(S1315),"",INDEX(XMLLINK[Art],MATCH(Q1319,XMLLINK[EnsembleNr],0)))</f>
        <v/>
      </c>
      <c r="D1319" s="21">
        <v>4</v>
      </c>
      <c r="E1319" s="18" t="str">
        <f>IF(S1319,"",INDEX(XMLLINK[NamePerson],MATCH(Q1320&amp;"_"&amp;D1319,XMLLINK[EID_MID],0)))</f>
        <v/>
      </c>
      <c r="F1319" s="18" t="str">
        <f>IF(S1319,"",INDEX(XMLLINK[GebDat],MATCH(Q1320&amp;"_"&amp;D1319,XMLLINK[EID_MID],0)))</f>
        <v/>
      </c>
      <c r="G1319" s="18" t="str">
        <f>IF(S1319,"",INDEX(XMLLINK[Geschlecht],MATCH(Q1320&amp;"_"&amp;D1319,XMLLINK[EID_MID],0)))</f>
        <v/>
      </c>
      <c r="H1319" s="18" t="str">
        <f>IF(S1319,"",INDEX(XMLLINK[Adresse],MATCH(Q1320&amp;"_"&amp;D1319,XMLLINK[EID_MID],0)))</f>
        <v/>
      </c>
      <c r="I1319" s="18" t="str">
        <f>IF(S1319,"",INDEX(XMLLINK[Email],MATCH(Q1320&amp;"_"&amp;D1319,XMLLINK[EID_MID],0)))</f>
        <v/>
      </c>
      <c r="J1319" s="18" t="str">
        <f>IF(S1319,"",INDEX(XMLLINK[Telefon],MATCH(Q1320&amp;"_"&amp;D1319,XMLLINK[EID_MID],0)))</f>
        <v/>
      </c>
      <c r="K1319" s="18" t="str">
        <f>IF(S1319,"",INDEX(XMLLINK[Instrument],MATCH(Q1320&amp;"_"&amp;D1319,XMLLINK[EID_MID],0)))</f>
        <v/>
      </c>
      <c r="L1319" s="18" t="str">
        <f>IF(S1319,"",INDEX(XMLLINK[BereichIDPerson],MATCH(Q1320&amp;"_"&amp;D1319,XMLLINK[EID_MID],0)))</f>
        <v/>
      </c>
      <c r="M1319" s="18" t="str">
        <f>IF(S1319,"",INDEX(XMLLINK[BereichNamePerson],MATCH(Q1320&amp;"_"&amp;D1319,XMLLINK[EID_MID],0)))</f>
        <v/>
      </c>
      <c r="N1319" s="18" t="str">
        <f>IF(S1319,"",INDEX(XMLLINK[AuswahlPerson],MATCH(Q1320&amp;"_"&amp;D1319,XMLLINK[EID_MID],0)))</f>
        <v/>
      </c>
      <c r="O1319" s="18" t="str">
        <f>IF(S1319,"",INDEX(XMLLINK[BemerkungPerson],MATCH(Q1320&amp;"_"&amp;D1319,XMLLINK[EID_MID],0)))</f>
        <v/>
      </c>
      <c r="Q1319" s="21">
        <f t="shared" si="260"/>
        <v>66</v>
      </c>
      <c r="R1319" s="15">
        <v>4</v>
      </c>
      <c r="S1319" s="18" t="b">
        <f>ISERROR(INDEX(XMLLINK[NamePerson],MATCH(Q1317&amp;"_"&amp;D1319,XMLLINK[EID_MID],0)))</f>
        <v>1</v>
      </c>
      <c r="U1319" s="15" t="str">
        <f t="shared" ca="1" si="261"/>
        <v/>
      </c>
      <c r="W1319" s="15" t="str">
        <f>IF(OR(M1319="",COUNTIF(M1316:M1318,M1319)&gt;0),"",", "&amp;M1319)</f>
        <v/>
      </c>
      <c r="Y1319" s="15" t="str">
        <f>IF(OR(K1319="",COUNTIF(K1316:K1318,K1319)&gt;0),"",", "&amp;K1319)</f>
        <v/>
      </c>
    </row>
    <row r="1320" spans="1:25" x14ac:dyDescent="0.25">
      <c r="A1320" s="24"/>
      <c r="B1320" s="17" t="s">
        <v>83</v>
      </c>
      <c r="C1320" s="18" t="str">
        <f>IF(ISERROR(S1315),"",INDEX(XMLLINK[Stufe],MATCH(Q1320,XMLLINK[EnsembleNr],0)))</f>
        <v/>
      </c>
      <c r="D1320" s="21">
        <v>5</v>
      </c>
      <c r="E1320" s="18" t="str">
        <f>IF(S1320,"",INDEX(XMLLINK[NamePerson],MATCH(Q1321&amp;"_"&amp;D1320,XMLLINK[EID_MID],0)))</f>
        <v/>
      </c>
      <c r="F1320" s="18" t="str">
        <f>IF(S1320,"",INDEX(XMLLINK[GebDat],MATCH(Q1321&amp;"_"&amp;D1320,XMLLINK[EID_MID],0)))</f>
        <v/>
      </c>
      <c r="G1320" s="18" t="str">
        <f>IF(S1320,"",INDEX(XMLLINK[Geschlecht],MATCH(Q1321&amp;"_"&amp;D1320,XMLLINK[EID_MID],0)))</f>
        <v/>
      </c>
      <c r="H1320" s="18" t="str">
        <f>IF(S1320,"",INDEX(XMLLINK[Adresse],MATCH(Q1321&amp;"_"&amp;D1320,XMLLINK[EID_MID],0)))</f>
        <v/>
      </c>
      <c r="I1320" s="18" t="str">
        <f>IF(S1320,"",INDEX(XMLLINK[Email],MATCH(Q1321&amp;"_"&amp;D1320,XMLLINK[EID_MID],0)))</f>
        <v/>
      </c>
      <c r="J1320" s="18" t="str">
        <f>IF(S1320,"",INDEX(XMLLINK[Telefon],MATCH(Q1321&amp;"_"&amp;D1320,XMLLINK[EID_MID],0)))</f>
        <v/>
      </c>
      <c r="K1320" s="18" t="str">
        <f>IF(S1320,"",INDEX(XMLLINK[Instrument],MATCH(Q1321&amp;"_"&amp;D1320,XMLLINK[EID_MID],0)))</f>
        <v/>
      </c>
      <c r="L1320" s="18" t="str">
        <f>IF(S1320,"",INDEX(XMLLINK[BereichIDPerson],MATCH(Q1321&amp;"_"&amp;D1320,XMLLINK[EID_MID],0)))</f>
        <v/>
      </c>
      <c r="M1320" s="18" t="str">
        <f>IF(S1320,"",INDEX(XMLLINK[BereichNamePerson],MATCH(Q1321&amp;"_"&amp;D1320,XMLLINK[EID_MID],0)))</f>
        <v/>
      </c>
      <c r="N1320" s="18" t="str">
        <f>IF(S1320,"",INDEX(XMLLINK[AuswahlPerson],MATCH(Q1321&amp;"_"&amp;D1320,XMLLINK[EID_MID],0)))</f>
        <v/>
      </c>
      <c r="O1320" s="18" t="str">
        <f>IF(S1320,"",INDEX(XMLLINK[BemerkungPerson],MATCH(Q1321&amp;"_"&amp;D1320,XMLLINK[EID_MID],0)))</f>
        <v/>
      </c>
      <c r="Q1320" s="21">
        <f t="shared" si="260"/>
        <v>66</v>
      </c>
      <c r="R1320" s="15">
        <v>5</v>
      </c>
      <c r="S1320" s="18" t="b">
        <f>ISERROR(INDEX(XMLLINK[NamePerson],MATCH(Q1317&amp;"_"&amp;D1320,XMLLINK[EID_MID],0)))</f>
        <v>1</v>
      </c>
      <c r="U1320" s="15" t="str">
        <f t="shared" ca="1" si="261"/>
        <v/>
      </c>
      <c r="W1320" s="15" t="str">
        <f>IF(OR(M1320="",COUNTIF(M1316:M1319,M1320)&gt;0),"",", "&amp;M1320)</f>
        <v/>
      </c>
      <c r="Y1320" s="15" t="str">
        <f>IF(OR(K1320="",COUNTIF(K1317:K1319,K1320)&gt;0),"",", "&amp;K1320)</f>
        <v/>
      </c>
    </row>
    <row r="1321" spans="1:25" x14ac:dyDescent="0.25">
      <c r="A1321" s="24"/>
      <c r="B1321" s="17" t="s">
        <v>84</v>
      </c>
      <c r="C1321" s="18" t="str">
        <f>IF(ISERROR(S1315),"",INDEX(XMLLINK[Artikel],MATCH(Q1321,XMLLINK[EnsembleNr],0)))</f>
        <v/>
      </c>
      <c r="D1321" s="21">
        <v>6</v>
      </c>
      <c r="E1321" s="18" t="str">
        <f>IF(S1321,"",INDEX(XMLLINK[NamePerson],MATCH(Q1322&amp;"_"&amp;D1321,XMLLINK[EID_MID],0)))</f>
        <v/>
      </c>
      <c r="F1321" s="18" t="str">
        <f>IF(S1321,"",INDEX(XMLLINK[GebDat],MATCH(Q1322&amp;"_"&amp;D1321,XMLLINK[EID_MID],0)))</f>
        <v/>
      </c>
      <c r="G1321" s="18" t="str">
        <f>IF(S1321,"",INDEX(XMLLINK[Geschlecht],MATCH(Q1322&amp;"_"&amp;D1321,XMLLINK[EID_MID],0)))</f>
        <v/>
      </c>
      <c r="H1321" s="18" t="str">
        <f>IF(S1321,"",INDEX(XMLLINK[Adresse],MATCH(Q1322&amp;"_"&amp;D1321,XMLLINK[EID_MID],0)))</f>
        <v/>
      </c>
      <c r="I1321" s="18" t="str">
        <f>IF(S1321,"",INDEX(XMLLINK[Email],MATCH(Q1322&amp;"_"&amp;D1321,XMLLINK[EID_MID],0)))</f>
        <v/>
      </c>
      <c r="J1321" s="18" t="str">
        <f>IF(S1321,"",INDEX(XMLLINK[Telefon],MATCH(Q1322&amp;"_"&amp;D1321,XMLLINK[EID_MID],0)))</f>
        <v/>
      </c>
      <c r="K1321" s="18" t="str">
        <f>IF(S1321,"",INDEX(XMLLINK[Instrument],MATCH(Q1322&amp;"_"&amp;D1321,XMLLINK[EID_MID],0)))</f>
        <v/>
      </c>
      <c r="L1321" s="18" t="str">
        <f>IF(S1321,"",INDEX(XMLLINK[BereichIDPerson],MATCH(Q1322&amp;"_"&amp;D1321,XMLLINK[EID_MID],0)))</f>
        <v/>
      </c>
      <c r="M1321" s="18" t="str">
        <f>IF(S1321,"",INDEX(XMLLINK[BereichNamePerson],MATCH(Q1322&amp;"_"&amp;D1321,XMLLINK[EID_MID],0)))</f>
        <v/>
      </c>
      <c r="N1321" s="18" t="str">
        <f>IF(S1321,"",INDEX(XMLLINK[AuswahlPerson],MATCH(Q1322&amp;"_"&amp;D1321,XMLLINK[EID_MID],0)))</f>
        <v/>
      </c>
      <c r="O1321" s="18" t="str">
        <f>IF(S1321,"",INDEX(XMLLINK[BemerkungPerson],MATCH(Q1322&amp;"_"&amp;D1321,XMLLINK[EID_MID],0)))</f>
        <v/>
      </c>
      <c r="Q1321" s="21">
        <f t="shared" si="260"/>
        <v>66</v>
      </c>
      <c r="R1321" s="15">
        <v>6</v>
      </c>
      <c r="S1321" s="18" t="b">
        <f>ISERROR(INDEX(XMLLINK[NamePerson],MATCH(Q1317&amp;"_"&amp;D1321,XMLLINK[EID_MID],0)))</f>
        <v>1</v>
      </c>
      <c r="U1321" s="15" t="str">
        <f t="shared" ca="1" si="261"/>
        <v/>
      </c>
      <c r="W1321" s="15" t="str">
        <f>IF(OR(M1321="",COUNTIF(M1316:M1320,M1321)&gt;0),"",", "&amp;M1321)</f>
        <v/>
      </c>
      <c r="Y1321" s="15" t="str">
        <f>IF(OR(K1321="",COUNTIF(K1318:K1320,K1321)&gt;0),"",", "&amp;K1321)</f>
        <v/>
      </c>
    </row>
    <row r="1322" spans="1:25" x14ac:dyDescent="0.25">
      <c r="A1322" s="24"/>
      <c r="B1322" s="17" t="s">
        <v>85</v>
      </c>
      <c r="C1322" s="18" t="str">
        <f>IF(ISERROR(S1315),"",INDEX(XMLLINK[BereichID],MATCH(Q1322,XMLLINK[EnsembleNr],0)))</f>
        <v/>
      </c>
      <c r="D1322" s="21">
        <v>7</v>
      </c>
      <c r="E1322" s="18" t="str">
        <f>IF(S1322,"",INDEX(XMLLINK[NamePerson],MATCH(Q1323&amp;"_"&amp;D1322,XMLLINK[EID_MID],0)))</f>
        <v/>
      </c>
      <c r="F1322" s="18" t="str">
        <f>IF(S1322,"",INDEX(XMLLINK[GebDat],MATCH(Q1323&amp;"_"&amp;D1322,XMLLINK[EID_MID],0)))</f>
        <v/>
      </c>
      <c r="G1322" s="18" t="str">
        <f>IF(S1322,"",INDEX(XMLLINK[Geschlecht],MATCH(Q1323&amp;"_"&amp;D1322,XMLLINK[EID_MID],0)))</f>
        <v/>
      </c>
      <c r="H1322" s="18" t="str">
        <f>IF(S1322,"",INDEX(XMLLINK[Adresse],MATCH(Q1323&amp;"_"&amp;D1322,XMLLINK[EID_MID],0)))</f>
        <v/>
      </c>
      <c r="I1322" s="18" t="str">
        <f>IF(S1322,"",INDEX(XMLLINK[Email],MATCH(Q1323&amp;"_"&amp;D1322,XMLLINK[EID_MID],0)))</f>
        <v/>
      </c>
      <c r="J1322" s="18" t="str">
        <f>IF(S1322,"",INDEX(XMLLINK[Telefon],MATCH(Q1323&amp;"_"&amp;D1322,XMLLINK[EID_MID],0)))</f>
        <v/>
      </c>
      <c r="K1322" s="18" t="str">
        <f>IF(S1322,"",INDEX(XMLLINK[Instrument],MATCH(Q1323&amp;"_"&amp;D1322,XMLLINK[EID_MID],0)))</f>
        <v/>
      </c>
      <c r="L1322" s="18" t="str">
        <f>IF(S1322,"",INDEX(XMLLINK[BereichIDPerson],MATCH(Q1323&amp;"_"&amp;D1322,XMLLINK[EID_MID],0)))</f>
        <v/>
      </c>
      <c r="M1322" s="18" t="str">
        <f>IF(S1322,"",INDEX(XMLLINK[BereichNamePerson],MATCH(Q1323&amp;"_"&amp;D1322,XMLLINK[EID_MID],0)))</f>
        <v/>
      </c>
      <c r="N1322" s="18" t="str">
        <f>IF(S1322,"",INDEX(XMLLINK[AuswahlPerson],MATCH(Q1323&amp;"_"&amp;D1322,XMLLINK[EID_MID],0)))</f>
        <v/>
      </c>
      <c r="O1322" s="18" t="str">
        <f>IF(S1322,"",INDEX(XMLLINK[BemerkungPerson],MATCH(Q1323&amp;"_"&amp;D1322,XMLLINK[EID_MID],0)))</f>
        <v/>
      </c>
      <c r="Q1322" s="21">
        <f t="shared" si="260"/>
        <v>66</v>
      </c>
      <c r="R1322" s="15">
        <v>7</v>
      </c>
      <c r="S1322" s="18" t="b">
        <f>ISERROR(INDEX(XMLLINK[NamePerson],MATCH(Q1317&amp;"_"&amp;D1322,XMLLINK[EID_MID],0)))</f>
        <v>1</v>
      </c>
      <c r="U1322" s="15" t="str">
        <f t="shared" ca="1" si="261"/>
        <v/>
      </c>
      <c r="W1322" s="15" t="str">
        <f>IF(OR(M1322="",COUNTIF(M1316:M1321,M1322)&gt;0),"",", "&amp;M1322)</f>
        <v/>
      </c>
      <c r="Y1322" s="15" t="str">
        <f>IF(OR(K1322="",COUNTIF(K1319:K1321,K1322)&gt;0),"",", "&amp;K1322)</f>
        <v/>
      </c>
    </row>
    <row r="1323" spans="1:25" x14ac:dyDescent="0.25">
      <c r="A1323" s="24"/>
      <c r="B1323" s="17" t="s">
        <v>86</v>
      </c>
      <c r="C1323" s="18" t="str">
        <f>IF(ISERROR(S1315),"",INDEX(XMLLINK[BereichName],MATCH(Q1323,XMLLINK[EnsembleNr],0)))</f>
        <v/>
      </c>
      <c r="D1323" s="21">
        <v>8</v>
      </c>
      <c r="E1323" s="18" t="str">
        <f>IF(S1323,"",INDEX(XMLLINK[NamePerson],MATCH(Q1324&amp;"_"&amp;D1323,XMLLINK[EID_MID],0)))</f>
        <v/>
      </c>
      <c r="F1323" s="18" t="str">
        <f>IF(S1323,"",INDEX(XMLLINK[GebDat],MATCH(Q1324&amp;"_"&amp;D1323,XMLLINK[EID_MID],0)))</f>
        <v/>
      </c>
      <c r="G1323" s="18" t="str">
        <f>IF(S1323,"",INDEX(XMLLINK[Geschlecht],MATCH(Q1324&amp;"_"&amp;D1323,XMLLINK[EID_MID],0)))</f>
        <v/>
      </c>
      <c r="H1323" s="18" t="str">
        <f>IF(S1323,"",INDEX(XMLLINK[Adresse],MATCH(Q1324&amp;"_"&amp;D1323,XMLLINK[EID_MID],0)))</f>
        <v/>
      </c>
      <c r="I1323" s="18" t="str">
        <f>IF(S1323,"",INDEX(XMLLINK[Email],MATCH(Q1324&amp;"_"&amp;D1323,XMLLINK[EID_MID],0)))</f>
        <v/>
      </c>
      <c r="J1323" s="18" t="str">
        <f>IF(S1323,"",INDEX(XMLLINK[Telefon],MATCH(Q1324&amp;"_"&amp;D1323,XMLLINK[EID_MID],0)))</f>
        <v/>
      </c>
      <c r="K1323" s="18" t="str">
        <f>IF(S1323,"",INDEX(XMLLINK[Instrument],MATCH(Q1324&amp;"_"&amp;D1323,XMLLINK[EID_MID],0)))</f>
        <v/>
      </c>
      <c r="L1323" s="18" t="str">
        <f>IF(S1323,"",INDEX(XMLLINK[BereichIDPerson],MATCH(Q1324&amp;"_"&amp;D1323,XMLLINK[EID_MID],0)))</f>
        <v/>
      </c>
      <c r="M1323" s="18" t="str">
        <f>IF(S1323,"",INDEX(XMLLINK[BereichNamePerson],MATCH(Q1324&amp;"_"&amp;D1323,XMLLINK[EID_MID],0)))</f>
        <v/>
      </c>
      <c r="N1323" s="18" t="str">
        <f>IF(S1323,"",INDEX(XMLLINK[AuswahlPerson],MATCH(Q1324&amp;"_"&amp;D1323,XMLLINK[EID_MID],0)))</f>
        <v/>
      </c>
      <c r="O1323" s="18" t="str">
        <f>IF(S1323,"",INDEX(XMLLINK[BemerkungPerson],MATCH(Q1324&amp;"_"&amp;D1323,XMLLINK[EID_MID],0)))</f>
        <v/>
      </c>
      <c r="Q1323" s="21">
        <f t="shared" si="260"/>
        <v>66</v>
      </c>
      <c r="R1323" s="15">
        <v>8</v>
      </c>
      <c r="S1323" s="18" t="b">
        <f>ISERROR(INDEX(XMLLINK[NamePerson],MATCH(Q1317&amp;"_"&amp;D1323,XMLLINK[EID_MID],0)))</f>
        <v>1</v>
      </c>
      <c r="U1323" s="15" t="str">
        <f t="shared" ca="1" si="261"/>
        <v/>
      </c>
      <c r="W1323" s="15" t="str">
        <f>IF(OR(M1323="",COUNTIF(M1316:M1322,M1323)&gt;0),"",", "&amp;M1323)</f>
        <v/>
      </c>
      <c r="Y1323" s="15" t="str">
        <f>IF(OR(K1323="",COUNTIF(K1320:K1322,K1323)&gt;0),"",", "&amp;K1323)</f>
        <v/>
      </c>
    </row>
    <row r="1324" spans="1:25" x14ac:dyDescent="0.25">
      <c r="A1324" s="24"/>
      <c r="B1324" s="17" t="s">
        <v>87</v>
      </c>
      <c r="C1324" s="18" t="str">
        <f>IF(ISERROR(S1315),"",INDEX(XMLLINK[Auftrittzeit],MATCH(Q1324,XMLLINK[EnsembleNr],0)))</f>
        <v/>
      </c>
      <c r="D1324" s="17" t="s">
        <v>94</v>
      </c>
      <c r="E1324" s="15" t="s">
        <v>29</v>
      </c>
      <c r="F1324" s="15" t="s">
        <v>30</v>
      </c>
      <c r="G1324" s="15" t="s">
        <v>95</v>
      </c>
      <c r="H1324" s="15" t="s">
        <v>32</v>
      </c>
      <c r="I1324" s="15" t="s">
        <v>20</v>
      </c>
      <c r="J1324" s="15" t="s">
        <v>39</v>
      </c>
      <c r="Q1324" s="21">
        <f t="shared" si="260"/>
        <v>66</v>
      </c>
      <c r="U1324" s="15">
        <f ca="1">COUNT(U1316:U1323)</f>
        <v>0</v>
      </c>
      <c r="W1324" s="29" t="str">
        <f>CONCATENATE(W1325,V1326,W1326,V1327,W1327,V1328,W1328,V1329,W1329,V1330,W1330,V1331,W1331)</f>
        <v/>
      </c>
    </row>
    <row r="1325" spans="1:25" x14ac:dyDescent="0.25">
      <c r="A1325" s="24"/>
      <c r="B1325" s="17" t="s">
        <v>88</v>
      </c>
      <c r="C1325" s="18" t="str">
        <f>IF(ISERROR(S1315),"",INDEX(XMLLINK[Bemerkung],MATCH(Q1325,XMLLINK[EnsembleNr],0)))</f>
        <v/>
      </c>
      <c r="D1325" s="21">
        <v>1</v>
      </c>
      <c r="E1325" s="18" t="str">
        <f>IF(S1325,"",INDEX(XMLLINK[Titel],MATCH(Q1326&amp;"_"&amp;D1325,XMLLINK[EID_WID],0)))</f>
        <v/>
      </c>
      <c r="F1325" s="18" t="str">
        <f>IF(S1325,"",INDEX(XMLLINK[Komponist],MATCH(Q1326&amp;"_"&amp;D1325,XMLLINK[EID_WID],0)))</f>
        <v/>
      </c>
      <c r="G1325" s="18" t="str">
        <f>IF(S1325,"",INDEX(XMLLINK[Satz],MATCH(Q1326&amp;"_"&amp;D1325,XMLLINK[EID_WID],0)))</f>
        <v/>
      </c>
      <c r="H1325" s="18" t="str">
        <f>IF(S1325,"",INDEX(XMLLINK[Dauer],MATCH(Q1326&amp;"_"&amp;D1325,XMLLINK[EID_WID],0)))</f>
        <v/>
      </c>
      <c r="I1325" s="18" t="str">
        <f>IF(S1325,"",INDEX(XMLLINK[BemerkungWerk],MATCH(Q1326&amp;"_"&amp;D1325,XMLLINK[EID_WID],0)))</f>
        <v/>
      </c>
      <c r="J1325" s="18" t="str">
        <f>IF(S1325,"",INDEX(XMLLINK[Pflicht],MATCH(Q1326&amp;"_"&amp;D1325,XMLLINK[EID_WID],0)))</f>
        <v/>
      </c>
      <c r="Q1325" s="21">
        <f t="shared" si="260"/>
        <v>66</v>
      </c>
      <c r="R1325" s="22" t="s">
        <v>102</v>
      </c>
      <c r="S1325" s="18" t="b">
        <f>ISERROR(INDEX(XMLLINK[NamePerson],MATCH(Q1327&amp;"_"&amp;D1325,XMLLINK[EID_WID],0)))</f>
        <v>1</v>
      </c>
      <c r="W1325" s="15" t="str">
        <f t="shared" ref="W1325:W1332" si="262">IF(AND(F1325="",G1325=""),E1325,IF(AND(F1325&lt;&gt;"",G1325&lt;&gt;""),F1325&amp;", "&amp;E1325&amp;", "&amp;G1325,IF(F1325="",E1325&amp;", "&amp;G1325,F1325&amp;", "&amp;E1325)))</f>
        <v/>
      </c>
    </row>
    <row r="1326" spans="1:25" x14ac:dyDescent="0.25">
      <c r="A1326" s="24"/>
      <c r="B1326" s="17" t="s">
        <v>108</v>
      </c>
      <c r="C1326" s="28" t="str">
        <f ca="1">IF(U1324=0,"",SUM(U1316:U1323)/U1324/365.25)</f>
        <v/>
      </c>
      <c r="D1326" s="21">
        <v>2</v>
      </c>
      <c r="E1326" s="18" t="str">
        <f>IF(S1326,"",INDEX(XMLLINK[Titel],MATCH(Q1327&amp;"_"&amp;D1326,XMLLINK[EID_WID],0)))</f>
        <v/>
      </c>
      <c r="F1326" s="18" t="str">
        <f>IF(S1326,"",INDEX(XMLLINK[Komponist],MATCH(Q1327&amp;"_"&amp;D1326,XMLLINK[EID_WID],0)))</f>
        <v/>
      </c>
      <c r="G1326" s="18" t="str">
        <f>IF(S1326,"",INDEX(XMLLINK[Satz],MATCH(Q1327&amp;"_"&amp;D1326,XMLLINK[EID_WID],0)))</f>
        <v/>
      </c>
      <c r="H1326" s="18" t="str">
        <f>IF(S1326,"",INDEX(XMLLINK[Dauer],MATCH(Q1327&amp;"_"&amp;D1326,XMLLINK[EID_WID],0)))</f>
        <v/>
      </c>
      <c r="I1326" s="18" t="str">
        <f>IF(S1326,"",INDEX(XMLLINK[BemerkungWerk],MATCH(Q1327&amp;"_"&amp;D1326,XMLLINK[EID_WID],0)))</f>
        <v/>
      </c>
      <c r="J1326" s="18" t="str">
        <f>IF(S1326,"",INDEX(XMLLINK[Pflicht],MATCH(Q1327&amp;"_"&amp;D1326,XMLLINK[EID_WID],0)))</f>
        <v/>
      </c>
      <c r="Q1326" s="21">
        <f t="shared" si="260"/>
        <v>66</v>
      </c>
      <c r="R1326" s="22">
        <v>2</v>
      </c>
      <c r="S1326" s="18" t="b">
        <f>ISERROR(INDEX(XMLLINK[NamePerson],MATCH(Q1328&amp;"_"&amp;D1326,XMLLINK[EID_WID],0)))</f>
        <v>1</v>
      </c>
      <c r="V1326" s="15" t="str">
        <f>IF(W1326="","","; ")</f>
        <v/>
      </c>
      <c r="W1326" s="15" t="str">
        <f t="shared" si="262"/>
        <v/>
      </c>
    </row>
    <row r="1327" spans="1:25" x14ac:dyDescent="0.25">
      <c r="A1327" s="24"/>
      <c r="D1327" s="21">
        <v>3</v>
      </c>
      <c r="E1327" s="18" t="str">
        <f>IF(S1327,"",INDEX(XMLLINK[Titel],MATCH(Q1328&amp;"_"&amp;D1327,XMLLINK[EID_WID],0)))</f>
        <v/>
      </c>
      <c r="F1327" s="18" t="str">
        <f>IF(S1327,"",INDEX(XMLLINK[Komponist],MATCH(Q1328&amp;"_"&amp;D1327,XMLLINK[EID_WID],0)))</f>
        <v/>
      </c>
      <c r="G1327" s="18" t="str">
        <f>IF(S1327,"",INDEX(XMLLINK[Satz],MATCH(Q1328&amp;"_"&amp;D1327,XMLLINK[EID_WID],0)))</f>
        <v/>
      </c>
      <c r="H1327" s="18" t="str">
        <f>IF(S1327,"",INDEX(XMLLINK[Dauer],MATCH(Q1328&amp;"_"&amp;D1327,XMLLINK[EID_WID],0)))</f>
        <v/>
      </c>
      <c r="I1327" s="18" t="str">
        <f>IF(S1327,"",INDEX(XMLLINK[BemerkungWerk],MATCH(Q1328&amp;"_"&amp;D1327,XMLLINK[EID_WID],0)))</f>
        <v/>
      </c>
      <c r="J1327" s="18" t="str">
        <f>IF(S1327,"",INDEX(XMLLINK[Pflicht],MATCH(Q1328&amp;"_"&amp;D1327,XMLLINK[EID_WID],0)))</f>
        <v/>
      </c>
      <c r="Q1327" s="21">
        <f t="shared" si="260"/>
        <v>66</v>
      </c>
      <c r="R1327" s="22">
        <v>3</v>
      </c>
      <c r="S1327" s="18" t="b">
        <f>ISERROR(INDEX(XMLLINK[NamePerson],MATCH(Q1329&amp;"_"&amp;D1327,XMLLINK[EID_WID],0)))</f>
        <v>1</v>
      </c>
      <c r="V1327" s="15" t="str">
        <f t="shared" ref="V1327:V1332" si="263">IF(W1327="","","; ")</f>
        <v/>
      </c>
      <c r="W1327" s="15" t="str">
        <f t="shared" si="262"/>
        <v/>
      </c>
    </row>
    <row r="1328" spans="1:25" x14ac:dyDescent="0.25">
      <c r="A1328" s="24"/>
      <c r="D1328" s="21">
        <v>4</v>
      </c>
      <c r="E1328" s="18" t="str">
        <f>IF(S1328,"",INDEX(XMLLINK[Titel],MATCH(Q1329&amp;"_"&amp;D1328,XMLLINK[EID_WID],0)))</f>
        <v/>
      </c>
      <c r="F1328" s="18" t="str">
        <f>IF(S1328,"",INDEX(XMLLINK[Komponist],MATCH(Q1329&amp;"_"&amp;D1328,XMLLINK[EID_WID],0)))</f>
        <v/>
      </c>
      <c r="G1328" s="18" t="str">
        <f>IF(S1328,"",INDEX(XMLLINK[Satz],MATCH(Q1329&amp;"_"&amp;D1328,XMLLINK[EID_WID],0)))</f>
        <v/>
      </c>
      <c r="H1328" s="18" t="str">
        <f>IF(S1328,"",INDEX(XMLLINK[Dauer],MATCH(Q1329&amp;"_"&amp;D1328,XMLLINK[EID_WID],0)))</f>
        <v/>
      </c>
      <c r="I1328" s="18" t="str">
        <f>IF(S1328,"",INDEX(XMLLINK[BemerkungWerk],MATCH(Q1329&amp;"_"&amp;D1328,XMLLINK[EID_WID],0)))</f>
        <v/>
      </c>
      <c r="J1328" s="18" t="str">
        <f>IF(S1328,"",INDEX(XMLLINK[Pflicht],MATCH(Q1329&amp;"_"&amp;D1328,XMLLINK[EID_WID],0)))</f>
        <v/>
      </c>
      <c r="Q1328" s="21">
        <f t="shared" si="260"/>
        <v>66</v>
      </c>
      <c r="R1328" s="22">
        <v>4</v>
      </c>
      <c r="S1328" s="18" t="b">
        <f>ISERROR(INDEX(XMLLINK[NamePerson],MATCH(Q1330&amp;"_"&amp;D1328,XMLLINK[EID_WID],0)))</f>
        <v>1</v>
      </c>
      <c r="V1328" s="15" t="str">
        <f t="shared" si="263"/>
        <v/>
      </c>
      <c r="W1328" s="15" t="str">
        <f t="shared" si="262"/>
        <v/>
      </c>
    </row>
    <row r="1329" spans="1:25" x14ac:dyDescent="0.25">
      <c r="A1329" s="24"/>
      <c r="D1329" s="21">
        <v>5</v>
      </c>
      <c r="E1329" s="18" t="str">
        <f>IF(S1329,"",INDEX(XMLLINK[Titel],MATCH(Q1330&amp;"_"&amp;D1329,XMLLINK[EID_WID],0)))</f>
        <v/>
      </c>
      <c r="F1329" s="18" t="str">
        <f>IF(S1329,"",INDEX(XMLLINK[Komponist],MATCH(Q1330&amp;"_"&amp;D1329,XMLLINK[EID_WID],0)))</f>
        <v/>
      </c>
      <c r="G1329" s="18" t="str">
        <f>IF(S1329,"",INDEX(XMLLINK[Satz],MATCH(Q1330&amp;"_"&amp;D1329,XMLLINK[EID_WID],0)))</f>
        <v/>
      </c>
      <c r="H1329" s="18" t="str">
        <f>IF(S1329,"",INDEX(XMLLINK[Dauer],MATCH(Q1330&amp;"_"&amp;D1329,XMLLINK[EID_WID],0)))</f>
        <v/>
      </c>
      <c r="I1329" s="18" t="str">
        <f>IF(S1329,"",INDEX(XMLLINK[BemerkungWerk],MATCH(Q1330&amp;"_"&amp;D1329,XMLLINK[EID_WID],0)))</f>
        <v/>
      </c>
      <c r="J1329" s="18" t="str">
        <f>IF(S1329,"",INDEX(XMLLINK[Pflicht],MATCH(Q1330&amp;"_"&amp;D1329,XMLLINK[EID_WID],0)))</f>
        <v/>
      </c>
      <c r="Q1329" s="21">
        <f t="shared" si="260"/>
        <v>66</v>
      </c>
      <c r="R1329" s="22">
        <v>5</v>
      </c>
      <c r="S1329" s="18" t="b">
        <f>ISERROR(INDEX(XMLLINK[NamePerson],MATCH(Q1331&amp;"_"&amp;D1329,XMLLINK[EID_WID],0)))</f>
        <v>1</v>
      </c>
      <c r="V1329" s="15" t="str">
        <f t="shared" si="263"/>
        <v/>
      </c>
      <c r="W1329" s="15" t="str">
        <f t="shared" si="262"/>
        <v/>
      </c>
    </row>
    <row r="1330" spans="1:25" x14ac:dyDescent="0.25">
      <c r="A1330" s="24"/>
      <c r="D1330" s="21">
        <v>6</v>
      </c>
      <c r="E1330" s="18" t="str">
        <f>IF(S1330,"",INDEX(XMLLINK[Titel],MATCH(Q1331&amp;"_"&amp;D1330,XMLLINK[EID_WID],0)))</f>
        <v/>
      </c>
      <c r="F1330" s="18" t="str">
        <f>IF(S1330,"",INDEX(XMLLINK[Komponist],MATCH(Q1331&amp;"_"&amp;D1330,XMLLINK[EID_WID],0)))</f>
        <v/>
      </c>
      <c r="G1330" s="18" t="str">
        <f>IF(S1330,"",INDEX(XMLLINK[Satz],MATCH(Q1331&amp;"_"&amp;D1330,XMLLINK[EID_WID],0)))</f>
        <v/>
      </c>
      <c r="H1330" s="18" t="str">
        <f>IF(S1330,"",INDEX(XMLLINK[Dauer],MATCH(Q1331&amp;"_"&amp;D1330,XMLLINK[EID_WID],0)))</f>
        <v/>
      </c>
      <c r="I1330" s="18" t="str">
        <f>IF(S1330,"",INDEX(XMLLINK[BemerkungWerk],MATCH(Q1331&amp;"_"&amp;D1330,XMLLINK[EID_WID],0)))</f>
        <v/>
      </c>
      <c r="J1330" s="18" t="str">
        <f>IF(S1330,"",INDEX(XMLLINK[Pflicht],MATCH(Q1331&amp;"_"&amp;D1330,XMLLINK[EID_WID],0)))</f>
        <v/>
      </c>
      <c r="Q1330" s="21">
        <f t="shared" si="260"/>
        <v>66</v>
      </c>
      <c r="R1330" s="22">
        <v>6</v>
      </c>
      <c r="S1330" s="18" t="b">
        <f>ISERROR(INDEX(XMLLINK[NamePerson],MATCH(Q1332&amp;"_"&amp;D1330,XMLLINK[EID_WID],0)))</f>
        <v>1</v>
      </c>
      <c r="V1330" s="15" t="str">
        <f t="shared" si="263"/>
        <v/>
      </c>
      <c r="W1330" s="15" t="str">
        <f t="shared" si="262"/>
        <v/>
      </c>
    </row>
    <row r="1331" spans="1:25" x14ac:dyDescent="0.25">
      <c r="A1331" s="24"/>
      <c r="D1331" s="21">
        <v>7</v>
      </c>
      <c r="E1331" s="18" t="str">
        <f>IF(S1331,"",INDEX(XMLLINK[Titel],MATCH(Q1332&amp;"_"&amp;D1331,XMLLINK[EID_WID],0)))</f>
        <v/>
      </c>
      <c r="F1331" s="18" t="str">
        <f>IF(S1331,"",INDEX(XMLLINK[Komponist],MATCH(Q1332&amp;"_"&amp;D1331,XMLLINK[EID_WID],0)))</f>
        <v/>
      </c>
      <c r="G1331" s="18" t="str">
        <f>IF(S1331,"",INDEX(XMLLINK[Satz],MATCH(Q1332&amp;"_"&amp;D1331,XMLLINK[EID_WID],0)))</f>
        <v/>
      </c>
      <c r="H1331" s="18" t="str">
        <f>IF(S1331,"",INDEX(XMLLINK[Dauer],MATCH(Q1332&amp;"_"&amp;D1331,XMLLINK[EID_WID],0)))</f>
        <v/>
      </c>
      <c r="I1331" s="18" t="str">
        <f>IF(S1331,"",INDEX(XMLLINK[BemerkungWerk],MATCH(Q1332&amp;"_"&amp;D1331,XMLLINK[EID_WID],0)))</f>
        <v/>
      </c>
      <c r="J1331" s="18" t="str">
        <f>IF(S1331,"",INDEX(XMLLINK[Pflicht],MATCH(Q1332&amp;"_"&amp;D1331,XMLLINK[EID_WID],0)))</f>
        <v/>
      </c>
      <c r="Q1331" s="21">
        <f t="shared" si="260"/>
        <v>66</v>
      </c>
      <c r="R1331" s="22">
        <v>7</v>
      </c>
      <c r="S1331" s="18" t="b">
        <f>ISERROR(INDEX(XMLLINK[NamePerson],MATCH(Q1333&amp;"_"&amp;D1331,XMLLINK[EID_WID],0)))</f>
        <v>1</v>
      </c>
      <c r="V1331" s="15" t="str">
        <f t="shared" si="263"/>
        <v/>
      </c>
      <c r="W1331" s="15" t="str">
        <f t="shared" si="262"/>
        <v/>
      </c>
    </row>
    <row r="1332" spans="1:25" x14ac:dyDescent="0.25">
      <c r="A1332" s="24"/>
      <c r="D1332" s="21">
        <v>8</v>
      </c>
      <c r="E1332" s="18" t="str">
        <f>IF(S1332,"",INDEX(XMLLINK[Titel],MATCH(Q1333&amp;"_"&amp;D1332,XMLLINK[EID_WID],0)))</f>
        <v/>
      </c>
      <c r="F1332" s="18" t="str">
        <f>IF(S1332,"",INDEX(XMLLINK[Komponist],MATCH(Q1333&amp;"_"&amp;D1332,XMLLINK[EID_WID],0)))</f>
        <v/>
      </c>
      <c r="G1332" s="18" t="str">
        <f>IF(S1332,"",INDEX(XMLLINK[Satz],MATCH(Q1333&amp;"_"&amp;D1332,XMLLINK[EID_WID],0)))</f>
        <v/>
      </c>
      <c r="H1332" s="18" t="str">
        <f>IF(S1332,"",INDEX(XMLLINK[Dauer],MATCH(Q1333&amp;"_"&amp;D1332,XMLLINK[EID_WID],0)))</f>
        <v/>
      </c>
      <c r="I1332" s="18" t="str">
        <f>IF(S1332,"",INDEX(XMLLINK[BemerkungWerk],MATCH(Q1333&amp;"_"&amp;D1332,XMLLINK[EID_WID],0)))</f>
        <v/>
      </c>
      <c r="J1332" s="18" t="str">
        <f>IF(S1332,"",INDEX(XMLLINK[Pflicht],MATCH(Q1333&amp;"_"&amp;D1332,XMLLINK[EID_WID],0)))</f>
        <v/>
      </c>
      <c r="Q1332" s="21"/>
      <c r="R1332" s="22">
        <v>8</v>
      </c>
      <c r="S1332" s="18" t="b">
        <f>ISERROR(INDEX(XMLLINK[NamePerson],MATCH(A1333&amp;"_"&amp;D1332,XMLLINK[EID_WID],0)))</f>
        <v>1</v>
      </c>
      <c r="V1332" s="15" t="str">
        <f t="shared" si="263"/>
        <v/>
      </c>
      <c r="W1332" s="15" t="str">
        <f t="shared" si="262"/>
        <v/>
      </c>
    </row>
    <row r="1334" spans="1:25" x14ac:dyDescent="0.25">
      <c r="A1334" s="23" t="s">
        <v>96</v>
      </c>
      <c r="B1334" s="23">
        <f>(ROW()+6)/20</f>
        <v>67</v>
      </c>
      <c r="C1334" s="24"/>
      <c r="D1334" s="24"/>
      <c r="E1334" s="24"/>
      <c r="F1334" s="24"/>
      <c r="G1334" s="24"/>
      <c r="H1334" s="24"/>
      <c r="I1334" s="24"/>
      <c r="J1334" s="24"/>
      <c r="K1334" s="24"/>
      <c r="L1334" s="24"/>
      <c r="M1334" s="24"/>
      <c r="N1334" s="24"/>
      <c r="O1334" s="24"/>
    </row>
    <row r="1335" spans="1:25" x14ac:dyDescent="0.25">
      <c r="A1335" s="24"/>
      <c r="B1335" s="17" t="s">
        <v>78</v>
      </c>
      <c r="C1335" s="18" t="str">
        <f>IF(ISERROR(S1335),"",INDEX(XMLLINK[Name],MATCH(Q1336,XMLLINK[EnsembleNr],0)))</f>
        <v/>
      </c>
      <c r="D1335" s="17" t="s">
        <v>89</v>
      </c>
      <c r="E1335" s="19" t="s">
        <v>11</v>
      </c>
      <c r="F1335" s="15" t="s">
        <v>90</v>
      </c>
      <c r="G1335" s="15" t="s">
        <v>91</v>
      </c>
      <c r="H1335" s="15" t="s">
        <v>24</v>
      </c>
      <c r="I1335" s="15" t="s">
        <v>25</v>
      </c>
      <c r="J1335" s="15" t="s">
        <v>26</v>
      </c>
      <c r="K1335" s="15" t="s">
        <v>27</v>
      </c>
      <c r="L1335" s="15" t="s">
        <v>18</v>
      </c>
      <c r="M1335" s="15" t="s">
        <v>92</v>
      </c>
      <c r="N1335" s="15" t="s">
        <v>93</v>
      </c>
      <c r="O1335" s="15" t="s">
        <v>20</v>
      </c>
      <c r="Q1335" s="21" t="s">
        <v>103</v>
      </c>
      <c r="R1335" s="17" t="s">
        <v>97</v>
      </c>
      <c r="S1335" s="20" t="e">
        <f>VLOOKUP(Q1337,XMLLINK[EnsembleNr],1,0)</f>
        <v>#N/A</v>
      </c>
      <c r="T1335" s="15" t="s">
        <v>100</v>
      </c>
      <c r="W1335" s="29" t="str">
        <f>CONCATENATE(W1336,W1337,W1338,W1339,W1340,W1341,W1342,W1343)</f>
        <v/>
      </c>
      <c r="X1335" s="31">
        <f>8-COUNTIF(W1336:W1343,"")</f>
        <v>0</v>
      </c>
      <c r="Y1335" s="29" t="str">
        <f>CONCATENATE(Y1336,Y1337,Y1338,Y1339,Y1340,Y1341,Y1342,Y1343)</f>
        <v/>
      </c>
    </row>
    <row r="1336" spans="1:25" x14ac:dyDescent="0.25">
      <c r="A1336" s="24"/>
      <c r="B1336" s="17" t="s">
        <v>79</v>
      </c>
      <c r="C1336" s="18" t="str">
        <f>IF(ISERROR(S1335),"",INDEX(XMLLINK[Leiter],MATCH(Q1336,XMLLINK[EnsembleNr],0)))</f>
        <v/>
      </c>
      <c r="D1336" s="21">
        <v>1</v>
      </c>
      <c r="E1336" s="18" t="str">
        <f>IF(S1336,"",INDEX(XMLLINK[NamePerson],MATCH(Q1337&amp;"_"&amp;D1336,XMLLINK[EID_MID],0)))</f>
        <v/>
      </c>
      <c r="F1336" s="18" t="str">
        <f>IF(S1336,"",INDEX(XMLLINK[GebDat],MATCH(Q1337&amp;"_"&amp;D1336,XMLLINK[EID_MID],0)))</f>
        <v/>
      </c>
      <c r="G1336" s="18" t="str">
        <f>IF(S1336,"",INDEX(XMLLINK[Geschlecht],MATCH(Q1337&amp;"_"&amp;D1336,XMLLINK[EID_MID],0)))</f>
        <v/>
      </c>
      <c r="H1336" s="18" t="str">
        <f>IF(S1336,"",INDEX(XMLLINK[Adresse],MATCH(Q1337&amp;"_"&amp;D1336,XMLLINK[EID_MID],0)))</f>
        <v/>
      </c>
      <c r="I1336" s="18" t="str">
        <f>IF(S1336,"",INDEX(XMLLINK[Email],MATCH(Q1337&amp;"_"&amp;D1336,XMLLINK[EID_MID],0)))</f>
        <v/>
      </c>
      <c r="J1336" s="18" t="str">
        <f>IF(S1336,"",INDEX(XMLLINK[Telefon],MATCH(Q1337&amp;"_"&amp;D1336,XMLLINK[EID_MID],0)))</f>
        <v/>
      </c>
      <c r="K1336" s="18" t="str">
        <f>IF(S1336,"",INDEX(XMLLINK[Instrument],MATCH(Q1337&amp;"_"&amp;D1336,XMLLINK[EID_MID],0)))</f>
        <v/>
      </c>
      <c r="L1336" s="18" t="str">
        <f>IF(S1336,"",INDEX(XMLLINK[BereichIDPerson],MATCH(Q1337&amp;"_"&amp;D1336,XMLLINK[EID_MID],0)))</f>
        <v/>
      </c>
      <c r="M1336" s="18" t="str">
        <f>IF(S1336,"",INDEX(XMLLINK[BereichNamePerson],MATCH(Q1337&amp;"_"&amp;D1336,XMLLINK[EID_MID],0)))</f>
        <v/>
      </c>
      <c r="N1336" s="18" t="str">
        <f>IF(S1336,"",INDEX(XMLLINK[AuswahlPerson],MATCH(Q1337&amp;"_"&amp;D1336,XMLLINK[EID_MID],0)))</f>
        <v/>
      </c>
      <c r="O1336" s="18" t="str">
        <f>IF(S1336,"",INDEX(XMLLINK[BemerkungPerson],MATCH(Q1337&amp;"_"&amp;D1336,XMLLINK[EID_MID],0)))</f>
        <v/>
      </c>
      <c r="Q1336" s="21">
        <f>B1334</f>
        <v>67</v>
      </c>
      <c r="R1336" s="22" t="s">
        <v>101</v>
      </c>
      <c r="S1336" s="18" t="b">
        <f>ISERROR(INDEX(XMLLINK[NamePerson],MATCH(Q1337&amp;"_"&amp;D1336,XMLLINK[EID_MID],0)))</f>
        <v>1</v>
      </c>
      <c r="U1336" s="15" t="str">
        <f ca="1">IF(ISNUMBER(DATEVALUE(F1336)),TODAY()-DATEVALUE(F1336),"")</f>
        <v/>
      </c>
      <c r="W1336" s="15" t="str">
        <f>M1336</f>
        <v/>
      </c>
      <c r="X1336" s="29" t="str">
        <f>IF(E1336="","",IF(E1337="",E1336,IF(E1338="",E1336&amp;", "&amp;E1337,IF(E1339="",E1336&amp;", "&amp;E1337&amp;", "&amp;E1338,IF(E1340="",E1336&amp;", "&amp;E1337&amp;", "&amp;E1338&amp;", "&amp;E1339,IF(E1341="",E1336&amp;", "&amp;E1337&amp;", "&amp;E1338&amp;", "&amp;E1339&amp;", "&amp;E1340,IF(E1342="",E1336&amp;", "&amp;E1337&amp;", "&amp;E1338&amp;", "&amp;E1339&amp;", "&amp;E1340&amp;", "&amp;E1341,IF(E1343="",E1336&amp;", "&amp;E1337&amp;", "&amp;E1338&amp;", "&amp;E1339&amp;", "&amp;E1340&amp;", "&amp;E1341&amp;", "&amp;E1342,E1336&amp;", "&amp;E1337&amp;", "&amp;E1338&amp;", "&amp;E1339&amp;", "&amp;E1340&amp;", "&amp;E1341&amp;", "&amp;E1342&amp;", "&amp;E1343))))))))</f>
        <v/>
      </c>
      <c r="Y1336" s="15" t="str">
        <f>K1336</f>
        <v/>
      </c>
    </row>
    <row r="1337" spans="1:25" x14ac:dyDescent="0.25">
      <c r="A1337" s="24"/>
      <c r="B1337" s="17" t="s">
        <v>80</v>
      </c>
      <c r="C1337" s="18" t="str">
        <f>IF(ISERROR(S1335),"",INDEX(XMLLINK[LeiterEmail],MATCH(Q1337,XMLLINK[EnsembleNr],0)))</f>
        <v/>
      </c>
      <c r="D1337" s="21">
        <v>2</v>
      </c>
      <c r="E1337" s="18" t="str">
        <f>IF(S1337,"",INDEX(XMLLINK[NamePerson],MATCH(Q1338&amp;"_"&amp;D1337,XMLLINK[EID_MID],0)))</f>
        <v/>
      </c>
      <c r="F1337" s="18" t="str">
        <f>IF(S1337,"",INDEX(XMLLINK[GebDat],MATCH(Q1338&amp;"_"&amp;D1337,XMLLINK[EID_MID],0)))</f>
        <v/>
      </c>
      <c r="G1337" s="18" t="str">
        <f>IF(S1337,"",INDEX(XMLLINK[Geschlecht],MATCH(Q1338&amp;"_"&amp;D1337,XMLLINK[EID_MID],0)))</f>
        <v/>
      </c>
      <c r="H1337" s="18" t="str">
        <f>IF(S1337,"",INDEX(XMLLINK[Adresse],MATCH(Q1338&amp;"_"&amp;D1337,XMLLINK[EID_MID],0)))</f>
        <v/>
      </c>
      <c r="I1337" s="18" t="str">
        <f>IF(S1337,"",INDEX(XMLLINK[Email],MATCH(Q1338&amp;"_"&amp;D1337,XMLLINK[EID_MID],0)))</f>
        <v/>
      </c>
      <c r="J1337" s="18" t="str">
        <f>IF(S1337,"",INDEX(XMLLINK[Telefon],MATCH(Q1338&amp;"_"&amp;D1337,XMLLINK[EID_MID],0)))</f>
        <v/>
      </c>
      <c r="K1337" s="18" t="str">
        <f>IF(S1337,"",INDEX(XMLLINK[Instrument],MATCH(Q1338&amp;"_"&amp;D1337,XMLLINK[EID_MID],0)))</f>
        <v/>
      </c>
      <c r="L1337" s="18" t="str">
        <f>IF(S1337,"",INDEX(XMLLINK[BereichIDPerson],MATCH(Q1338&amp;"_"&amp;D1337,XMLLINK[EID_MID],0)))</f>
        <v/>
      </c>
      <c r="M1337" s="18" t="str">
        <f>IF(S1337,"",INDEX(XMLLINK[BereichNamePerson],MATCH(Q1338&amp;"_"&amp;D1337,XMLLINK[EID_MID],0)))</f>
        <v/>
      </c>
      <c r="N1337" s="18" t="str">
        <f>IF(S1337,"",INDEX(XMLLINK[AuswahlPerson],MATCH(Q1338&amp;"_"&amp;D1337,XMLLINK[EID_MID],0)))</f>
        <v/>
      </c>
      <c r="O1337" s="18" t="str">
        <f>IF(S1337,"",INDEX(XMLLINK[BemerkungPerson],MATCH(Q1338&amp;"_"&amp;D1337,XMLLINK[EID_MID],0)))</f>
        <v/>
      </c>
      <c r="Q1337" s="21">
        <f t="shared" ref="Q1337:Q1351" si="264">Q1336</f>
        <v>67</v>
      </c>
      <c r="R1337" s="15">
        <v>2</v>
      </c>
      <c r="S1337" s="18" t="b">
        <f>ISERROR(INDEX(XMLLINK[NamePerson],MATCH(Q1337&amp;"_"&amp;D1337,XMLLINK[EID_MID],0)))</f>
        <v>1</v>
      </c>
      <c r="U1337" s="15" t="str">
        <f t="shared" ref="U1337:U1343" ca="1" si="265">IF(ISNUMBER(DATEVALUE(F1337)),TODAY()-DATEVALUE(F1337),"")</f>
        <v/>
      </c>
      <c r="W1337" s="15" t="str">
        <f>IF(AND(M1337&lt;&gt;"",M1337&lt;&gt;M1336),", "&amp;M1337,"")</f>
        <v/>
      </c>
      <c r="Y1337" s="15" t="str">
        <f>IF(AND(K1337&lt;&gt;"",K1337&lt;&gt;K1336),", "&amp;K1337,"")</f>
        <v/>
      </c>
    </row>
    <row r="1338" spans="1:25" x14ac:dyDescent="0.25">
      <c r="A1338" s="24"/>
      <c r="B1338" s="17" t="s">
        <v>81</v>
      </c>
      <c r="C1338" s="18" t="str">
        <f>IF(ISERROR(S1335),"",INDEX(XMLLINK[LeiterTelefon],MATCH(Q1338,XMLLINK[EnsembleNr],0)))</f>
        <v/>
      </c>
      <c r="D1338" s="21">
        <v>3</v>
      </c>
      <c r="E1338" s="18" t="str">
        <f>IF(S1338,"",INDEX(XMLLINK[NamePerson],MATCH(Q1339&amp;"_"&amp;D1338,XMLLINK[EID_MID],0)))</f>
        <v/>
      </c>
      <c r="F1338" s="18" t="str">
        <f>IF(S1338,"",INDEX(XMLLINK[GebDat],MATCH(Q1339&amp;"_"&amp;D1338,XMLLINK[EID_MID],0)))</f>
        <v/>
      </c>
      <c r="G1338" s="18" t="str">
        <f>IF(S1338,"",INDEX(XMLLINK[Geschlecht],MATCH(Q1339&amp;"_"&amp;D1338,XMLLINK[EID_MID],0)))</f>
        <v/>
      </c>
      <c r="H1338" s="18" t="str">
        <f>IF(S1338,"",INDEX(XMLLINK[Adresse],MATCH(Q1339&amp;"_"&amp;D1338,XMLLINK[EID_MID],0)))</f>
        <v/>
      </c>
      <c r="I1338" s="18" t="str">
        <f>IF(S1338,"",INDEX(XMLLINK[Email],MATCH(Q1339&amp;"_"&amp;D1338,XMLLINK[EID_MID],0)))</f>
        <v/>
      </c>
      <c r="J1338" s="18" t="str">
        <f>IF(S1338,"",INDEX(XMLLINK[Telefon],MATCH(Q1339&amp;"_"&amp;D1338,XMLLINK[EID_MID],0)))</f>
        <v/>
      </c>
      <c r="K1338" s="18" t="str">
        <f>IF(S1338,"",INDEX(XMLLINK[Instrument],MATCH(Q1339&amp;"_"&amp;D1338,XMLLINK[EID_MID],0)))</f>
        <v/>
      </c>
      <c r="L1338" s="18" t="str">
        <f>IF(S1338,"",INDEX(XMLLINK[BereichIDPerson],MATCH(Q1339&amp;"_"&amp;D1338,XMLLINK[EID_MID],0)))</f>
        <v/>
      </c>
      <c r="M1338" s="18" t="str">
        <f>IF(S1338,"",INDEX(XMLLINK[BereichNamePerson],MATCH(Q1339&amp;"_"&amp;D1338,XMLLINK[EID_MID],0)))</f>
        <v/>
      </c>
      <c r="N1338" s="18" t="str">
        <f>IF(S1338,"",INDEX(XMLLINK[AuswahlPerson],MATCH(Q1339&amp;"_"&amp;D1338,XMLLINK[EID_MID],0)))</f>
        <v/>
      </c>
      <c r="O1338" s="18" t="str">
        <f>IF(S1338,"",INDEX(XMLLINK[BemerkungPerson],MATCH(Q1339&amp;"_"&amp;D1338,XMLLINK[EID_MID],0)))</f>
        <v/>
      </c>
      <c r="Q1338" s="21">
        <f t="shared" si="264"/>
        <v>67</v>
      </c>
      <c r="R1338" s="15">
        <v>3</v>
      </c>
      <c r="S1338" s="18" t="b">
        <f>ISERROR(INDEX(XMLLINK[NamePerson],MATCH(Q1337&amp;"_"&amp;D1338,XMLLINK[EID_MID],0)))</f>
        <v>1</v>
      </c>
      <c r="U1338" s="15" t="str">
        <f t="shared" ca="1" si="265"/>
        <v/>
      </c>
      <c r="W1338" s="15" t="str">
        <f>IF(OR(M1338="",COUNTIF(M1336:M1337,M1338)&gt;0),"",", "&amp;M1338)</f>
        <v/>
      </c>
      <c r="Y1338" s="15" t="str">
        <f>IF(OR(K1338="",COUNTIF(K1336:K1337,K1338)&gt;0),"",", "&amp;K1338)</f>
        <v/>
      </c>
    </row>
    <row r="1339" spans="1:25" x14ac:dyDescent="0.25">
      <c r="A1339" s="24"/>
      <c r="B1339" s="17" t="s">
        <v>82</v>
      </c>
      <c r="C1339" s="18" t="str">
        <f>IF(ISERROR(S1335),"",INDEX(XMLLINK[Art],MATCH(Q1339,XMLLINK[EnsembleNr],0)))</f>
        <v/>
      </c>
      <c r="D1339" s="21">
        <v>4</v>
      </c>
      <c r="E1339" s="18" t="str">
        <f>IF(S1339,"",INDEX(XMLLINK[NamePerson],MATCH(Q1340&amp;"_"&amp;D1339,XMLLINK[EID_MID],0)))</f>
        <v/>
      </c>
      <c r="F1339" s="18" t="str">
        <f>IF(S1339,"",INDEX(XMLLINK[GebDat],MATCH(Q1340&amp;"_"&amp;D1339,XMLLINK[EID_MID],0)))</f>
        <v/>
      </c>
      <c r="G1339" s="18" t="str">
        <f>IF(S1339,"",INDEX(XMLLINK[Geschlecht],MATCH(Q1340&amp;"_"&amp;D1339,XMLLINK[EID_MID],0)))</f>
        <v/>
      </c>
      <c r="H1339" s="18" t="str">
        <f>IF(S1339,"",INDEX(XMLLINK[Adresse],MATCH(Q1340&amp;"_"&amp;D1339,XMLLINK[EID_MID],0)))</f>
        <v/>
      </c>
      <c r="I1339" s="18" t="str">
        <f>IF(S1339,"",INDEX(XMLLINK[Email],MATCH(Q1340&amp;"_"&amp;D1339,XMLLINK[EID_MID],0)))</f>
        <v/>
      </c>
      <c r="J1339" s="18" t="str">
        <f>IF(S1339,"",INDEX(XMLLINK[Telefon],MATCH(Q1340&amp;"_"&amp;D1339,XMLLINK[EID_MID],0)))</f>
        <v/>
      </c>
      <c r="K1339" s="18" t="str">
        <f>IF(S1339,"",INDEX(XMLLINK[Instrument],MATCH(Q1340&amp;"_"&amp;D1339,XMLLINK[EID_MID],0)))</f>
        <v/>
      </c>
      <c r="L1339" s="18" t="str">
        <f>IF(S1339,"",INDEX(XMLLINK[BereichIDPerson],MATCH(Q1340&amp;"_"&amp;D1339,XMLLINK[EID_MID],0)))</f>
        <v/>
      </c>
      <c r="M1339" s="18" t="str">
        <f>IF(S1339,"",INDEX(XMLLINK[BereichNamePerson],MATCH(Q1340&amp;"_"&amp;D1339,XMLLINK[EID_MID],0)))</f>
        <v/>
      </c>
      <c r="N1339" s="18" t="str">
        <f>IF(S1339,"",INDEX(XMLLINK[AuswahlPerson],MATCH(Q1340&amp;"_"&amp;D1339,XMLLINK[EID_MID],0)))</f>
        <v/>
      </c>
      <c r="O1339" s="18" t="str">
        <f>IF(S1339,"",INDEX(XMLLINK[BemerkungPerson],MATCH(Q1340&amp;"_"&amp;D1339,XMLLINK[EID_MID],0)))</f>
        <v/>
      </c>
      <c r="Q1339" s="21">
        <f t="shared" si="264"/>
        <v>67</v>
      </c>
      <c r="R1339" s="15">
        <v>4</v>
      </c>
      <c r="S1339" s="18" t="b">
        <f>ISERROR(INDEX(XMLLINK[NamePerson],MATCH(Q1337&amp;"_"&amp;D1339,XMLLINK[EID_MID],0)))</f>
        <v>1</v>
      </c>
      <c r="U1339" s="15" t="str">
        <f t="shared" ca="1" si="265"/>
        <v/>
      </c>
      <c r="W1339" s="15" t="str">
        <f>IF(OR(M1339="",COUNTIF(M1336:M1338,M1339)&gt;0),"",", "&amp;M1339)</f>
        <v/>
      </c>
      <c r="Y1339" s="15" t="str">
        <f>IF(OR(K1339="",COUNTIF(K1336:K1338,K1339)&gt;0),"",", "&amp;K1339)</f>
        <v/>
      </c>
    </row>
    <row r="1340" spans="1:25" x14ac:dyDescent="0.25">
      <c r="A1340" s="24"/>
      <c r="B1340" s="17" t="s">
        <v>83</v>
      </c>
      <c r="C1340" s="18" t="str">
        <f>IF(ISERROR(S1335),"",INDEX(XMLLINK[Stufe],MATCH(Q1340,XMLLINK[EnsembleNr],0)))</f>
        <v/>
      </c>
      <c r="D1340" s="21">
        <v>5</v>
      </c>
      <c r="E1340" s="18" t="str">
        <f>IF(S1340,"",INDEX(XMLLINK[NamePerson],MATCH(Q1341&amp;"_"&amp;D1340,XMLLINK[EID_MID],0)))</f>
        <v/>
      </c>
      <c r="F1340" s="18" t="str">
        <f>IF(S1340,"",INDEX(XMLLINK[GebDat],MATCH(Q1341&amp;"_"&amp;D1340,XMLLINK[EID_MID],0)))</f>
        <v/>
      </c>
      <c r="G1340" s="18" t="str">
        <f>IF(S1340,"",INDEX(XMLLINK[Geschlecht],MATCH(Q1341&amp;"_"&amp;D1340,XMLLINK[EID_MID],0)))</f>
        <v/>
      </c>
      <c r="H1340" s="18" t="str">
        <f>IF(S1340,"",INDEX(XMLLINK[Adresse],MATCH(Q1341&amp;"_"&amp;D1340,XMLLINK[EID_MID],0)))</f>
        <v/>
      </c>
      <c r="I1340" s="18" t="str">
        <f>IF(S1340,"",INDEX(XMLLINK[Email],MATCH(Q1341&amp;"_"&amp;D1340,XMLLINK[EID_MID],0)))</f>
        <v/>
      </c>
      <c r="J1340" s="18" t="str">
        <f>IF(S1340,"",INDEX(XMLLINK[Telefon],MATCH(Q1341&amp;"_"&amp;D1340,XMLLINK[EID_MID],0)))</f>
        <v/>
      </c>
      <c r="K1340" s="18" t="str">
        <f>IF(S1340,"",INDEX(XMLLINK[Instrument],MATCH(Q1341&amp;"_"&amp;D1340,XMLLINK[EID_MID],0)))</f>
        <v/>
      </c>
      <c r="L1340" s="18" t="str">
        <f>IF(S1340,"",INDEX(XMLLINK[BereichIDPerson],MATCH(Q1341&amp;"_"&amp;D1340,XMLLINK[EID_MID],0)))</f>
        <v/>
      </c>
      <c r="M1340" s="18" t="str">
        <f>IF(S1340,"",INDEX(XMLLINK[BereichNamePerson],MATCH(Q1341&amp;"_"&amp;D1340,XMLLINK[EID_MID],0)))</f>
        <v/>
      </c>
      <c r="N1340" s="18" t="str">
        <f>IF(S1340,"",INDEX(XMLLINK[AuswahlPerson],MATCH(Q1341&amp;"_"&amp;D1340,XMLLINK[EID_MID],0)))</f>
        <v/>
      </c>
      <c r="O1340" s="18" t="str">
        <f>IF(S1340,"",INDEX(XMLLINK[BemerkungPerson],MATCH(Q1341&amp;"_"&amp;D1340,XMLLINK[EID_MID],0)))</f>
        <v/>
      </c>
      <c r="Q1340" s="21">
        <f t="shared" si="264"/>
        <v>67</v>
      </c>
      <c r="R1340" s="15">
        <v>5</v>
      </c>
      <c r="S1340" s="18" t="b">
        <f>ISERROR(INDEX(XMLLINK[NamePerson],MATCH(Q1337&amp;"_"&amp;D1340,XMLLINK[EID_MID],0)))</f>
        <v>1</v>
      </c>
      <c r="U1340" s="15" t="str">
        <f t="shared" ca="1" si="265"/>
        <v/>
      </c>
      <c r="W1340" s="15" t="str">
        <f>IF(OR(M1340="",COUNTIF(M1336:M1339,M1340)&gt;0),"",", "&amp;M1340)</f>
        <v/>
      </c>
      <c r="Y1340" s="15" t="str">
        <f>IF(OR(K1340="",COUNTIF(K1337:K1339,K1340)&gt;0),"",", "&amp;K1340)</f>
        <v/>
      </c>
    </row>
    <row r="1341" spans="1:25" x14ac:dyDescent="0.25">
      <c r="A1341" s="24"/>
      <c r="B1341" s="17" t="s">
        <v>84</v>
      </c>
      <c r="C1341" s="18" t="str">
        <f>IF(ISERROR(S1335),"",INDEX(XMLLINK[Artikel],MATCH(Q1341,XMLLINK[EnsembleNr],0)))</f>
        <v/>
      </c>
      <c r="D1341" s="21">
        <v>6</v>
      </c>
      <c r="E1341" s="18" t="str">
        <f>IF(S1341,"",INDEX(XMLLINK[NamePerson],MATCH(Q1342&amp;"_"&amp;D1341,XMLLINK[EID_MID],0)))</f>
        <v/>
      </c>
      <c r="F1341" s="18" t="str">
        <f>IF(S1341,"",INDEX(XMLLINK[GebDat],MATCH(Q1342&amp;"_"&amp;D1341,XMLLINK[EID_MID],0)))</f>
        <v/>
      </c>
      <c r="G1341" s="18" t="str">
        <f>IF(S1341,"",INDEX(XMLLINK[Geschlecht],MATCH(Q1342&amp;"_"&amp;D1341,XMLLINK[EID_MID],0)))</f>
        <v/>
      </c>
      <c r="H1341" s="18" t="str">
        <f>IF(S1341,"",INDEX(XMLLINK[Adresse],MATCH(Q1342&amp;"_"&amp;D1341,XMLLINK[EID_MID],0)))</f>
        <v/>
      </c>
      <c r="I1341" s="18" t="str">
        <f>IF(S1341,"",INDEX(XMLLINK[Email],MATCH(Q1342&amp;"_"&amp;D1341,XMLLINK[EID_MID],0)))</f>
        <v/>
      </c>
      <c r="J1341" s="18" t="str">
        <f>IF(S1341,"",INDEX(XMLLINK[Telefon],MATCH(Q1342&amp;"_"&amp;D1341,XMLLINK[EID_MID],0)))</f>
        <v/>
      </c>
      <c r="K1341" s="18" t="str">
        <f>IF(S1341,"",INDEX(XMLLINK[Instrument],MATCH(Q1342&amp;"_"&amp;D1341,XMLLINK[EID_MID],0)))</f>
        <v/>
      </c>
      <c r="L1341" s="18" t="str">
        <f>IF(S1341,"",INDEX(XMLLINK[BereichIDPerson],MATCH(Q1342&amp;"_"&amp;D1341,XMLLINK[EID_MID],0)))</f>
        <v/>
      </c>
      <c r="M1341" s="18" t="str">
        <f>IF(S1341,"",INDEX(XMLLINK[BereichNamePerson],MATCH(Q1342&amp;"_"&amp;D1341,XMLLINK[EID_MID],0)))</f>
        <v/>
      </c>
      <c r="N1341" s="18" t="str">
        <f>IF(S1341,"",INDEX(XMLLINK[AuswahlPerson],MATCH(Q1342&amp;"_"&amp;D1341,XMLLINK[EID_MID],0)))</f>
        <v/>
      </c>
      <c r="O1341" s="18" t="str">
        <f>IF(S1341,"",INDEX(XMLLINK[BemerkungPerson],MATCH(Q1342&amp;"_"&amp;D1341,XMLLINK[EID_MID],0)))</f>
        <v/>
      </c>
      <c r="Q1341" s="21">
        <f t="shared" si="264"/>
        <v>67</v>
      </c>
      <c r="R1341" s="15">
        <v>6</v>
      </c>
      <c r="S1341" s="18" t="b">
        <f>ISERROR(INDEX(XMLLINK[NamePerson],MATCH(Q1337&amp;"_"&amp;D1341,XMLLINK[EID_MID],0)))</f>
        <v>1</v>
      </c>
      <c r="U1341" s="15" t="str">
        <f t="shared" ca="1" si="265"/>
        <v/>
      </c>
      <c r="W1341" s="15" t="str">
        <f>IF(OR(M1341="",COUNTIF(M1336:M1340,M1341)&gt;0),"",", "&amp;M1341)</f>
        <v/>
      </c>
      <c r="Y1341" s="15" t="str">
        <f>IF(OR(K1341="",COUNTIF(K1338:K1340,K1341)&gt;0),"",", "&amp;K1341)</f>
        <v/>
      </c>
    </row>
    <row r="1342" spans="1:25" x14ac:dyDescent="0.25">
      <c r="A1342" s="24"/>
      <c r="B1342" s="17" t="s">
        <v>85</v>
      </c>
      <c r="C1342" s="18" t="str">
        <f>IF(ISERROR(S1335),"",INDEX(XMLLINK[BereichID],MATCH(Q1342,XMLLINK[EnsembleNr],0)))</f>
        <v/>
      </c>
      <c r="D1342" s="21">
        <v>7</v>
      </c>
      <c r="E1342" s="18" t="str">
        <f>IF(S1342,"",INDEX(XMLLINK[NamePerson],MATCH(Q1343&amp;"_"&amp;D1342,XMLLINK[EID_MID],0)))</f>
        <v/>
      </c>
      <c r="F1342" s="18" t="str">
        <f>IF(S1342,"",INDEX(XMLLINK[GebDat],MATCH(Q1343&amp;"_"&amp;D1342,XMLLINK[EID_MID],0)))</f>
        <v/>
      </c>
      <c r="G1342" s="18" t="str">
        <f>IF(S1342,"",INDEX(XMLLINK[Geschlecht],MATCH(Q1343&amp;"_"&amp;D1342,XMLLINK[EID_MID],0)))</f>
        <v/>
      </c>
      <c r="H1342" s="18" t="str">
        <f>IF(S1342,"",INDEX(XMLLINK[Adresse],MATCH(Q1343&amp;"_"&amp;D1342,XMLLINK[EID_MID],0)))</f>
        <v/>
      </c>
      <c r="I1342" s="18" t="str">
        <f>IF(S1342,"",INDEX(XMLLINK[Email],MATCH(Q1343&amp;"_"&amp;D1342,XMLLINK[EID_MID],0)))</f>
        <v/>
      </c>
      <c r="J1342" s="18" t="str">
        <f>IF(S1342,"",INDEX(XMLLINK[Telefon],MATCH(Q1343&amp;"_"&amp;D1342,XMLLINK[EID_MID],0)))</f>
        <v/>
      </c>
      <c r="K1342" s="18" t="str">
        <f>IF(S1342,"",INDEX(XMLLINK[Instrument],MATCH(Q1343&amp;"_"&amp;D1342,XMLLINK[EID_MID],0)))</f>
        <v/>
      </c>
      <c r="L1342" s="18" t="str">
        <f>IF(S1342,"",INDEX(XMLLINK[BereichIDPerson],MATCH(Q1343&amp;"_"&amp;D1342,XMLLINK[EID_MID],0)))</f>
        <v/>
      </c>
      <c r="M1342" s="18" t="str">
        <f>IF(S1342,"",INDEX(XMLLINK[BereichNamePerson],MATCH(Q1343&amp;"_"&amp;D1342,XMLLINK[EID_MID],0)))</f>
        <v/>
      </c>
      <c r="N1342" s="18" t="str">
        <f>IF(S1342,"",INDEX(XMLLINK[AuswahlPerson],MATCH(Q1343&amp;"_"&amp;D1342,XMLLINK[EID_MID],0)))</f>
        <v/>
      </c>
      <c r="O1342" s="18" t="str">
        <f>IF(S1342,"",INDEX(XMLLINK[BemerkungPerson],MATCH(Q1343&amp;"_"&amp;D1342,XMLLINK[EID_MID],0)))</f>
        <v/>
      </c>
      <c r="Q1342" s="21">
        <f t="shared" si="264"/>
        <v>67</v>
      </c>
      <c r="R1342" s="15">
        <v>7</v>
      </c>
      <c r="S1342" s="18" t="b">
        <f>ISERROR(INDEX(XMLLINK[NamePerson],MATCH(Q1337&amp;"_"&amp;D1342,XMLLINK[EID_MID],0)))</f>
        <v>1</v>
      </c>
      <c r="U1342" s="15" t="str">
        <f t="shared" ca="1" si="265"/>
        <v/>
      </c>
      <c r="W1342" s="15" t="str">
        <f>IF(OR(M1342="",COUNTIF(M1336:M1341,M1342)&gt;0),"",", "&amp;M1342)</f>
        <v/>
      </c>
      <c r="Y1342" s="15" t="str">
        <f>IF(OR(K1342="",COUNTIF(K1339:K1341,K1342)&gt;0),"",", "&amp;K1342)</f>
        <v/>
      </c>
    </row>
    <row r="1343" spans="1:25" x14ac:dyDescent="0.25">
      <c r="A1343" s="24"/>
      <c r="B1343" s="17" t="s">
        <v>86</v>
      </c>
      <c r="C1343" s="18" t="str">
        <f>IF(ISERROR(S1335),"",INDEX(XMLLINK[BereichName],MATCH(Q1343,XMLLINK[EnsembleNr],0)))</f>
        <v/>
      </c>
      <c r="D1343" s="21">
        <v>8</v>
      </c>
      <c r="E1343" s="18" t="str">
        <f>IF(S1343,"",INDEX(XMLLINK[NamePerson],MATCH(Q1344&amp;"_"&amp;D1343,XMLLINK[EID_MID],0)))</f>
        <v/>
      </c>
      <c r="F1343" s="18" t="str">
        <f>IF(S1343,"",INDEX(XMLLINK[GebDat],MATCH(Q1344&amp;"_"&amp;D1343,XMLLINK[EID_MID],0)))</f>
        <v/>
      </c>
      <c r="G1343" s="18" t="str">
        <f>IF(S1343,"",INDEX(XMLLINK[Geschlecht],MATCH(Q1344&amp;"_"&amp;D1343,XMLLINK[EID_MID],0)))</f>
        <v/>
      </c>
      <c r="H1343" s="18" t="str">
        <f>IF(S1343,"",INDEX(XMLLINK[Adresse],MATCH(Q1344&amp;"_"&amp;D1343,XMLLINK[EID_MID],0)))</f>
        <v/>
      </c>
      <c r="I1343" s="18" t="str">
        <f>IF(S1343,"",INDEX(XMLLINK[Email],MATCH(Q1344&amp;"_"&amp;D1343,XMLLINK[EID_MID],0)))</f>
        <v/>
      </c>
      <c r="J1343" s="18" t="str">
        <f>IF(S1343,"",INDEX(XMLLINK[Telefon],MATCH(Q1344&amp;"_"&amp;D1343,XMLLINK[EID_MID],0)))</f>
        <v/>
      </c>
      <c r="K1343" s="18" t="str">
        <f>IF(S1343,"",INDEX(XMLLINK[Instrument],MATCH(Q1344&amp;"_"&amp;D1343,XMLLINK[EID_MID],0)))</f>
        <v/>
      </c>
      <c r="L1343" s="18" t="str">
        <f>IF(S1343,"",INDEX(XMLLINK[BereichIDPerson],MATCH(Q1344&amp;"_"&amp;D1343,XMLLINK[EID_MID],0)))</f>
        <v/>
      </c>
      <c r="M1343" s="18" t="str">
        <f>IF(S1343,"",INDEX(XMLLINK[BereichNamePerson],MATCH(Q1344&amp;"_"&amp;D1343,XMLLINK[EID_MID],0)))</f>
        <v/>
      </c>
      <c r="N1343" s="18" t="str">
        <f>IF(S1343,"",INDEX(XMLLINK[AuswahlPerson],MATCH(Q1344&amp;"_"&amp;D1343,XMLLINK[EID_MID],0)))</f>
        <v/>
      </c>
      <c r="O1343" s="18" t="str">
        <f>IF(S1343,"",INDEX(XMLLINK[BemerkungPerson],MATCH(Q1344&amp;"_"&amp;D1343,XMLLINK[EID_MID],0)))</f>
        <v/>
      </c>
      <c r="Q1343" s="21">
        <f t="shared" si="264"/>
        <v>67</v>
      </c>
      <c r="R1343" s="15">
        <v>8</v>
      </c>
      <c r="S1343" s="18" t="b">
        <f>ISERROR(INDEX(XMLLINK[NamePerson],MATCH(Q1337&amp;"_"&amp;D1343,XMLLINK[EID_MID],0)))</f>
        <v>1</v>
      </c>
      <c r="U1343" s="15" t="str">
        <f t="shared" ca="1" si="265"/>
        <v/>
      </c>
      <c r="W1343" s="15" t="str">
        <f>IF(OR(M1343="",COUNTIF(M1336:M1342,M1343)&gt;0),"",", "&amp;M1343)</f>
        <v/>
      </c>
      <c r="Y1343" s="15" t="str">
        <f>IF(OR(K1343="",COUNTIF(K1340:K1342,K1343)&gt;0),"",", "&amp;K1343)</f>
        <v/>
      </c>
    </row>
    <row r="1344" spans="1:25" x14ac:dyDescent="0.25">
      <c r="A1344" s="24"/>
      <c r="B1344" s="17" t="s">
        <v>87</v>
      </c>
      <c r="C1344" s="18" t="str">
        <f>IF(ISERROR(S1335),"",INDEX(XMLLINK[Auftrittzeit],MATCH(Q1344,XMLLINK[EnsembleNr],0)))</f>
        <v/>
      </c>
      <c r="D1344" s="17" t="s">
        <v>94</v>
      </c>
      <c r="E1344" s="15" t="s">
        <v>29</v>
      </c>
      <c r="F1344" s="15" t="s">
        <v>30</v>
      </c>
      <c r="G1344" s="15" t="s">
        <v>95</v>
      </c>
      <c r="H1344" s="15" t="s">
        <v>32</v>
      </c>
      <c r="I1344" s="15" t="s">
        <v>20</v>
      </c>
      <c r="J1344" s="15" t="s">
        <v>39</v>
      </c>
      <c r="Q1344" s="21">
        <f t="shared" si="264"/>
        <v>67</v>
      </c>
      <c r="U1344" s="15">
        <f ca="1">COUNT(U1336:U1343)</f>
        <v>0</v>
      </c>
      <c r="W1344" s="29" t="str">
        <f>CONCATENATE(W1345,V1346,W1346,V1347,W1347,V1348,W1348,V1349,W1349,V1350,W1350,V1351,W1351)</f>
        <v/>
      </c>
    </row>
    <row r="1345" spans="1:25" x14ac:dyDescent="0.25">
      <c r="A1345" s="24"/>
      <c r="B1345" s="17" t="s">
        <v>88</v>
      </c>
      <c r="C1345" s="18" t="str">
        <f>IF(ISERROR(S1335),"",INDEX(XMLLINK[Bemerkung],MATCH(Q1345,XMLLINK[EnsembleNr],0)))</f>
        <v/>
      </c>
      <c r="D1345" s="21">
        <v>1</v>
      </c>
      <c r="E1345" s="18" t="str">
        <f>IF(S1345,"",INDEX(XMLLINK[Titel],MATCH(Q1346&amp;"_"&amp;D1345,XMLLINK[EID_WID],0)))</f>
        <v/>
      </c>
      <c r="F1345" s="18" t="str">
        <f>IF(S1345,"",INDEX(XMLLINK[Komponist],MATCH(Q1346&amp;"_"&amp;D1345,XMLLINK[EID_WID],0)))</f>
        <v/>
      </c>
      <c r="G1345" s="18" t="str">
        <f>IF(S1345,"",INDEX(XMLLINK[Satz],MATCH(Q1346&amp;"_"&amp;D1345,XMLLINK[EID_WID],0)))</f>
        <v/>
      </c>
      <c r="H1345" s="18" t="str">
        <f>IF(S1345,"",INDEX(XMLLINK[Dauer],MATCH(Q1346&amp;"_"&amp;D1345,XMLLINK[EID_WID],0)))</f>
        <v/>
      </c>
      <c r="I1345" s="18" t="str">
        <f>IF(S1345,"",INDEX(XMLLINK[BemerkungWerk],MATCH(Q1346&amp;"_"&amp;D1345,XMLLINK[EID_WID],0)))</f>
        <v/>
      </c>
      <c r="J1345" s="18" t="str">
        <f>IF(S1345,"",INDEX(XMLLINK[Pflicht],MATCH(Q1346&amp;"_"&amp;D1345,XMLLINK[EID_WID],0)))</f>
        <v/>
      </c>
      <c r="Q1345" s="21">
        <f t="shared" si="264"/>
        <v>67</v>
      </c>
      <c r="R1345" s="22" t="s">
        <v>102</v>
      </c>
      <c r="S1345" s="18" t="b">
        <f>ISERROR(INDEX(XMLLINK[NamePerson],MATCH(Q1347&amp;"_"&amp;D1345,XMLLINK[EID_WID],0)))</f>
        <v>1</v>
      </c>
      <c r="W1345" s="15" t="str">
        <f t="shared" ref="W1345:W1352" si="266">IF(AND(F1345="",G1345=""),E1345,IF(AND(F1345&lt;&gt;"",G1345&lt;&gt;""),F1345&amp;", "&amp;E1345&amp;", "&amp;G1345,IF(F1345="",E1345&amp;", "&amp;G1345,F1345&amp;", "&amp;E1345)))</f>
        <v/>
      </c>
    </row>
    <row r="1346" spans="1:25" x14ac:dyDescent="0.25">
      <c r="A1346" s="24"/>
      <c r="B1346" s="17" t="s">
        <v>108</v>
      </c>
      <c r="C1346" s="28" t="str">
        <f ca="1">IF(U1344=0,"",SUM(U1336:U1343)/U1344/365.25)</f>
        <v/>
      </c>
      <c r="D1346" s="21">
        <v>2</v>
      </c>
      <c r="E1346" s="18" t="str">
        <f>IF(S1346,"",INDEX(XMLLINK[Titel],MATCH(Q1347&amp;"_"&amp;D1346,XMLLINK[EID_WID],0)))</f>
        <v/>
      </c>
      <c r="F1346" s="18" t="str">
        <f>IF(S1346,"",INDEX(XMLLINK[Komponist],MATCH(Q1347&amp;"_"&amp;D1346,XMLLINK[EID_WID],0)))</f>
        <v/>
      </c>
      <c r="G1346" s="18" t="str">
        <f>IF(S1346,"",INDEX(XMLLINK[Satz],MATCH(Q1347&amp;"_"&amp;D1346,XMLLINK[EID_WID],0)))</f>
        <v/>
      </c>
      <c r="H1346" s="18" t="str">
        <f>IF(S1346,"",INDEX(XMLLINK[Dauer],MATCH(Q1347&amp;"_"&amp;D1346,XMLLINK[EID_WID],0)))</f>
        <v/>
      </c>
      <c r="I1346" s="18" t="str">
        <f>IF(S1346,"",INDEX(XMLLINK[BemerkungWerk],MATCH(Q1347&amp;"_"&amp;D1346,XMLLINK[EID_WID],0)))</f>
        <v/>
      </c>
      <c r="J1346" s="18" t="str">
        <f>IF(S1346,"",INDEX(XMLLINK[Pflicht],MATCH(Q1347&amp;"_"&amp;D1346,XMLLINK[EID_WID],0)))</f>
        <v/>
      </c>
      <c r="Q1346" s="21">
        <f t="shared" si="264"/>
        <v>67</v>
      </c>
      <c r="R1346" s="22">
        <v>2</v>
      </c>
      <c r="S1346" s="18" t="b">
        <f>ISERROR(INDEX(XMLLINK[NamePerson],MATCH(Q1348&amp;"_"&amp;D1346,XMLLINK[EID_WID],0)))</f>
        <v>1</v>
      </c>
      <c r="V1346" s="15" t="str">
        <f>IF(W1346="","","; ")</f>
        <v/>
      </c>
      <c r="W1346" s="15" t="str">
        <f t="shared" si="266"/>
        <v/>
      </c>
    </row>
    <row r="1347" spans="1:25" x14ac:dyDescent="0.25">
      <c r="A1347" s="24"/>
      <c r="D1347" s="21">
        <v>3</v>
      </c>
      <c r="E1347" s="18" t="str">
        <f>IF(S1347,"",INDEX(XMLLINK[Titel],MATCH(Q1348&amp;"_"&amp;D1347,XMLLINK[EID_WID],0)))</f>
        <v/>
      </c>
      <c r="F1347" s="18" t="str">
        <f>IF(S1347,"",INDEX(XMLLINK[Komponist],MATCH(Q1348&amp;"_"&amp;D1347,XMLLINK[EID_WID],0)))</f>
        <v/>
      </c>
      <c r="G1347" s="18" t="str">
        <f>IF(S1347,"",INDEX(XMLLINK[Satz],MATCH(Q1348&amp;"_"&amp;D1347,XMLLINK[EID_WID],0)))</f>
        <v/>
      </c>
      <c r="H1347" s="18" t="str">
        <f>IF(S1347,"",INDEX(XMLLINK[Dauer],MATCH(Q1348&amp;"_"&amp;D1347,XMLLINK[EID_WID],0)))</f>
        <v/>
      </c>
      <c r="I1347" s="18" t="str">
        <f>IF(S1347,"",INDEX(XMLLINK[BemerkungWerk],MATCH(Q1348&amp;"_"&amp;D1347,XMLLINK[EID_WID],0)))</f>
        <v/>
      </c>
      <c r="J1347" s="18" t="str">
        <f>IF(S1347,"",INDEX(XMLLINK[Pflicht],MATCH(Q1348&amp;"_"&amp;D1347,XMLLINK[EID_WID],0)))</f>
        <v/>
      </c>
      <c r="Q1347" s="21">
        <f t="shared" si="264"/>
        <v>67</v>
      </c>
      <c r="R1347" s="22">
        <v>3</v>
      </c>
      <c r="S1347" s="18" t="b">
        <f>ISERROR(INDEX(XMLLINK[NamePerson],MATCH(Q1349&amp;"_"&amp;D1347,XMLLINK[EID_WID],0)))</f>
        <v>1</v>
      </c>
      <c r="V1347" s="15" t="str">
        <f t="shared" ref="V1347:V1352" si="267">IF(W1347="","","; ")</f>
        <v/>
      </c>
      <c r="W1347" s="15" t="str">
        <f t="shared" si="266"/>
        <v/>
      </c>
    </row>
    <row r="1348" spans="1:25" x14ac:dyDescent="0.25">
      <c r="A1348" s="24"/>
      <c r="D1348" s="21">
        <v>4</v>
      </c>
      <c r="E1348" s="18" t="str">
        <f>IF(S1348,"",INDEX(XMLLINK[Titel],MATCH(Q1349&amp;"_"&amp;D1348,XMLLINK[EID_WID],0)))</f>
        <v/>
      </c>
      <c r="F1348" s="18" t="str">
        <f>IF(S1348,"",INDEX(XMLLINK[Komponist],MATCH(Q1349&amp;"_"&amp;D1348,XMLLINK[EID_WID],0)))</f>
        <v/>
      </c>
      <c r="G1348" s="18" t="str">
        <f>IF(S1348,"",INDEX(XMLLINK[Satz],MATCH(Q1349&amp;"_"&amp;D1348,XMLLINK[EID_WID],0)))</f>
        <v/>
      </c>
      <c r="H1348" s="18" t="str">
        <f>IF(S1348,"",INDEX(XMLLINK[Dauer],MATCH(Q1349&amp;"_"&amp;D1348,XMLLINK[EID_WID],0)))</f>
        <v/>
      </c>
      <c r="I1348" s="18" t="str">
        <f>IF(S1348,"",INDEX(XMLLINK[BemerkungWerk],MATCH(Q1349&amp;"_"&amp;D1348,XMLLINK[EID_WID],0)))</f>
        <v/>
      </c>
      <c r="J1348" s="18" t="str">
        <f>IF(S1348,"",INDEX(XMLLINK[Pflicht],MATCH(Q1349&amp;"_"&amp;D1348,XMLLINK[EID_WID],0)))</f>
        <v/>
      </c>
      <c r="Q1348" s="21">
        <f t="shared" si="264"/>
        <v>67</v>
      </c>
      <c r="R1348" s="22">
        <v>4</v>
      </c>
      <c r="S1348" s="18" t="b">
        <f>ISERROR(INDEX(XMLLINK[NamePerson],MATCH(Q1350&amp;"_"&amp;D1348,XMLLINK[EID_WID],0)))</f>
        <v>1</v>
      </c>
      <c r="V1348" s="15" t="str">
        <f t="shared" si="267"/>
        <v/>
      </c>
      <c r="W1348" s="15" t="str">
        <f t="shared" si="266"/>
        <v/>
      </c>
    </row>
    <row r="1349" spans="1:25" x14ac:dyDescent="0.25">
      <c r="A1349" s="24"/>
      <c r="D1349" s="21">
        <v>5</v>
      </c>
      <c r="E1349" s="18" t="str">
        <f>IF(S1349,"",INDEX(XMLLINK[Titel],MATCH(Q1350&amp;"_"&amp;D1349,XMLLINK[EID_WID],0)))</f>
        <v/>
      </c>
      <c r="F1349" s="18" t="str">
        <f>IF(S1349,"",INDEX(XMLLINK[Komponist],MATCH(Q1350&amp;"_"&amp;D1349,XMLLINK[EID_WID],0)))</f>
        <v/>
      </c>
      <c r="G1349" s="18" t="str">
        <f>IF(S1349,"",INDEX(XMLLINK[Satz],MATCH(Q1350&amp;"_"&amp;D1349,XMLLINK[EID_WID],0)))</f>
        <v/>
      </c>
      <c r="H1349" s="18" t="str">
        <f>IF(S1349,"",INDEX(XMLLINK[Dauer],MATCH(Q1350&amp;"_"&amp;D1349,XMLLINK[EID_WID],0)))</f>
        <v/>
      </c>
      <c r="I1349" s="18" t="str">
        <f>IF(S1349,"",INDEX(XMLLINK[BemerkungWerk],MATCH(Q1350&amp;"_"&amp;D1349,XMLLINK[EID_WID],0)))</f>
        <v/>
      </c>
      <c r="J1349" s="18" t="str">
        <f>IF(S1349,"",INDEX(XMLLINK[Pflicht],MATCH(Q1350&amp;"_"&amp;D1349,XMLLINK[EID_WID],0)))</f>
        <v/>
      </c>
      <c r="Q1349" s="21">
        <f t="shared" si="264"/>
        <v>67</v>
      </c>
      <c r="R1349" s="22">
        <v>5</v>
      </c>
      <c r="S1349" s="18" t="b">
        <f>ISERROR(INDEX(XMLLINK[NamePerson],MATCH(Q1351&amp;"_"&amp;D1349,XMLLINK[EID_WID],0)))</f>
        <v>1</v>
      </c>
      <c r="V1349" s="15" t="str">
        <f t="shared" si="267"/>
        <v/>
      </c>
      <c r="W1349" s="15" t="str">
        <f t="shared" si="266"/>
        <v/>
      </c>
    </row>
    <row r="1350" spans="1:25" x14ac:dyDescent="0.25">
      <c r="A1350" s="24"/>
      <c r="D1350" s="21">
        <v>6</v>
      </c>
      <c r="E1350" s="18" t="str">
        <f>IF(S1350,"",INDEX(XMLLINK[Titel],MATCH(Q1351&amp;"_"&amp;D1350,XMLLINK[EID_WID],0)))</f>
        <v/>
      </c>
      <c r="F1350" s="18" t="str">
        <f>IF(S1350,"",INDEX(XMLLINK[Komponist],MATCH(Q1351&amp;"_"&amp;D1350,XMLLINK[EID_WID],0)))</f>
        <v/>
      </c>
      <c r="G1350" s="18" t="str">
        <f>IF(S1350,"",INDEX(XMLLINK[Satz],MATCH(Q1351&amp;"_"&amp;D1350,XMLLINK[EID_WID],0)))</f>
        <v/>
      </c>
      <c r="H1350" s="18" t="str">
        <f>IF(S1350,"",INDEX(XMLLINK[Dauer],MATCH(Q1351&amp;"_"&amp;D1350,XMLLINK[EID_WID],0)))</f>
        <v/>
      </c>
      <c r="I1350" s="18" t="str">
        <f>IF(S1350,"",INDEX(XMLLINK[BemerkungWerk],MATCH(Q1351&amp;"_"&amp;D1350,XMLLINK[EID_WID],0)))</f>
        <v/>
      </c>
      <c r="J1350" s="18" t="str">
        <f>IF(S1350,"",INDEX(XMLLINK[Pflicht],MATCH(Q1351&amp;"_"&amp;D1350,XMLLINK[EID_WID],0)))</f>
        <v/>
      </c>
      <c r="Q1350" s="21">
        <f t="shared" si="264"/>
        <v>67</v>
      </c>
      <c r="R1350" s="22">
        <v>6</v>
      </c>
      <c r="S1350" s="18" t="b">
        <f>ISERROR(INDEX(XMLLINK[NamePerson],MATCH(Q1352&amp;"_"&amp;D1350,XMLLINK[EID_WID],0)))</f>
        <v>1</v>
      </c>
      <c r="V1350" s="15" t="str">
        <f t="shared" si="267"/>
        <v/>
      </c>
      <c r="W1350" s="15" t="str">
        <f t="shared" si="266"/>
        <v/>
      </c>
    </row>
    <row r="1351" spans="1:25" x14ac:dyDescent="0.25">
      <c r="A1351" s="24"/>
      <c r="D1351" s="21">
        <v>7</v>
      </c>
      <c r="E1351" s="18" t="str">
        <f>IF(S1351,"",INDEX(XMLLINK[Titel],MATCH(Q1352&amp;"_"&amp;D1351,XMLLINK[EID_WID],0)))</f>
        <v/>
      </c>
      <c r="F1351" s="18" t="str">
        <f>IF(S1351,"",INDEX(XMLLINK[Komponist],MATCH(Q1352&amp;"_"&amp;D1351,XMLLINK[EID_WID],0)))</f>
        <v/>
      </c>
      <c r="G1351" s="18" t="str">
        <f>IF(S1351,"",INDEX(XMLLINK[Satz],MATCH(Q1352&amp;"_"&amp;D1351,XMLLINK[EID_WID],0)))</f>
        <v/>
      </c>
      <c r="H1351" s="18" t="str">
        <f>IF(S1351,"",INDEX(XMLLINK[Dauer],MATCH(Q1352&amp;"_"&amp;D1351,XMLLINK[EID_WID],0)))</f>
        <v/>
      </c>
      <c r="I1351" s="18" t="str">
        <f>IF(S1351,"",INDEX(XMLLINK[BemerkungWerk],MATCH(Q1352&amp;"_"&amp;D1351,XMLLINK[EID_WID],0)))</f>
        <v/>
      </c>
      <c r="J1351" s="18" t="str">
        <f>IF(S1351,"",INDEX(XMLLINK[Pflicht],MATCH(Q1352&amp;"_"&amp;D1351,XMLLINK[EID_WID],0)))</f>
        <v/>
      </c>
      <c r="Q1351" s="21">
        <f t="shared" si="264"/>
        <v>67</v>
      </c>
      <c r="R1351" s="22">
        <v>7</v>
      </c>
      <c r="S1351" s="18" t="b">
        <f>ISERROR(INDEX(XMLLINK[NamePerson],MATCH(Q1353&amp;"_"&amp;D1351,XMLLINK[EID_WID],0)))</f>
        <v>1</v>
      </c>
      <c r="V1351" s="15" t="str">
        <f t="shared" si="267"/>
        <v/>
      </c>
      <c r="W1351" s="15" t="str">
        <f t="shared" si="266"/>
        <v/>
      </c>
    </row>
    <row r="1352" spans="1:25" x14ac:dyDescent="0.25">
      <c r="A1352" s="24"/>
      <c r="D1352" s="21">
        <v>8</v>
      </c>
      <c r="E1352" s="18" t="str">
        <f>IF(S1352,"",INDEX(XMLLINK[Titel],MATCH(Q1353&amp;"_"&amp;D1352,XMLLINK[EID_WID],0)))</f>
        <v/>
      </c>
      <c r="F1352" s="18" t="str">
        <f>IF(S1352,"",INDEX(XMLLINK[Komponist],MATCH(Q1353&amp;"_"&amp;D1352,XMLLINK[EID_WID],0)))</f>
        <v/>
      </c>
      <c r="G1352" s="18" t="str">
        <f>IF(S1352,"",INDEX(XMLLINK[Satz],MATCH(Q1353&amp;"_"&amp;D1352,XMLLINK[EID_WID],0)))</f>
        <v/>
      </c>
      <c r="H1352" s="18" t="str">
        <f>IF(S1352,"",INDEX(XMLLINK[Dauer],MATCH(Q1353&amp;"_"&amp;D1352,XMLLINK[EID_WID],0)))</f>
        <v/>
      </c>
      <c r="I1352" s="18" t="str">
        <f>IF(S1352,"",INDEX(XMLLINK[BemerkungWerk],MATCH(Q1353&amp;"_"&amp;D1352,XMLLINK[EID_WID],0)))</f>
        <v/>
      </c>
      <c r="J1352" s="18" t="str">
        <f>IF(S1352,"",INDEX(XMLLINK[Pflicht],MATCH(Q1353&amp;"_"&amp;D1352,XMLLINK[EID_WID],0)))</f>
        <v/>
      </c>
      <c r="Q1352" s="21"/>
      <c r="R1352" s="22">
        <v>8</v>
      </c>
      <c r="S1352" s="18" t="b">
        <f>ISERROR(INDEX(XMLLINK[NamePerson],MATCH(A1353&amp;"_"&amp;D1352,XMLLINK[EID_WID],0)))</f>
        <v>1</v>
      </c>
      <c r="V1352" s="15" t="str">
        <f t="shared" si="267"/>
        <v/>
      </c>
      <c r="W1352" s="15" t="str">
        <f t="shared" si="266"/>
        <v/>
      </c>
    </row>
    <row r="1354" spans="1:25" x14ac:dyDescent="0.25">
      <c r="A1354" s="23" t="s">
        <v>96</v>
      </c>
      <c r="B1354" s="23">
        <f>(ROW()+6)/20</f>
        <v>68</v>
      </c>
      <c r="C1354" s="24"/>
      <c r="D1354" s="24"/>
      <c r="E1354" s="24"/>
      <c r="F1354" s="24"/>
      <c r="G1354" s="24"/>
      <c r="H1354" s="24"/>
      <c r="I1354" s="24"/>
      <c r="J1354" s="24"/>
      <c r="K1354" s="24"/>
      <c r="L1354" s="24"/>
      <c r="M1354" s="24"/>
      <c r="N1354" s="24"/>
      <c r="O1354" s="24"/>
    </row>
    <row r="1355" spans="1:25" x14ac:dyDescent="0.25">
      <c r="A1355" s="24"/>
      <c r="B1355" s="17" t="s">
        <v>78</v>
      </c>
      <c r="C1355" s="18" t="str">
        <f>IF(ISERROR(S1355),"",INDEX(XMLLINK[Name],MATCH(Q1356,XMLLINK[EnsembleNr],0)))</f>
        <v/>
      </c>
      <c r="D1355" s="17" t="s">
        <v>89</v>
      </c>
      <c r="E1355" s="19" t="s">
        <v>11</v>
      </c>
      <c r="F1355" s="15" t="s">
        <v>90</v>
      </c>
      <c r="G1355" s="15" t="s">
        <v>91</v>
      </c>
      <c r="H1355" s="15" t="s">
        <v>24</v>
      </c>
      <c r="I1355" s="15" t="s">
        <v>25</v>
      </c>
      <c r="J1355" s="15" t="s">
        <v>26</v>
      </c>
      <c r="K1355" s="15" t="s">
        <v>27</v>
      </c>
      <c r="L1355" s="15" t="s">
        <v>18</v>
      </c>
      <c r="M1355" s="15" t="s">
        <v>92</v>
      </c>
      <c r="N1355" s="15" t="s">
        <v>93</v>
      </c>
      <c r="O1355" s="15" t="s">
        <v>20</v>
      </c>
      <c r="Q1355" s="21" t="s">
        <v>103</v>
      </c>
      <c r="R1355" s="17" t="s">
        <v>97</v>
      </c>
      <c r="S1355" s="20" t="e">
        <f>VLOOKUP(Q1357,XMLLINK[EnsembleNr],1,0)</f>
        <v>#N/A</v>
      </c>
      <c r="T1355" s="15" t="s">
        <v>100</v>
      </c>
      <c r="W1355" s="29" t="str">
        <f>CONCATENATE(W1356,W1357,W1358,W1359,W1360,W1361,W1362,W1363)</f>
        <v/>
      </c>
      <c r="X1355" s="31">
        <f>8-COUNTIF(W1356:W1363,"")</f>
        <v>0</v>
      </c>
      <c r="Y1355" s="29" t="str">
        <f>CONCATENATE(Y1356,Y1357,Y1358,Y1359,Y1360,Y1361,Y1362,Y1363)</f>
        <v/>
      </c>
    </row>
    <row r="1356" spans="1:25" x14ac:dyDescent="0.25">
      <c r="A1356" s="24"/>
      <c r="B1356" s="17" t="s">
        <v>79</v>
      </c>
      <c r="C1356" s="18" t="str">
        <f>IF(ISERROR(S1355),"",INDEX(XMLLINK[Leiter],MATCH(Q1356,XMLLINK[EnsembleNr],0)))</f>
        <v/>
      </c>
      <c r="D1356" s="21">
        <v>1</v>
      </c>
      <c r="E1356" s="18" t="str">
        <f>IF(S1356,"",INDEX(XMLLINK[NamePerson],MATCH(Q1357&amp;"_"&amp;D1356,XMLLINK[EID_MID],0)))</f>
        <v/>
      </c>
      <c r="F1356" s="18" t="str">
        <f>IF(S1356,"",INDEX(XMLLINK[GebDat],MATCH(Q1357&amp;"_"&amp;D1356,XMLLINK[EID_MID],0)))</f>
        <v/>
      </c>
      <c r="G1356" s="18" t="str">
        <f>IF(S1356,"",INDEX(XMLLINK[Geschlecht],MATCH(Q1357&amp;"_"&amp;D1356,XMLLINK[EID_MID],0)))</f>
        <v/>
      </c>
      <c r="H1356" s="18" t="str">
        <f>IF(S1356,"",INDEX(XMLLINK[Adresse],MATCH(Q1357&amp;"_"&amp;D1356,XMLLINK[EID_MID],0)))</f>
        <v/>
      </c>
      <c r="I1356" s="18" t="str">
        <f>IF(S1356,"",INDEX(XMLLINK[Email],MATCH(Q1357&amp;"_"&amp;D1356,XMLLINK[EID_MID],0)))</f>
        <v/>
      </c>
      <c r="J1356" s="18" t="str">
        <f>IF(S1356,"",INDEX(XMLLINK[Telefon],MATCH(Q1357&amp;"_"&amp;D1356,XMLLINK[EID_MID],0)))</f>
        <v/>
      </c>
      <c r="K1356" s="18" t="str">
        <f>IF(S1356,"",INDEX(XMLLINK[Instrument],MATCH(Q1357&amp;"_"&amp;D1356,XMLLINK[EID_MID],0)))</f>
        <v/>
      </c>
      <c r="L1356" s="18" t="str">
        <f>IF(S1356,"",INDEX(XMLLINK[BereichIDPerson],MATCH(Q1357&amp;"_"&amp;D1356,XMLLINK[EID_MID],0)))</f>
        <v/>
      </c>
      <c r="M1356" s="18" t="str">
        <f>IF(S1356,"",INDEX(XMLLINK[BereichNamePerson],MATCH(Q1357&amp;"_"&amp;D1356,XMLLINK[EID_MID],0)))</f>
        <v/>
      </c>
      <c r="N1356" s="18" t="str">
        <f>IF(S1356,"",INDEX(XMLLINK[AuswahlPerson],MATCH(Q1357&amp;"_"&amp;D1356,XMLLINK[EID_MID],0)))</f>
        <v/>
      </c>
      <c r="O1356" s="18" t="str">
        <f>IF(S1356,"",INDEX(XMLLINK[BemerkungPerson],MATCH(Q1357&amp;"_"&amp;D1356,XMLLINK[EID_MID],0)))</f>
        <v/>
      </c>
      <c r="Q1356" s="21">
        <f>B1354</f>
        <v>68</v>
      </c>
      <c r="R1356" s="22" t="s">
        <v>101</v>
      </c>
      <c r="S1356" s="18" t="b">
        <f>ISERROR(INDEX(XMLLINK[NamePerson],MATCH(Q1357&amp;"_"&amp;D1356,XMLLINK[EID_MID],0)))</f>
        <v>1</v>
      </c>
      <c r="U1356" s="15" t="str">
        <f ca="1">IF(ISNUMBER(DATEVALUE(F1356)),TODAY()-DATEVALUE(F1356),"")</f>
        <v/>
      </c>
      <c r="W1356" s="15" t="str">
        <f>M1356</f>
        <v/>
      </c>
      <c r="X1356" s="29" t="str">
        <f>IF(E1356="","",IF(E1357="",E1356,IF(E1358="",E1356&amp;", "&amp;E1357,IF(E1359="",E1356&amp;", "&amp;E1357&amp;", "&amp;E1358,IF(E1360="",E1356&amp;", "&amp;E1357&amp;", "&amp;E1358&amp;", "&amp;E1359,IF(E1361="",E1356&amp;", "&amp;E1357&amp;", "&amp;E1358&amp;", "&amp;E1359&amp;", "&amp;E1360,IF(E1362="",E1356&amp;", "&amp;E1357&amp;", "&amp;E1358&amp;", "&amp;E1359&amp;", "&amp;E1360&amp;", "&amp;E1361,IF(E1363="",E1356&amp;", "&amp;E1357&amp;", "&amp;E1358&amp;", "&amp;E1359&amp;", "&amp;E1360&amp;", "&amp;E1361&amp;", "&amp;E1362,E1356&amp;", "&amp;E1357&amp;", "&amp;E1358&amp;", "&amp;E1359&amp;", "&amp;E1360&amp;", "&amp;E1361&amp;", "&amp;E1362&amp;", "&amp;E1363))))))))</f>
        <v/>
      </c>
      <c r="Y1356" s="15" t="str">
        <f>K1356</f>
        <v/>
      </c>
    </row>
    <row r="1357" spans="1:25" x14ac:dyDescent="0.25">
      <c r="A1357" s="24"/>
      <c r="B1357" s="17" t="s">
        <v>80</v>
      </c>
      <c r="C1357" s="18" t="str">
        <f>IF(ISERROR(S1355),"",INDEX(XMLLINK[LeiterEmail],MATCH(Q1357,XMLLINK[EnsembleNr],0)))</f>
        <v/>
      </c>
      <c r="D1357" s="21">
        <v>2</v>
      </c>
      <c r="E1357" s="18" t="str">
        <f>IF(S1357,"",INDEX(XMLLINK[NamePerson],MATCH(Q1358&amp;"_"&amp;D1357,XMLLINK[EID_MID],0)))</f>
        <v/>
      </c>
      <c r="F1357" s="18" t="str">
        <f>IF(S1357,"",INDEX(XMLLINK[GebDat],MATCH(Q1358&amp;"_"&amp;D1357,XMLLINK[EID_MID],0)))</f>
        <v/>
      </c>
      <c r="G1357" s="18" t="str">
        <f>IF(S1357,"",INDEX(XMLLINK[Geschlecht],MATCH(Q1358&amp;"_"&amp;D1357,XMLLINK[EID_MID],0)))</f>
        <v/>
      </c>
      <c r="H1357" s="18" t="str">
        <f>IF(S1357,"",INDEX(XMLLINK[Adresse],MATCH(Q1358&amp;"_"&amp;D1357,XMLLINK[EID_MID],0)))</f>
        <v/>
      </c>
      <c r="I1357" s="18" t="str">
        <f>IF(S1357,"",INDEX(XMLLINK[Email],MATCH(Q1358&amp;"_"&amp;D1357,XMLLINK[EID_MID],0)))</f>
        <v/>
      </c>
      <c r="J1357" s="18" t="str">
        <f>IF(S1357,"",INDEX(XMLLINK[Telefon],MATCH(Q1358&amp;"_"&amp;D1357,XMLLINK[EID_MID],0)))</f>
        <v/>
      </c>
      <c r="K1357" s="18" t="str">
        <f>IF(S1357,"",INDEX(XMLLINK[Instrument],MATCH(Q1358&amp;"_"&amp;D1357,XMLLINK[EID_MID],0)))</f>
        <v/>
      </c>
      <c r="L1357" s="18" t="str">
        <f>IF(S1357,"",INDEX(XMLLINK[BereichIDPerson],MATCH(Q1358&amp;"_"&amp;D1357,XMLLINK[EID_MID],0)))</f>
        <v/>
      </c>
      <c r="M1357" s="18" t="str">
        <f>IF(S1357,"",INDEX(XMLLINK[BereichNamePerson],MATCH(Q1358&amp;"_"&amp;D1357,XMLLINK[EID_MID],0)))</f>
        <v/>
      </c>
      <c r="N1357" s="18" t="str">
        <f>IF(S1357,"",INDEX(XMLLINK[AuswahlPerson],MATCH(Q1358&amp;"_"&amp;D1357,XMLLINK[EID_MID],0)))</f>
        <v/>
      </c>
      <c r="O1357" s="18" t="str">
        <f>IF(S1357,"",INDEX(XMLLINK[BemerkungPerson],MATCH(Q1358&amp;"_"&amp;D1357,XMLLINK[EID_MID],0)))</f>
        <v/>
      </c>
      <c r="Q1357" s="21">
        <f t="shared" ref="Q1357:Q1371" si="268">Q1356</f>
        <v>68</v>
      </c>
      <c r="R1357" s="15">
        <v>2</v>
      </c>
      <c r="S1357" s="18" t="b">
        <f>ISERROR(INDEX(XMLLINK[NamePerson],MATCH(Q1357&amp;"_"&amp;D1357,XMLLINK[EID_MID],0)))</f>
        <v>1</v>
      </c>
      <c r="U1357" s="15" t="str">
        <f t="shared" ref="U1357:U1363" ca="1" si="269">IF(ISNUMBER(DATEVALUE(F1357)),TODAY()-DATEVALUE(F1357),"")</f>
        <v/>
      </c>
      <c r="W1357" s="15" t="str">
        <f>IF(AND(M1357&lt;&gt;"",M1357&lt;&gt;M1356),", "&amp;M1357,"")</f>
        <v/>
      </c>
      <c r="Y1357" s="15" t="str">
        <f>IF(AND(K1357&lt;&gt;"",K1357&lt;&gt;K1356),", "&amp;K1357,"")</f>
        <v/>
      </c>
    </row>
    <row r="1358" spans="1:25" x14ac:dyDescent="0.25">
      <c r="A1358" s="24"/>
      <c r="B1358" s="17" t="s">
        <v>81</v>
      </c>
      <c r="C1358" s="18" t="str">
        <f>IF(ISERROR(S1355),"",INDEX(XMLLINK[LeiterTelefon],MATCH(Q1358,XMLLINK[EnsembleNr],0)))</f>
        <v/>
      </c>
      <c r="D1358" s="21">
        <v>3</v>
      </c>
      <c r="E1358" s="18" t="str">
        <f>IF(S1358,"",INDEX(XMLLINK[NamePerson],MATCH(Q1359&amp;"_"&amp;D1358,XMLLINK[EID_MID],0)))</f>
        <v/>
      </c>
      <c r="F1358" s="18" t="str">
        <f>IF(S1358,"",INDEX(XMLLINK[GebDat],MATCH(Q1359&amp;"_"&amp;D1358,XMLLINK[EID_MID],0)))</f>
        <v/>
      </c>
      <c r="G1358" s="18" t="str">
        <f>IF(S1358,"",INDEX(XMLLINK[Geschlecht],MATCH(Q1359&amp;"_"&amp;D1358,XMLLINK[EID_MID],0)))</f>
        <v/>
      </c>
      <c r="H1358" s="18" t="str">
        <f>IF(S1358,"",INDEX(XMLLINK[Adresse],MATCH(Q1359&amp;"_"&amp;D1358,XMLLINK[EID_MID],0)))</f>
        <v/>
      </c>
      <c r="I1358" s="18" t="str">
        <f>IF(S1358,"",INDEX(XMLLINK[Email],MATCH(Q1359&amp;"_"&amp;D1358,XMLLINK[EID_MID],0)))</f>
        <v/>
      </c>
      <c r="J1358" s="18" t="str">
        <f>IF(S1358,"",INDEX(XMLLINK[Telefon],MATCH(Q1359&amp;"_"&amp;D1358,XMLLINK[EID_MID],0)))</f>
        <v/>
      </c>
      <c r="K1358" s="18" t="str">
        <f>IF(S1358,"",INDEX(XMLLINK[Instrument],MATCH(Q1359&amp;"_"&amp;D1358,XMLLINK[EID_MID],0)))</f>
        <v/>
      </c>
      <c r="L1358" s="18" t="str">
        <f>IF(S1358,"",INDEX(XMLLINK[BereichIDPerson],MATCH(Q1359&amp;"_"&amp;D1358,XMLLINK[EID_MID],0)))</f>
        <v/>
      </c>
      <c r="M1358" s="18" t="str">
        <f>IF(S1358,"",INDEX(XMLLINK[BereichNamePerson],MATCH(Q1359&amp;"_"&amp;D1358,XMLLINK[EID_MID],0)))</f>
        <v/>
      </c>
      <c r="N1358" s="18" t="str">
        <f>IF(S1358,"",INDEX(XMLLINK[AuswahlPerson],MATCH(Q1359&amp;"_"&amp;D1358,XMLLINK[EID_MID],0)))</f>
        <v/>
      </c>
      <c r="O1358" s="18" t="str">
        <f>IF(S1358,"",INDEX(XMLLINK[BemerkungPerson],MATCH(Q1359&amp;"_"&amp;D1358,XMLLINK[EID_MID],0)))</f>
        <v/>
      </c>
      <c r="Q1358" s="21">
        <f t="shared" si="268"/>
        <v>68</v>
      </c>
      <c r="R1358" s="15">
        <v>3</v>
      </c>
      <c r="S1358" s="18" t="b">
        <f>ISERROR(INDEX(XMLLINK[NamePerson],MATCH(Q1357&amp;"_"&amp;D1358,XMLLINK[EID_MID],0)))</f>
        <v>1</v>
      </c>
      <c r="U1358" s="15" t="str">
        <f t="shared" ca="1" si="269"/>
        <v/>
      </c>
      <c r="W1358" s="15" t="str">
        <f>IF(OR(M1358="",COUNTIF(M1356:M1357,M1358)&gt;0),"",", "&amp;M1358)</f>
        <v/>
      </c>
      <c r="Y1358" s="15" t="str">
        <f>IF(OR(K1358="",COUNTIF(K1356:K1357,K1358)&gt;0),"",", "&amp;K1358)</f>
        <v/>
      </c>
    </row>
    <row r="1359" spans="1:25" x14ac:dyDescent="0.25">
      <c r="A1359" s="24"/>
      <c r="B1359" s="17" t="s">
        <v>82</v>
      </c>
      <c r="C1359" s="18" t="str">
        <f>IF(ISERROR(S1355),"",INDEX(XMLLINK[Art],MATCH(Q1359,XMLLINK[EnsembleNr],0)))</f>
        <v/>
      </c>
      <c r="D1359" s="21">
        <v>4</v>
      </c>
      <c r="E1359" s="18" t="str">
        <f>IF(S1359,"",INDEX(XMLLINK[NamePerson],MATCH(Q1360&amp;"_"&amp;D1359,XMLLINK[EID_MID],0)))</f>
        <v/>
      </c>
      <c r="F1359" s="18" t="str">
        <f>IF(S1359,"",INDEX(XMLLINK[GebDat],MATCH(Q1360&amp;"_"&amp;D1359,XMLLINK[EID_MID],0)))</f>
        <v/>
      </c>
      <c r="G1359" s="18" t="str">
        <f>IF(S1359,"",INDEX(XMLLINK[Geschlecht],MATCH(Q1360&amp;"_"&amp;D1359,XMLLINK[EID_MID],0)))</f>
        <v/>
      </c>
      <c r="H1359" s="18" t="str">
        <f>IF(S1359,"",INDEX(XMLLINK[Adresse],MATCH(Q1360&amp;"_"&amp;D1359,XMLLINK[EID_MID],0)))</f>
        <v/>
      </c>
      <c r="I1359" s="18" t="str">
        <f>IF(S1359,"",INDEX(XMLLINK[Email],MATCH(Q1360&amp;"_"&amp;D1359,XMLLINK[EID_MID],0)))</f>
        <v/>
      </c>
      <c r="J1359" s="18" t="str">
        <f>IF(S1359,"",INDEX(XMLLINK[Telefon],MATCH(Q1360&amp;"_"&amp;D1359,XMLLINK[EID_MID],0)))</f>
        <v/>
      </c>
      <c r="K1359" s="18" t="str">
        <f>IF(S1359,"",INDEX(XMLLINK[Instrument],MATCH(Q1360&amp;"_"&amp;D1359,XMLLINK[EID_MID],0)))</f>
        <v/>
      </c>
      <c r="L1359" s="18" t="str">
        <f>IF(S1359,"",INDEX(XMLLINK[BereichIDPerson],MATCH(Q1360&amp;"_"&amp;D1359,XMLLINK[EID_MID],0)))</f>
        <v/>
      </c>
      <c r="M1359" s="18" t="str">
        <f>IF(S1359,"",INDEX(XMLLINK[BereichNamePerson],MATCH(Q1360&amp;"_"&amp;D1359,XMLLINK[EID_MID],0)))</f>
        <v/>
      </c>
      <c r="N1359" s="18" t="str">
        <f>IF(S1359,"",INDEX(XMLLINK[AuswahlPerson],MATCH(Q1360&amp;"_"&amp;D1359,XMLLINK[EID_MID],0)))</f>
        <v/>
      </c>
      <c r="O1359" s="18" t="str">
        <f>IF(S1359,"",INDEX(XMLLINK[BemerkungPerson],MATCH(Q1360&amp;"_"&amp;D1359,XMLLINK[EID_MID],0)))</f>
        <v/>
      </c>
      <c r="Q1359" s="21">
        <f t="shared" si="268"/>
        <v>68</v>
      </c>
      <c r="R1359" s="15">
        <v>4</v>
      </c>
      <c r="S1359" s="18" t="b">
        <f>ISERROR(INDEX(XMLLINK[NamePerson],MATCH(Q1357&amp;"_"&amp;D1359,XMLLINK[EID_MID],0)))</f>
        <v>1</v>
      </c>
      <c r="U1359" s="15" t="str">
        <f t="shared" ca="1" si="269"/>
        <v/>
      </c>
      <c r="W1359" s="15" t="str">
        <f>IF(OR(M1359="",COUNTIF(M1356:M1358,M1359)&gt;0),"",", "&amp;M1359)</f>
        <v/>
      </c>
      <c r="Y1359" s="15" t="str">
        <f>IF(OR(K1359="",COUNTIF(K1356:K1358,K1359)&gt;0),"",", "&amp;K1359)</f>
        <v/>
      </c>
    </row>
    <row r="1360" spans="1:25" x14ac:dyDescent="0.25">
      <c r="A1360" s="24"/>
      <c r="B1360" s="17" t="s">
        <v>83</v>
      </c>
      <c r="C1360" s="18" t="str">
        <f>IF(ISERROR(S1355),"",INDEX(XMLLINK[Stufe],MATCH(Q1360,XMLLINK[EnsembleNr],0)))</f>
        <v/>
      </c>
      <c r="D1360" s="21">
        <v>5</v>
      </c>
      <c r="E1360" s="18" t="str">
        <f>IF(S1360,"",INDEX(XMLLINK[NamePerson],MATCH(Q1361&amp;"_"&amp;D1360,XMLLINK[EID_MID],0)))</f>
        <v/>
      </c>
      <c r="F1360" s="18" t="str">
        <f>IF(S1360,"",INDEX(XMLLINK[GebDat],MATCH(Q1361&amp;"_"&amp;D1360,XMLLINK[EID_MID],0)))</f>
        <v/>
      </c>
      <c r="G1360" s="18" t="str">
        <f>IF(S1360,"",INDEX(XMLLINK[Geschlecht],MATCH(Q1361&amp;"_"&amp;D1360,XMLLINK[EID_MID],0)))</f>
        <v/>
      </c>
      <c r="H1360" s="18" t="str">
        <f>IF(S1360,"",INDEX(XMLLINK[Adresse],MATCH(Q1361&amp;"_"&amp;D1360,XMLLINK[EID_MID],0)))</f>
        <v/>
      </c>
      <c r="I1360" s="18" t="str">
        <f>IF(S1360,"",INDEX(XMLLINK[Email],MATCH(Q1361&amp;"_"&amp;D1360,XMLLINK[EID_MID],0)))</f>
        <v/>
      </c>
      <c r="J1360" s="18" t="str">
        <f>IF(S1360,"",INDEX(XMLLINK[Telefon],MATCH(Q1361&amp;"_"&amp;D1360,XMLLINK[EID_MID],0)))</f>
        <v/>
      </c>
      <c r="K1360" s="18" t="str">
        <f>IF(S1360,"",INDEX(XMLLINK[Instrument],MATCH(Q1361&amp;"_"&amp;D1360,XMLLINK[EID_MID],0)))</f>
        <v/>
      </c>
      <c r="L1360" s="18" t="str">
        <f>IF(S1360,"",INDEX(XMLLINK[BereichIDPerson],MATCH(Q1361&amp;"_"&amp;D1360,XMLLINK[EID_MID],0)))</f>
        <v/>
      </c>
      <c r="M1360" s="18" t="str">
        <f>IF(S1360,"",INDEX(XMLLINK[BereichNamePerson],MATCH(Q1361&amp;"_"&amp;D1360,XMLLINK[EID_MID],0)))</f>
        <v/>
      </c>
      <c r="N1360" s="18" t="str">
        <f>IF(S1360,"",INDEX(XMLLINK[AuswahlPerson],MATCH(Q1361&amp;"_"&amp;D1360,XMLLINK[EID_MID],0)))</f>
        <v/>
      </c>
      <c r="O1360" s="18" t="str">
        <f>IF(S1360,"",INDEX(XMLLINK[BemerkungPerson],MATCH(Q1361&amp;"_"&amp;D1360,XMLLINK[EID_MID],0)))</f>
        <v/>
      </c>
      <c r="Q1360" s="21">
        <f t="shared" si="268"/>
        <v>68</v>
      </c>
      <c r="R1360" s="15">
        <v>5</v>
      </c>
      <c r="S1360" s="18" t="b">
        <f>ISERROR(INDEX(XMLLINK[NamePerson],MATCH(Q1357&amp;"_"&amp;D1360,XMLLINK[EID_MID],0)))</f>
        <v>1</v>
      </c>
      <c r="U1360" s="15" t="str">
        <f t="shared" ca="1" si="269"/>
        <v/>
      </c>
      <c r="W1360" s="15" t="str">
        <f>IF(OR(M1360="",COUNTIF(M1356:M1359,M1360)&gt;0),"",", "&amp;M1360)</f>
        <v/>
      </c>
      <c r="Y1360" s="15" t="str">
        <f>IF(OR(K1360="",COUNTIF(K1357:K1359,K1360)&gt;0),"",", "&amp;K1360)</f>
        <v/>
      </c>
    </row>
    <row r="1361" spans="1:25" x14ac:dyDescent="0.25">
      <c r="A1361" s="24"/>
      <c r="B1361" s="17" t="s">
        <v>84</v>
      </c>
      <c r="C1361" s="18" t="str">
        <f>IF(ISERROR(S1355),"",INDEX(XMLLINK[Artikel],MATCH(Q1361,XMLLINK[EnsembleNr],0)))</f>
        <v/>
      </c>
      <c r="D1361" s="21">
        <v>6</v>
      </c>
      <c r="E1361" s="18" t="str">
        <f>IF(S1361,"",INDEX(XMLLINK[NamePerson],MATCH(Q1362&amp;"_"&amp;D1361,XMLLINK[EID_MID],0)))</f>
        <v/>
      </c>
      <c r="F1361" s="18" t="str">
        <f>IF(S1361,"",INDEX(XMLLINK[GebDat],MATCH(Q1362&amp;"_"&amp;D1361,XMLLINK[EID_MID],0)))</f>
        <v/>
      </c>
      <c r="G1361" s="18" t="str">
        <f>IF(S1361,"",INDEX(XMLLINK[Geschlecht],MATCH(Q1362&amp;"_"&amp;D1361,XMLLINK[EID_MID],0)))</f>
        <v/>
      </c>
      <c r="H1361" s="18" t="str">
        <f>IF(S1361,"",INDEX(XMLLINK[Adresse],MATCH(Q1362&amp;"_"&amp;D1361,XMLLINK[EID_MID],0)))</f>
        <v/>
      </c>
      <c r="I1361" s="18" t="str">
        <f>IF(S1361,"",INDEX(XMLLINK[Email],MATCH(Q1362&amp;"_"&amp;D1361,XMLLINK[EID_MID],0)))</f>
        <v/>
      </c>
      <c r="J1361" s="18" t="str">
        <f>IF(S1361,"",INDEX(XMLLINK[Telefon],MATCH(Q1362&amp;"_"&amp;D1361,XMLLINK[EID_MID],0)))</f>
        <v/>
      </c>
      <c r="K1361" s="18" t="str">
        <f>IF(S1361,"",INDEX(XMLLINK[Instrument],MATCH(Q1362&amp;"_"&amp;D1361,XMLLINK[EID_MID],0)))</f>
        <v/>
      </c>
      <c r="L1361" s="18" t="str">
        <f>IF(S1361,"",INDEX(XMLLINK[BereichIDPerson],MATCH(Q1362&amp;"_"&amp;D1361,XMLLINK[EID_MID],0)))</f>
        <v/>
      </c>
      <c r="M1361" s="18" t="str">
        <f>IF(S1361,"",INDEX(XMLLINK[BereichNamePerson],MATCH(Q1362&amp;"_"&amp;D1361,XMLLINK[EID_MID],0)))</f>
        <v/>
      </c>
      <c r="N1361" s="18" t="str">
        <f>IF(S1361,"",INDEX(XMLLINK[AuswahlPerson],MATCH(Q1362&amp;"_"&amp;D1361,XMLLINK[EID_MID],0)))</f>
        <v/>
      </c>
      <c r="O1361" s="18" t="str">
        <f>IF(S1361,"",INDEX(XMLLINK[BemerkungPerson],MATCH(Q1362&amp;"_"&amp;D1361,XMLLINK[EID_MID],0)))</f>
        <v/>
      </c>
      <c r="Q1361" s="21">
        <f t="shared" si="268"/>
        <v>68</v>
      </c>
      <c r="R1361" s="15">
        <v>6</v>
      </c>
      <c r="S1361" s="18" t="b">
        <f>ISERROR(INDEX(XMLLINK[NamePerson],MATCH(Q1357&amp;"_"&amp;D1361,XMLLINK[EID_MID],0)))</f>
        <v>1</v>
      </c>
      <c r="U1361" s="15" t="str">
        <f t="shared" ca="1" si="269"/>
        <v/>
      </c>
      <c r="W1361" s="15" t="str">
        <f>IF(OR(M1361="",COUNTIF(M1356:M1360,M1361)&gt;0),"",", "&amp;M1361)</f>
        <v/>
      </c>
      <c r="Y1361" s="15" t="str">
        <f>IF(OR(K1361="",COUNTIF(K1358:K1360,K1361)&gt;0),"",", "&amp;K1361)</f>
        <v/>
      </c>
    </row>
    <row r="1362" spans="1:25" x14ac:dyDescent="0.25">
      <c r="A1362" s="24"/>
      <c r="B1362" s="17" t="s">
        <v>85</v>
      </c>
      <c r="C1362" s="18" t="str">
        <f>IF(ISERROR(S1355),"",INDEX(XMLLINK[BereichID],MATCH(Q1362,XMLLINK[EnsembleNr],0)))</f>
        <v/>
      </c>
      <c r="D1362" s="21">
        <v>7</v>
      </c>
      <c r="E1362" s="18" t="str">
        <f>IF(S1362,"",INDEX(XMLLINK[NamePerson],MATCH(Q1363&amp;"_"&amp;D1362,XMLLINK[EID_MID],0)))</f>
        <v/>
      </c>
      <c r="F1362" s="18" t="str">
        <f>IF(S1362,"",INDEX(XMLLINK[GebDat],MATCH(Q1363&amp;"_"&amp;D1362,XMLLINK[EID_MID],0)))</f>
        <v/>
      </c>
      <c r="G1362" s="18" t="str">
        <f>IF(S1362,"",INDEX(XMLLINK[Geschlecht],MATCH(Q1363&amp;"_"&amp;D1362,XMLLINK[EID_MID],0)))</f>
        <v/>
      </c>
      <c r="H1362" s="18" t="str">
        <f>IF(S1362,"",INDEX(XMLLINK[Adresse],MATCH(Q1363&amp;"_"&amp;D1362,XMLLINK[EID_MID],0)))</f>
        <v/>
      </c>
      <c r="I1362" s="18" t="str">
        <f>IF(S1362,"",INDEX(XMLLINK[Email],MATCH(Q1363&amp;"_"&amp;D1362,XMLLINK[EID_MID],0)))</f>
        <v/>
      </c>
      <c r="J1362" s="18" t="str">
        <f>IF(S1362,"",INDEX(XMLLINK[Telefon],MATCH(Q1363&amp;"_"&amp;D1362,XMLLINK[EID_MID],0)))</f>
        <v/>
      </c>
      <c r="K1362" s="18" t="str">
        <f>IF(S1362,"",INDEX(XMLLINK[Instrument],MATCH(Q1363&amp;"_"&amp;D1362,XMLLINK[EID_MID],0)))</f>
        <v/>
      </c>
      <c r="L1362" s="18" t="str">
        <f>IF(S1362,"",INDEX(XMLLINK[BereichIDPerson],MATCH(Q1363&amp;"_"&amp;D1362,XMLLINK[EID_MID],0)))</f>
        <v/>
      </c>
      <c r="M1362" s="18" t="str">
        <f>IF(S1362,"",INDEX(XMLLINK[BereichNamePerson],MATCH(Q1363&amp;"_"&amp;D1362,XMLLINK[EID_MID],0)))</f>
        <v/>
      </c>
      <c r="N1362" s="18" t="str">
        <f>IF(S1362,"",INDEX(XMLLINK[AuswahlPerson],MATCH(Q1363&amp;"_"&amp;D1362,XMLLINK[EID_MID],0)))</f>
        <v/>
      </c>
      <c r="O1362" s="18" t="str">
        <f>IF(S1362,"",INDEX(XMLLINK[BemerkungPerson],MATCH(Q1363&amp;"_"&amp;D1362,XMLLINK[EID_MID],0)))</f>
        <v/>
      </c>
      <c r="Q1362" s="21">
        <f t="shared" si="268"/>
        <v>68</v>
      </c>
      <c r="R1362" s="15">
        <v>7</v>
      </c>
      <c r="S1362" s="18" t="b">
        <f>ISERROR(INDEX(XMLLINK[NamePerson],MATCH(Q1357&amp;"_"&amp;D1362,XMLLINK[EID_MID],0)))</f>
        <v>1</v>
      </c>
      <c r="U1362" s="15" t="str">
        <f t="shared" ca="1" si="269"/>
        <v/>
      </c>
      <c r="W1362" s="15" t="str">
        <f>IF(OR(M1362="",COUNTIF(M1356:M1361,M1362)&gt;0),"",", "&amp;M1362)</f>
        <v/>
      </c>
      <c r="Y1362" s="15" t="str">
        <f>IF(OR(K1362="",COUNTIF(K1359:K1361,K1362)&gt;0),"",", "&amp;K1362)</f>
        <v/>
      </c>
    </row>
    <row r="1363" spans="1:25" x14ac:dyDescent="0.25">
      <c r="A1363" s="24"/>
      <c r="B1363" s="17" t="s">
        <v>86</v>
      </c>
      <c r="C1363" s="18" t="str">
        <f>IF(ISERROR(S1355),"",INDEX(XMLLINK[BereichName],MATCH(Q1363,XMLLINK[EnsembleNr],0)))</f>
        <v/>
      </c>
      <c r="D1363" s="21">
        <v>8</v>
      </c>
      <c r="E1363" s="18" t="str">
        <f>IF(S1363,"",INDEX(XMLLINK[NamePerson],MATCH(Q1364&amp;"_"&amp;D1363,XMLLINK[EID_MID],0)))</f>
        <v/>
      </c>
      <c r="F1363" s="18" t="str">
        <f>IF(S1363,"",INDEX(XMLLINK[GebDat],MATCH(Q1364&amp;"_"&amp;D1363,XMLLINK[EID_MID],0)))</f>
        <v/>
      </c>
      <c r="G1363" s="18" t="str">
        <f>IF(S1363,"",INDEX(XMLLINK[Geschlecht],MATCH(Q1364&amp;"_"&amp;D1363,XMLLINK[EID_MID],0)))</f>
        <v/>
      </c>
      <c r="H1363" s="18" t="str">
        <f>IF(S1363,"",INDEX(XMLLINK[Adresse],MATCH(Q1364&amp;"_"&amp;D1363,XMLLINK[EID_MID],0)))</f>
        <v/>
      </c>
      <c r="I1363" s="18" t="str">
        <f>IF(S1363,"",INDEX(XMLLINK[Email],MATCH(Q1364&amp;"_"&amp;D1363,XMLLINK[EID_MID],0)))</f>
        <v/>
      </c>
      <c r="J1363" s="18" t="str">
        <f>IF(S1363,"",INDEX(XMLLINK[Telefon],MATCH(Q1364&amp;"_"&amp;D1363,XMLLINK[EID_MID],0)))</f>
        <v/>
      </c>
      <c r="K1363" s="18" t="str">
        <f>IF(S1363,"",INDEX(XMLLINK[Instrument],MATCH(Q1364&amp;"_"&amp;D1363,XMLLINK[EID_MID],0)))</f>
        <v/>
      </c>
      <c r="L1363" s="18" t="str">
        <f>IF(S1363,"",INDEX(XMLLINK[BereichIDPerson],MATCH(Q1364&amp;"_"&amp;D1363,XMLLINK[EID_MID],0)))</f>
        <v/>
      </c>
      <c r="M1363" s="18" t="str">
        <f>IF(S1363,"",INDEX(XMLLINK[BereichNamePerson],MATCH(Q1364&amp;"_"&amp;D1363,XMLLINK[EID_MID],0)))</f>
        <v/>
      </c>
      <c r="N1363" s="18" t="str">
        <f>IF(S1363,"",INDEX(XMLLINK[AuswahlPerson],MATCH(Q1364&amp;"_"&amp;D1363,XMLLINK[EID_MID],0)))</f>
        <v/>
      </c>
      <c r="O1363" s="18" t="str">
        <f>IF(S1363,"",INDEX(XMLLINK[BemerkungPerson],MATCH(Q1364&amp;"_"&amp;D1363,XMLLINK[EID_MID],0)))</f>
        <v/>
      </c>
      <c r="Q1363" s="21">
        <f t="shared" si="268"/>
        <v>68</v>
      </c>
      <c r="R1363" s="15">
        <v>8</v>
      </c>
      <c r="S1363" s="18" t="b">
        <f>ISERROR(INDEX(XMLLINK[NamePerson],MATCH(Q1357&amp;"_"&amp;D1363,XMLLINK[EID_MID],0)))</f>
        <v>1</v>
      </c>
      <c r="U1363" s="15" t="str">
        <f t="shared" ca="1" si="269"/>
        <v/>
      </c>
      <c r="W1363" s="15" t="str">
        <f>IF(OR(M1363="",COUNTIF(M1356:M1362,M1363)&gt;0),"",", "&amp;M1363)</f>
        <v/>
      </c>
      <c r="Y1363" s="15" t="str">
        <f>IF(OR(K1363="",COUNTIF(K1360:K1362,K1363)&gt;0),"",", "&amp;K1363)</f>
        <v/>
      </c>
    </row>
    <row r="1364" spans="1:25" x14ac:dyDescent="0.25">
      <c r="A1364" s="24"/>
      <c r="B1364" s="17" t="s">
        <v>87</v>
      </c>
      <c r="C1364" s="18" t="str">
        <f>IF(ISERROR(S1355),"",INDEX(XMLLINK[Auftrittzeit],MATCH(Q1364,XMLLINK[EnsembleNr],0)))</f>
        <v/>
      </c>
      <c r="D1364" s="17" t="s">
        <v>94</v>
      </c>
      <c r="E1364" s="15" t="s">
        <v>29</v>
      </c>
      <c r="F1364" s="15" t="s">
        <v>30</v>
      </c>
      <c r="G1364" s="15" t="s">
        <v>95</v>
      </c>
      <c r="H1364" s="15" t="s">
        <v>32</v>
      </c>
      <c r="I1364" s="15" t="s">
        <v>20</v>
      </c>
      <c r="J1364" s="15" t="s">
        <v>39</v>
      </c>
      <c r="Q1364" s="21">
        <f t="shared" si="268"/>
        <v>68</v>
      </c>
      <c r="U1364" s="15">
        <f ca="1">COUNT(U1356:U1363)</f>
        <v>0</v>
      </c>
      <c r="W1364" s="29" t="str">
        <f>CONCATENATE(W1365,V1366,W1366,V1367,W1367,V1368,W1368,V1369,W1369,V1370,W1370,V1371,W1371)</f>
        <v/>
      </c>
    </row>
    <row r="1365" spans="1:25" x14ac:dyDescent="0.25">
      <c r="A1365" s="24"/>
      <c r="B1365" s="17" t="s">
        <v>88</v>
      </c>
      <c r="C1365" s="18" t="str">
        <f>IF(ISERROR(S1355),"",INDEX(XMLLINK[Bemerkung],MATCH(Q1365,XMLLINK[EnsembleNr],0)))</f>
        <v/>
      </c>
      <c r="D1365" s="21">
        <v>1</v>
      </c>
      <c r="E1365" s="18" t="str">
        <f>IF(S1365,"",INDEX(XMLLINK[Titel],MATCH(Q1366&amp;"_"&amp;D1365,XMLLINK[EID_WID],0)))</f>
        <v/>
      </c>
      <c r="F1365" s="18" t="str">
        <f>IF(S1365,"",INDEX(XMLLINK[Komponist],MATCH(Q1366&amp;"_"&amp;D1365,XMLLINK[EID_WID],0)))</f>
        <v/>
      </c>
      <c r="G1365" s="18" t="str">
        <f>IF(S1365,"",INDEX(XMLLINK[Satz],MATCH(Q1366&amp;"_"&amp;D1365,XMLLINK[EID_WID],0)))</f>
        <v/>
      </c>
      <c r="H1365" s="18" t="str">
        <f>IF(S1365,"",INDEX(XMLLINK[Dauer],MATCH(Q1366&amp;"_"&amp;D1365,XMLLINK[EID_WID],0)))</f>
        <v/>
      </c>
      <c r="I1365" s="18" t="str">
        <f>IF(S1365,"",INDEX(XMLLINK[BemerkungWerk],MATCH(Q1366&amp;"_"&amp;D1365,XMLLINK[EID_WID],0)))</f>
        <v/>
      </c>
      <c r="J1365" s="18" t="str">
        <f>IF(S1365,"",INDEX(XMLLINK[Pflicht],MATCH(Q1366&amp;"_"&amp;D1365,XMLLINK[EID_WID],0)))</f>
        <v/>
      </c>
      <c r="Q1365" s="21">
        <f t="shared" si="268"/>
        <v>68</v>
      </c>
      <c r="R1365" s="22" t="s">
        <v>102</v>
      </c>
      <c r="S1365" s="18" t="b">
        <f>ISERROR(INDEX(XMLLINK[NamePerson],MATCH(Q1367&amp;"_"&amp;D1365,XMLLINK[EID_WID],0)))</f>
        <v>1</v>
      </c>
      <c r="W1365" s="15" t="str">
        <f t="shared" ref="W1365:W1372" si="270">IF(AND(F1365="",G1365=""),E1365,IF(AND(F1365&lt;&gt;"",G1365&lt;&gt;""),F1365&amp;", "&amp;E1365&amp;", "&amp;G1365,IF(F1365="",E1365&amp;", "&amp;G1365,F1365&amp;", "&amp;E1365)))</f>
        <v/>
      </c>
    </row>
    <row r="1366" spans="1:25" x14ac:dyDescent="0.25">
      <c r="A1366" s="24"/>
      <c r="B1366" s="17" t="s">
        <v>108</v>
      </c>
      <c r="C1366" s="28" t="str">
        <f ca="1">IF(U1364=0,"",SUM(U1356:U1363)/U1364/365.25)</f>
        <v/>
      </c>
      <c r="D1366" s="21">
        <v>2</v>
      </c>
      <c r="E1366" s="18" t="str">
        <f>IF(S1366,"",INDEX(XMLLINK[Titel],MATCH(Q1367&amp;"_"&amp;D1366,XMLLINK[EID_WID],0)))</f>
        <v/>
      </c>
      <c r="F1366" s="18" t="str">
        <f>IF(S1366,"",INDEX(XMLLINK[Komponist],MATCH(Q1367&amp;"_"&amp;D1366,XMLLINK[EID_WID],0)))</f>
        <v/>
      </c>
      <c r="G1366" s="18" t="str">
        <f>IF(S1366,"",INDEX(XMLLINK[Satz],MATCH(Q1367&amp;"_"&amp;D1366,XMLLINK[EID_WID],0)))</f>
        <v/>
      </c>
      <c r="H1366" s="18" t="str">
        <f>IF(S1366,"",INDEX(XMLLINK[Dauer],MATCH(Q1367&amp;"_"&amp;D1366,XMLLINK[EID_WID],0)))</f>
        <v/>
      </c>
      <c r="I1366" s="18" t="str">
        <f>IF(S1366,"",INDEX(XMLLINK[BemerkungWerk],MATCH(Q1367&amp;"_"&amp;D1366,XMLLINK[EID_WID],0)))</f>
        <v/>
      </c>
      <c r="J1366" s="18" t="str">
        <f>IF(S1366,"",INDEX(XMLLINK[Pflicht],MATCH(Q1367&amp;"_"&amp;D1366,XMLLINK[EID_WID],0)))</f>
        <v/>
      </c>
      <c r="Q1366" s="21">
        <f t="shared" si="268"/>
        <v>68</v>
      </c>
      <c r="R1366" s="22">
        <v>2</v>
      </c>
      <c r="S1366" s="18" t="b">
        <f>ISERROR(INDEX(XMLLINK[NamePerson],MATCH(Q1368&amp;"_"&amp;D1366,XMLLINK[EID_WID],0)))</f>
        <v>1</v>
      </c>
      <c r="V1366" s="15" t="str">
        <f>IF(W1366="","","; ")</f>
        <v/>
      </c>
      <c r="W1366" s="15" t="str">
        <f t="shared" si="270"/>
        <v/>
      </c>
    </row>
    <row r="1367" spans="1:25" x14ac:dyDescent="0.25">
      <c r="A1367" s="24"/>
      <c r="D1367" s="21">
        <v>3</v>
      </c>
      <c r="E1367" s="18" t="str">
        <f>IF(S1367,"",INDEX(XMLLINK[Titel],MATCH(Q1368&amp;"_"&amp;D1367,XMLLINK[EID_WID],0)))</f>
        <v/>
      </c>
      <c r="F1367" s="18" t="str">
        <f>IF(S1367,"",INDEX(XMLLINK[Komponist],MATCH(Q1368&amp;"_"&amp;D1367,XMLLINK[EID_WID],0)))</f>
        <v/>
      </c>
      <c r="G1367" s="18" t="str">
        <f>IF(S1367,"",INDEX(XMLLINK[Satz],MATCH(Q1368&amp;"_"&amp;D1367,XMLLINK[EID_WID],0)))</f>
        <v/>
      </c>
      <c r="H1367" s="18" t="str">
        <f>IF(S1367,"",INDEX(XMLLINK[Dauer],MATCH(Q1368&amp;"_"&amp;D1367,XMLLINK[EID_WID],0)))</f>
        <v/>
      </c>
      <c r="I1367" s="18" t="str">
        <f>IF(S1367,"",INDEX(XMLLINK[BemerkungWerk],MATCH(Q1368&amp;"_"&amp;D1367,XMLLINK[EID_WID],0)))</f>
        <v/>
      </c>
      <c r="J1367" s="18" t="str">
        <f>IF(S1367,"",INDEX(XMLLINK[Pflicht],MATCH(Q1368&amp;"_"&amp;D1367,XMLLINK[EID_WID],0)))</f>
        <v/>
      </c>
      <c r="Q1367" s="21">
        <f t="shared" si="268"/>
        <v>68</v>
      </c>
      <c r="R1367" s="22">
        <v>3</v>
      </c>
      <c r="S1367" s="18" t="b">
        <f>ISERROR(INDEX(XMLLINK[NamePerson],MATCH(Q1369&amp;"_"&amp;D1367,XMLLINK[EID_WID],0)))</f>
        <v>1</v>
      </c>
      <c r="V1367" s="15" t="str">
        <f t="shared" ref="V1367:V1372" si="271">IF(W1367="","","; ")</f>
        <v/>
      </c>
      <c r="W1367" s="15" t="str">
        <f t="shared" si="270"/>
        <v/>
      </c>
    </row>
    <row r="1368" spans="1:25" x14ac:dyDescent="0.25">
      <c r="A1368" s="24"/>
      <c r="D1368" s="21">
        <v>4</v>
      </c>
      <c r="E1368" s="18" t="str">
        <f>IF(S1368,"",INDEX(XMLLINK[Titel],MATCH(Q1369&amp;"_"&amp;D1368,XMLLINK[EID_WID],0)))</f>
        <v/>
      </c>
      <c r="F1368" s="18" t="str">
        <f>IF(S1368,"",INDEX(XMLLINK[Komponist],MATCH(Q1369&amp;"_"&amp;D1368,XMLLINK[EID_WID],0)))</f>
        <v/>
      </c>
      <c r="G1368" s="18" t="str">
        <f>IF(S1368,"",INDEX(XMLLINK[Satz],MATCH(Q1369&amp;"_"&amp;D1368,XMLLINK[EID_WID],0)))</f>
        <v/>
      </c>
      <c r="H1368" s="18" t="str">
        <f>IF(S1368,"",INDEX(XMLLINK[Dauer],MATCH(Q1369&amp;"_"&amp;D1368,XMLLINK[EID_WID],0)))</f>
        <v/>
      </c>
      <c r="I1368" s="18" t="str">
        <f>IF(S1368,"",INDEX(XMLLINK[BemerkungWerk],MATCH(Q1369&amp;"_"&amp;D1368,XMLLINK[EID_WID],0)))</f>
        <v/>
      </c>
      <c r="J1368" s="18" t="str">
        <f>IF(S1368,"",INDEX(XMLLINK[Pflicht],MATCH(Q1369&amp;"_"&amp;D1368,XMLLINK[EID_WID],0)))</f>
        <v/>
      </c>
      <c r="Q1368" s="21">
        <f t="shared" si="268"/>
        <v>68</v>
      </c>
      <c r="R1368" s="22">
        <v>4</v>
      </c>
      <c r="S1368" s="18" t="b">
        <f>ISERROR(INDEX(XMLLINK[NamePerson],MATCH(Q1370&amp;"_"&amp;D1368,XMLLINK[EID_WID],0)))</f>
        <v>1</v>
      </c>
      <c r="V1368" s="15" t="str">
        <f t="shared" si="271"/>
        <v/>
      </c>
      <c r="W1368" s="15" t="str">
        <f t="shared" si="270"/>
        <v/>
      </c>
    </row>
    <row r="1369" spans="1:25" x14ac:dyDescent="0.25">
      <c r="A1369" s="24"/>
      <c r="D1369" s="21">
        <v>5</v>
      </c>
      <c r="E1369" s="18" t="str">
        <f>IF(S1369,"",INDEX(XMLLINK[Titel],MATCH(Q1370&amp;"_"&amp;D1369,XMLLINK[EID_WID],0)))</f>
        <v/>
      </c>
      <c r="F1369" s="18" t="str">
        <f>IF(S1369,"",INDEX(XMLLINK[Komponist],MATCH(Q1370&amp;"_"&amp;D1369,XMLLINK[EID_WID],0)))</f>
        <v/>
      </c>
      <c r="G1369" s="18" t="str">
        <f>IF(S1369,"",INDEX(XMLLINK[Satz],MATCH(Q1370&amp;"_"&amp;D1369,XMLLINK[EID_WID],0)))</f>
        <v/>
      </c>
      <c r="H1369" s="18" t="str">
        <f>IF(S1369,"",INDEX(XMLLINK[Dauer],MATCH(Q1370&amp;"_"&amp;D1369,XMLLINK[EID_WID],0)))</f>
        <v/>
      </c>
      <c r="I1369" s="18" t="str">
        <f>IF(S1369,"",INDEX(XMLLINK[BemerkungWerk],MATCH(Q1370&amp;"_"&amp;D1369,XMLLINK[EID_WID],0)))</f>
        <v/>
      </c>
      <c r="J1369" s="18" t="str">
        <f>IF(S1369,"",INDEX(XMLLINK[Pflicht],MATCH(Q1370&amp;"_"&amp;D1369,XMLLINK[EID_WID],0)))</f>
        <v/>
      </c>
      <c r="Q1369" s="21">
        <f t="shared" si="268"/>
        <v>68</v>
      </c>
      <c r="R1369" s="22">
        <v>5</v>
      </c>
      <c r="S1369" s="18" t="b">
        <f>ISERROR(INDEX(XMLLINK[NamePerson],MATCH(Q1371&amp;"_"&amp;D1369,XMLLINK[EID_WID],0)))</f>
        <v>1</v>
      </c>
      <c r="V1369" s="15" t="str">
        <f t="shared" si="271"/>
        <v/>
      </c>
      <c r="W1369" s="15" t="str">
        <f t="shared" si="270"/>
        <v/>
      </c>
    </row>
    <row r="1370" spans="1:25" x14ac:dyDescent="0.25">
      <c r="A1370" s="24"/>
      <c r="D1370" s="21">
        <v>6</v>
      </c>
      <c r="E1370" s="18" t="str">
        <f>IF(S1370,"",INDEX(XMLLINK[Titel],MATCH(Q1371&amp;"_"&amp;D1370,XMLLINK[EID_WID],0)))</f>
        <v/>
      </c>
      <c r="F1370" s="18" t="str">
        <f>IF(S1370,"",INDEX(XMLLINK[Komponist],MATCH(Q1371&amp;"_"&amp;D1370,XMLLINK[EID_WID],0)))</f>
        <v/>
      </c>
      <c r="G1370" s="18" t="str">
        <f>IF(S1370,"",INDEX(XMLLINK[Satz],MATCH(Q1371&amp;"_"&amp;D1370,XMLLINK[EID_WID],0)))</f>
        <v/>
      </c>
      <c r="H1370" s="18" t="str">
        <f>IF(S1370,"",INDEX(XMLLINK[Dauer],MATCH(Q1371&amp;"_"&amp;D1370,XMLLINK[EID_WID],0)))</f>
        <v/>
      </c>
      <c r="I1370" s="18" t="str">
        <f>IF(S1370,"",INDEX(XMLLINK[BemerkungWerk],MATCH(Q1371&amp;"_"&amp;D1370,XMLLINK[EID_WID],0)))</f>
        <v/>
      </c>
      <c r="J1370" s="18" t="str">
        <f>IF(S1370,"",INDEX(XMLLINK[Pflicht],MATCH(Q1371&amp;"_"&amp;D1370,XMLLINK[EID_WID],0)))</f>
        <v/>
      </c>
      <c r="Q1370" s="21">
        <f t="shared" si="268"/>
        <v>68</v>
      </c>
      <c r="R1370" s="22">
        <v>6</v>
      </c>
      <c r="S1370" s="18" t="b">
        <f>ISERROR(INDEX(XMLLINK[NamePerson],MATCH(Q1372&amp;"_"&amp;D1370,XMLLINK[EID_WID],0)))</f>
        <v>1</v>
      </c>
      <c r="V1370" s="15" t="str">
        <f t="shared" si="271"/>
        <v/>
      </c>
      <c r="W1370" s="15" t="str">
        <f t="shared" si="270"/>
        <v/>
      </c>
    </row>
    <row r="1371" spans="1:25" x14ac:dyDescent="0.25">
      <c r="A1371" s="24"/>
      <c r="D1371" s="21">
        <v>7</v>
      </c>
      <c r="E1371" s="18" t="str">
        <f>IF(S1371,"",INDEX(XMLLINK[Titel],MATCH(Q1372&amp;"_"&amp;D1371,XMLLINK[EID_WID],0)))</f>
        <v/>
      </c>
      <c r="F1371" s="18" t="str">
        <f>IF(S1371,"",INDEX(XMLLINK[Komponist],MATCH(Q1372&amp;"_"&amp;D1371,XMLLINK[EID_WID],0)))</f>
        <v/>
      </c>
      <c r="G1371" s="18" t="str">
        <f>IF(S1371,"",INDEX(XMLLINK[Satz],MATCH(Q1372&amp;"_"&amp;D1371,XMLLINK[EID_WID],0)))</f>
        <v/>
      </c>
      <c r="H1371" s="18" t="str">
        <f>IF(S1371,"",INDEX(XMLLINK[Dauer],MATCH(Q1372&amp;"_"&amp;D1371,XMLLINK[EID_WID],0)))</f>
        <v/>
      </c>
      <c r="I1371" s="18" t="str">
        <f>IF(S1371,"",INDEX(XMLLINK[BemerkungWerk],MATCH(Q1372&amp;"_"&amp;D1371,XMLLINK[EID_WID],0)))</f>
        <v/>
      </c>
      <c r="J1371" s="18" t="str">
        <f>IF(S1371,"",INDEX(XMLLINK[Pflicht],MATCH(Q1372&amp;"_"&amp;D1371,XMLLINK[EID_WID],0)))</f>
        <v/>
      </c>
      <c r="Q1371" s="21">
        <f t="shared" si="268"/>
        <v>68</v>
      </c>
      <c r="R1371" s="22">
        <v>7</v>
      </c>
      <c r="S1371" s="18" t="b">
        <f>ISERROR(INDEX(XMLLINK[NamePerson],MATCH(Q1373&amp;"_"&amp;D1371,XMLLINK[EID_WID],0)))</f>
        <v>1</v>
      </c>
      <c r="V1371" s="15" t="str">
        <f t="shared" si="271"/>
        <v/>
      </c>
      <c r="W1371" s="15" t="str">
        <f t="shared" si="270"/>
        <v/>
      </c>
    </row>
    <row r="1372" spans="1:25" x14ac:dyDescent="0.25">
      <c r="A1372" s="24"/>
      <c r="D1372" s="21">
        <v>8</v>
      </c>
      <c r="E1372" s="18" t="str">
        <f>IF(S1372,"",INDEX(XMLLINK[Titel],MATCH(Q1373&amp;"_"&amp;D1372,XMLLINK[EID_WID],0)))</f>
        <v/>
      </c>
      <c r="F1372" s="18" t="str">
        <f>IF(S1372,"",INDEX(XMLLINK[Komponist],MATCH(Q1373&amp;"_"&amp;D1372,XMLLINK[EID_WID],0)))</f>
        <v/>
      </c>
      <c r="G1372" s="18" t="str">
        <f>IF(S1372,"",INDEX(XMLLINK[Satz],MATCH(Q1373&amp;"_"&amp;D1372,XMLLINK[EID_WID],0)))</f>
        <v/>
      </c>
      <c r="H1372" s="18" t="str">
        <f>IF(S1372,"",INDEX(XMLLINK[Dauer],MATCH(Q1373&amp;"_"&amp;D1372,XMLLINK[EID_WID],0)))</f>
        <v/>
      </c>
      <c r="I1372" s="18" t="str">
        <f>IF(S1372,"",INDEX(XMLLINK[BemerkungWerk],MATCH(Q1373&amp;"_"&amp;D1372,XMLLINK[EID_WID],0)))</f>
        <v/>
      </c>
      <c r="J1372" s="18" t="str">
        <f>IF(S1372,"",INDEX(XMLLINK[Pflicht],MATCH(Q1373&amp;"_"&amp;D1372,XMLLINK[EID_WID],0)))</f>
        <v/>
      </c>
      <c r="Q1372" s="21"/>
      <c r="R1372" s="22">
        <v>8</v>
      </c>
      <c r="S1372" s="18" t="b">
        <f>ISERROR(INDEX(XMLLINK[NamePerson],MATCH(A1373&amp;"_"&amp;D1372,XMLLINK[EID_WID],0)))</f>
        <v>1</v>
      </c>
      <c r="V1372" s="15" t="str">
        <f t="shared" si="271"/>
        <v/>
      </c>
      <c r="W1372" s="15" t="str">
        <f t="shared" si="270"/>
        <v/>
      </c>
    </row>
    <row r="1374" spans="1:25" x14ac:dyDescent="0.25">
      <c r="A1374" s="23" t="s">
        <v>96</v>
      </c>
      <c r="B1374" s="23">
        <f>(ROW()+6)/20</f>
        <v>69</v>
      </c>
      <c r="C1374" s="24"/>
      <c r="D1374" s="24"/>
      <c r="E1374" s="24"/>
      <c r="F1374" s="24"/>
      <c r="G1374" s="24"/>
      <c r="H1374" s="24"/>
      <c r="I1374" s="24"/>
      <c r="J1374" s="24"/>
      <c r="K1374" s="24"/>
      <c r="L1374" s="24"/>
      <c r="M1374" s="24"/>
      <c r="N1374" s="24"/>
      <c r="O1374" s="24"/>
    </row>
    <row r="1375" spans="1:25" x14ac:dyDescent="0.25">
      <c r="A1375" s="24"/>
      <c r="B1375" s="17" t="s">
        <v>78</v>
      </c>
      <c r="C1375" s="18" t="str">
        <f>IF(ISERROR(S1375),"",INDEX(XMLLINK[Name],MATCH(Q1376,XMLLINK[EnsembleNr],0)))</f>
        <v/>
      </c>
      <c r="D1375" s="17" t="s">
        <v>89</v>
      </c>
      <c r="E1375" s="19" t="s">
        <v>11</v>
      </c>
      <c r="F1375" s="15" t="s">
        <v>90</v>
      </c>
      <c r="G1375" s="15" t="s">
        <v>91</v>
      </c>
      <c r="H1375" s="15" t="s">
        <v>24</v>
      </c>
      <c r="I1375" s="15" t="s">
        <v>25</v>
      </c>
      <c r="J1375" s="15" t="s">
        <v>26</v>
      </c>
      <c r="K1375" s="15" t="s">
        <v>27</v>
      </c>
      <c r="L1375" s="15" t="s">
        <v>18</v>
      </c>
      <c r="M1375" s="15" t="s">
        <v>92</v>
      </c>
      <c r="N1375" s="15" t="s">
        <v>93</v>
      </c>
      <c r="O1375" s="15" t="s">
        <v>20</v>
      </c>
      <c r="Q1375" s="21" t="s">
        <v>103</v>
      </c>
      <c r="R1375" s="17" t="s">
        <v>97</v>
      </c>
      <c r="S1375" s="20" t="e">
        <f>VLOOKUP(Q1377,XMLLINK[EnsembleNr],1,0)</f>
        <v>#N/A</v>
      </c>
      <c r="T1375" s="15" t="s">
        <v>100</v>
      </c>
      <c r="W1375" s="29" t="str">
        <f>CONCATENATE(W1376,W1377,W1378,W1379,W1380,W1381,W1382,W1383)</f>
        <v/>
      </c>
      <c r="X1375" s="31">
        <f>8-COUNTIF(W1376:W1383,"")</f>
        <v>0</v>
      </c>
      <c r="Y1375" s="29" t="str">
        <f>CONCATENATE(Y1376,Y1377,Y1378,Y1379,Y1380,Y1381,Y1382,Y1383)</f>
        <v/>
      </c>
    </row>
    <row r="1376" spans="1:25" x14ac:dyDescent="0.25">
      <c r="A1376" s="24"/>
      <c r="B1376" s="17" t="s">
        <v>79</v>
      </c>
      <c r="C1376" s="18" t="str">
        <f>IF(ISERROR(S1375),"",INDEX(XMLLINK[Leiter],MATCH(Q1376,XMLLINK[EnsembleNr],0)))</f>
        <v/>
      </c>
      <c r="D1376" s="21">
        <v>1</v>
      </c>
      <c r="E1376" s="18" t="str">
        <f>IF(S1376,"",INDEX(XMLLINK[NamePerson],MATCH(Q1377&amp;"_"&amp;D1376,XMLLINK[EID_MID],0)))</f>
        <v/>
      </c>
      <c r="F1376" s="18" t="str">
        <f>IF(S1376,"",INDEX(XMLLINK[GebDat],MATCH(Q1377&amp;"_"&amp;D1376,XMLLINK[EID_MID],0)))</f>
        <v/>
      </c>
      <c r="G1376" s="18" t="str">
        <f>IF(S1376,"",INDEX(XMLLINK[Geschlecht],MATCH(Q1377&amp;"_"&amp;D1376,XMLLINK[EID_MID],0)))</f>
        <v/>
      </c>
      <c r="H1376" s="18" t="str">
        <f>IF(S1376,"",INDEX(XMLLINK[Adresse],MATCH(Q1377&amp;"_"&amp;D1376,XMLLINK[EID_MID],0)))</f>
        <v/>
      </c>
      <c r="I1376" s="18" t="str">
        <f>IF(S1376,"",INDEX(XMLLINK[Email],MATCH(Q1377&amp;"_"&amp;D1376,XMLLINK[EID_MID],0)))</f>
        <v/>
      </c>
      <c r="J1376" s="18" t="str">
        <f>IF(S1376,"",INDEX(XMLLINK[Telefon],MATCH(Q1377&amp;"_"&amp;D1376,XMLLINK[EID_MID],0)))</f>
        <v/>
      </c>
      <c r="K1376" s="18" t="str">
        <f>IF(S1376,"",INDEX(XMLLINK[Instrument],MATCH(Q1377&amp;"_"&amp;D1376,XMLLINK[EID_MID],0)))</f>
        <v/>
      </c>
      <c r="L1376" s="18" t="str">
        <f>IF(S1376,"",INDEX(XMLLINK[BereichIDPerson],MATCH(Q1377&amp;"_"&amp;D1376,XMLLINK[EID_MID],0)))</f>
        <v/>
      </c>
      <c r="M1376" s="18" t="str">
        <f>IF(S1376,"",INDEX(XMLLINK[BereichNamePerson],MATCH(Q1377&amp;"_"&amp;D1376,XMLLINK[EID_MID],0)))</f>
        <v/>
      </c>
      <c r="N1376" s="18" t="str">
        <f>IF(S1376,"",INDEX(XMLLINK[AuswahlPerson],MATCH(Q1377&amp;"_"&amp;D1376,XMLLINK[EID_MID],0)))</f>
        <v/>
      </c>
      <c r="O1376" s="18" t="str">
        <f>IF(S1376,"",INDEX(XMLLINK[BemerkungPerson],MATCH(Q1377&amp;"_"&amp;D1376,XMLLINK[EID_MID],0)))</f>
        <v/>
      </c>
      <c r="Q1376" s="21">
        <f>B1374</f>
        <v>69</v>
      </c>
      <c r="R1376" s="22" t="s">
        <v>101</v>
      </c>
      <c r="S1376" s="18" t="b">
        <f>ISERROR(INDEX(XMLLINK[NamePerson],MATCH(Q1377&amp;"_"&amp;D1376,XMLLINK[EID_MID],0)))</f>
        <v>1</v>
      </c>
      <c r="U1376" s="15" t="str">
        <f ca="1">IF(ISNUMBER(DATEVALUE(F1376)),TODAY()-DATEVALUE(F1376),"")</f>
        <v/>
      </c>
      <c r="W1376" s="15" t="str">
        <f>M1376</f>
        <v/>
      </c>
      <c r="X1376" s="29" t="str">
        <f>IF(E1376="","",IF(E1377="",E1376,IF(E1378="",E1376&amp;", "&amp;E1377,IF(E1379="",E1376&amp;", "&amp;E1377&amp;", "&amp;E1378,IF(E1380="",E1376&amp;", "&amp;E1377&amp;", "&amp;E1378&amp;", "&amp;E1379,IF(E1381="",E1376&amp;", "&amp;E1377&amp;", "&amp;E1378&amp;", "&amp;E1379&amp;", "&amp;E1380,IF(E1382="",E1376&amp;", "&amp;E1377&amp;", "&amp;E1378&amp;", "&amp;E1379&amp;", "&amp;E1380&amp;", "&amp;E1381,IF(E1383="",E1376&amp;", "&amp;E1377&amp;", "&amp;E1378&amp;", "&amp;E1379&amp;", "&amp;E1380&amp;", "&amp;E1381&amp;", "&amp;E1382,E1376&amp;", "&amp;E1377&amp;", "&amp;E1378&amp;", "&amp;E1379&amp;", "&amp;E1380&amp;", "&amp;E1381&amp;", "&amp;E1382&amp;", "&amp;E1383))))))))</f>
        <v/>
      </c>
      <c r="Y1376" s="15" t="str">
        <f>K1376</f>
        <v/>
      </c>
    </row>
    <row r="1377" spans="1:25" x14ac:dyDescent="0.25">
      <c r="A1377" s="24"/>
      <c r="B1377" s="17" t="s">
        <v>80</v>
      </c>
      <c r="C1377" s="18" t="str">
        <f>IF(ISERROR(S1375),"",INDEX(XMLLINK[LeiterEmail],MATCH(Q1377,XMLLINK[EnsembleNr],0)))</f>
        <v/>
      </c>
      <c r="D1377" s="21">
        <v>2</v>
      </c>
      <c r="E1377" s="18" t="str">
        <f>IF(S1377,"",INDEX(XMLLINK[NamePerson],MATCH(Q1378&amp;"_"&amp;D1377,XMLLINK[EID_MID],0)))</f>
        <v/>
      </c>
      <c r="F1377" s="18" t="str">
        <f>IF(S1377,"",INDEX(XMLLINK[GebDat],MATCH(Q1378&amp;"_"&amp;D1377,XMLLINK[EID_MID],0)))</f>
        <v/>
      </c>
      <c r="G1377" s="18" t="str">
        <f>IF(S1377,"",INDEX(XMLLINK[Geschlecht],MATCH(Q1378&amp;"_"&amp;D1377,XMLLINK[EID_MID],0)))</f>
        <v/>
      </c>
      <c r="H1377" s="18" t="str">
        <f>IF(S1377,"",INDEX(XMLLINK[Adresse],MATCH(Q1378&amp;"_"&amp;D1377,XMLLINK[EID_MID],0)))</f>
        <v/>
      </c>
      <c r="I1377" s="18" t="str">
        <f>IF(S1377,"",INDEX(XMLLINK[Email],MATCH(Q1378&amp;"_"&amp;D1377,XMLLINK[EID_MID],0)))</f>
        <v/>
      </c>
      <c r="J1377" s="18" t="str">
        <f>IF(S1377,"",INDEX(XMLLINK[Telefon],MATCH(Q1378&amp;"_"&amp;D1377,XMLLINK[EID_MID],0)))</f>
        <v/>
      </c>
      <c r="K1377" s="18" t="str">
        <f>IF(S1377,"",INDEX(XMLLINK[Instrument],MATCH(Q1378&amp;"_"&amp;D1377,XMLLINK[EID_MID],0)))</f>
        <v/>
      </c>
      <c r="L1377" s="18" t="str">
        <f>IF(S1377,"",INDEX(XMLLINK[BereichIDPerson],MATCH(Q1378&amp;"_"&amp;D1377,XMLLINK[EID_MID],0)))</f>
        <v/>
      </c>
      <c r="M1377" s="18" t="str">
        <f>IF(S1377,"",INDEX(XMLLINK[BereichNamePerson],MATCH(Q1378&amp;"_"&amp;D1377,XMLLINK[EID_MID],0)))</f>
        <v/>
      </c>
      <c r="N1377" s="18" t="str">
        <f>IF(S1377,"",INDEX(XMLLINK[AuswahlPerson],MATCH(Q1378&amp;"_"&amp;D1377,XMLLINK[EID_MID],0)))</f>
        <v/>
      </c>
      <c r="O1377" s="18" t="str">
        <f>IF(S1377,"",INDEX(XMLLINK[BemerkungPerson],MATCH(Q1378&amp;"_"&amp;D1377,XMLLINK[EID_MID],0)))</f>
        <v/>
      </c>
      <c r="Q1377" s="21">
        <f t="shared" ref="Q1377:Q1391" si="272">Q1376</f>
        <v>69</v>
      </c>
      <c r="R1377" s="15">
        <v>2</v>
      </c>
      <c r="S1377" s="18" t="b">
        <f>ISERROR(INDEX(XMLLINK[NamePerson],MATCH(Q1377&amp;"_"&amp;D1377,XMLLINK[EID_MID],0)))</f>
        <v>1</v>
      </c>
      <c r="U1377" s="15" t="str">
        <f t="shared" ref="U1377:U1383" ca="1" si="273">IF(ISNUMBER(DATEVALUE(F1377)),TODAY()-DATEVALUE(F1377),"")</f>
        <v/>
      </c>
      <c r="W1377" s="15" t="str">
        <f>IF(AND(M1377&lt;&gt;"",M1377&lt;&gt;M1376),", "&amp;M1377,"")</f>
        <v/>
      </c>
      <c r="Y1377" s="15" t="str">
        <f>IF(AND(K1377&lt;&gt;"",K1377&lt;&gt;K1376),", "&amp;K1377,"")</f>
        <v/>
      </c>
    </row>
    <row r="1378" spans="1:25" x14ac:dyDescent="0.25">
      <c r="A1378" s="24"/>
      <c r="B1378" s="17" t="s">
        <v>81</v>
      </c>
      <c r="C1378" s="18" t="str">
        <f>IF(ISERROR(S1375),"",INDEX(XMLLINK[LeiterTelefon],MATCH(Q1378,XMLLINK[EnsembleNr],0)))</f>
        <v/>
      </c>
      <c r="D1378" s="21">
        <v>3</v>
      </c>
      <c r="E1378" s="18" t="str">
        <f>IF(S1378,"",INDEX(XMLLINK[NamePerson],MATCH(Q1379&amp;"_"&amp;D1378,XMLLINK[EID_MID],0)))</f>
        <v/>
      </c>
      <c r="F1378" s="18" t="str">
        <f>IF(S1378,"",INDEX(XMLLINK[GebDat],MATCH(Q1379&amp;"_"&amp;D1378,XMLLINK[EID_MID],0)))</f>
        <v/>
      </c>
      <c r="G1378" s="18" t="str">
        <f>IF(S1378,"",INDEX(XMLLINK[Geschlecht],MATCH(Q1379&amp;"_"&amp;D1378,XMLLINK[EID_MID],0)))</f>
        <v/>
      </c>
      <c r="H1378" s="18" t="str">
        <f>IF(S1378,"",INDEX(XMLLINK[Adresse],MATCH(Q1379&amp;"_"&amp;D1378,XMLLINK[EID_MID],0)))</f>
        <v/>
      </c>
      <c r="I1378" s="18" t="str">
        <f>IF(S1378,"",INDEX(XMLLINK[Email],MATCH(Q1379&amp;"_"&amp;D1378,XMLLINK[EID_MID],0)))</f>
        <v/>
      </c>
      <c r="J1378" s="18" t="str">
        <f>IF(S1378,"",INDEX(XMLLINK[Telefon],MATCH(Q1379&amp;"_"&amp;D1378,XMLLINK[EID_MID],0)))</f>
        <v/>
      </c>
      <c r="K1378" s="18" t="str">
        <f>IF(S1378,"",INDEX(XMLLINK[Instrument],MATCH(Q1379&amp;"_"&amp;D1378,XMLLINK[EID_MID],0)))</f>
        <v/>
      </c>
      <c r="L1378" s="18" t="str">
        <f>IF(S1378,"",INDEX(XMLLINK[BereichIDPerson],MATCH(Q1379&amp;"_"&amp;D1378,XMLLINK[EID_MID],0)))</f>
        <v/>
      </c>
      <c r="M1378" s="18" t="str">
        <f>IF(S1378,"",INDEX(XMLLINK[BereichNamePerson],MATCH(Q1379&amp;"_"&amp;D1378,XMLLINK[EID_MID],0)))</f>
        <v/>
      </c>
      <c r="N1378" s="18" t="str">
        <f>IF(S1378,"",INDEX(XMLLINK[AuswahlPerson],MATCH(Q1379&amp;"_"&amp;D1378,XMLLINK[EID_MID],0)))</f>
        <v/>
      </c>
      <c r="O1378" s="18" t="str">
        <f>IF(S1378,"",INDEX(XMLLINK[BemerkungPerson],MATCH(Q1379&amp;"_"&amp;D1378,XMLLINK[EID_MID],0)))</f>
        <v/>
      </c>
      <c r="Q1378" s="21">
        <f t="shared" si="272"/>
        <v>69</v>
      </c>
      <c r="R1378" s="15">
        <v>3</v>
      </c>
      <c r="S1378" s="18" t="b">
        <f>ISERROR(INDEX(XMLLINK[NamePerson],MATCH(Q1377&amp;"_"&amp;D1378,XMLLINK[EID_MID],0)))</f>
        <v>1</v>
      </c>
      <c r="U1378" s="15" t="str">
        <f t="shared" ca="1" si="273"/>
        <v/>
      </c>
      <c r="W1378" s="15" t="str">
        <f>IF(OR(M1378="",COUNTIF(M1376:M1377,M1378)&gt;0),"",", "&amp;M1378)</f>
        <v/>
      </c>
      <c r="Y1378" s="15" t="str">
        <f>IF(OR(K1378="",COUNTIF(K1376:K1377,K1378)&gt;0),"",", "&amp;K1378)</f>
        <v/>
      </c>
    </row>
    <row r="1379" spans="1:25" x14ac:dyDescent="0.25">
      <c r="A1379" s="24"/>
      <c r="B1379" s="17" t="s">
        <v>82</v>
      </c>
      <c r="C1379" s="18" t="str">
        <f>IF(ISERROR(S1375),"",INDEX(XMLLINK[Art],MATCH(Q1379,XMLLINK[EnsembleNr],0)))</f>
        <v/>
      </c>
      <c r="D1379" s="21">
        <v>4</v>
      </c>
      <c r="E1379" s="18" t="str">
        <f>IF(S1379,"",INDEX(XMLLINK[NamePerson],MATCH(Q1380&amp;"_"&amp;D1379,XMLLINK[EID_MID],0)))</f>
        <v/>
      </c>
      <c r="F1379" s="18" t="str">
        <f>IF(S1379,"",INDEX(XMLLINK[GebDat],MATCH(Q1380&amp;"_"&amp;D1379,XMLLINK[EID_MID],0)))</f>
        <v/>
      </c>
      <c r="G1379" s="18" t="str">
        <f>IF(S1379,"",INDEX(XMLLINK[Geschlecht],MATCH(Q1380&amp;"_"&amp;D1379,XMLLINK[EID_MID],0)))</f>
        <v/>
      </c>
      <c r="H1379" s="18" t="str">
        <f>IF(S1379,"",INDEX(XMLLINK[Adresse],MATCH(Q1380&amp;"_"&amp;D1379,XMLLINK[EID_MID],0)))</f>
        <v/>
      </c>
      <c r="I1379" s="18" t="str">
        <f>IF(S1379,"",INDEX(XMLLINK[Email],MATCH(Q1380&amp;"_"&amp;D1379,XMLLINK[EID_MID],0)))</f>
        <v/>
      </c>
      <c r="J1379" s="18" t="str">
        <f>IF(S1379,"",INDEX(XMLLINK[Telefon],MATCH(Q1380&amp;"_"&amp;D1379,XMLLINK[EID_MID],0)))</f>
        <v/>
      </c>
      <c r="K1379" s="18" t="str">
        <f>IF(S1379,"",INDEX(XMLLINK[Instrument],MATCH(Q1380&amp;"_"&amp;D1379,XMLLINK[EID_MID],0)))</f>
        <v/>
      </c>
      <c r="L1379" s="18" t="str">
        <f>IF(S1379,"",INDEX(XMLLINK[BereichIDPerson],MATCH(Q1380&amp;"_"&amp;D1379,XMLLINK[EID_MID],0)))</f>
        <v/>
      </c>
      <c r="M1379" s="18" t="str">
        <f>IF(S1379,"",INDEX(XMLLINK[BereichNamePerson],MATCH(Q1380&amp;"_"&amp;D1379,XMLLINK[EID_MID],0)))</f>
        <v/>
      </c>
      <c r="N1379" s="18" t="str">
        <f>IF(S1379,"",INDEX(XMLLINK[AuswahlPerson],MATCH(Q1380&amp;"_"&amp;D1379,XMLLINK[EID_MID],0)))</f>
        <v/>
      </c>
      <c r="O1379" s="18" t="str">
        <f>IF(S1379,"",INDEX(XMLLINK[BemerkungPerson],MATCH(Q1380&amp;"_"&amp;D1379,XMLLINK[EID_MID],0)))</f>
        <v/>
      </c>
      <c r="Q1379" s="21">
        <f t="shared" si="272"/>
        <v>69</v>
      </c>
      <c r="R1379" s="15">
        <v>4</v>
      </c>
      <c r="S1379" s="18" t="b">
        <f>ISERROR(INDEX(XMLLINK[NamePerson],MATCH(Q1377&amp;"_"&amp;D1379,XMLLINK[EID_MID],0)))</f>
        <v>1</v>
      </c>
      <c r="U1379" s="15" t="str">
        <f t="shared" ca="1" si="273"/>
        <v/>
      </c>
      <c r="W1379" s="15" t="str">
        <f>IF(OR(M1379="",COUNTIF(M1376:M1378,M1379)&gt;0),"",", "&amp;M1379)</f>
        <v/>
      </c>
      <c r="Y1379" s="15" t="str">
        <f>IF(OR(K1379="",COUNTIF(K1376:K1378,K1379)&gt;0),"",", "&amp;K1379)</f>
        <v/>
      </c>
    </row>
    <row r="1380" spans="1:25" x14ac:dyDescent="0.25">
      <c r="A1380" s="24"/>
      <c r="B1380" s="17" t="s">
        <v>83</v>
      </c>
      <c r="C1380" s="18" t="str">
        <f>IF(ISERROR(S1375),"",INDEX(XMLLINK[Stufe],MATCH(Q1380,XMLLINK[EnsembleNr],0)))</f>
        <v/>
      </c>
      <c r="D1380" s="21">
        <v>5</v>
      </c>
      <c r="E1380" s="18" t="str">
        <f>IF(S1380,"",INDEX(XMLLINK[NamePerson],MATCH(Q1381&amp;"_"&amp;D1380,XMLLINK[EID_MID],0)))</f>
        <v/>
      </c>
      <c r="F1380" s="18" t="str">
        <f>IF(S1380,"",INDEX(XMLLINK[GebDat],MATCH(Q1381&amp;"_"&amp;D1380,XMLLINK[EID_MID],0)))</f>
        <v/>
      </c>
      <c r="G1380" s="18" t="str">
        <f>IF(S1380,"",INDEX(XMLLINK[Geschlecht],MATCH(Q1381&amp;"_"&amp;D1380,XMLLINK[EID_MID],0)))</f>
        <v/>
      </c>
      <c r="H1380" s="18" t="str">
        <f>IF(S1380,"",INDEX(XMLLINK[Adresse],MATCH(Q1381&amp;"_"&amp;D1380,XMLLINK[EID_MID],0)))</f>
        <v/>
      </c>
      <c r="I1380" s="18" t="str">
        <f>IF(S1380,"",INDEX(XMLLINK[Email],MATCH(Q1381&amp;"_"&amp;D1380,XMLLINK[EID_MID],0)))</f>
        <v/>
      </c>
      <c r="J1380" s="18" t="str">
        <f>IF(S1380,"",INDEX(XMLLINK[Telefon],MATCH(Q1381&amp;"_"&amp;D1380,XMLLINK[EID_MID],0)))</f>
        <v/>
      </c>
      <c r="K1380" s="18" t="str">
        <f>IF(S1380,"",INDEX(XMLLINK[Instrument],MATCH(Q1381&amp;"_"&amp;D1380,XMLLINK[EID_MID],0)))</f>
        <v/>
      </c>
      <c r="L1380" s="18" t="str">
        <f>IF(S1380,"",INDEX(XMLLINK[BereichIDPerson],MATCH(Q1381&amp;"_"&amp;D1380,XMLLINK[EID_MID],0)))</f>
        <v/>
      </c>
      <c r="M1380" s="18" t="str">
        <f>IF(S1380,"",INDEX(XMLLINK[BereichNamePerson],MATCH(Q1381&amp;"_"&amp;D1380,XMLLINK[EID_MID],0)))</f>
        <v/>
      </c>
      <c r="N1380" s="18" t="str">
        <f>IF(S1380,"",INDEX(XMLLINK[AuswahlPerson],MATCH(Q1381&amp;"_"&amp;D1380,XMLLINK[EID_MID],0)))</f>
        <v/>
      </c>
      <c r="O1380" s="18" t="str">
        <f>IF(S1380,"",INDEX(XMLLINK[BemerkungPerson],MATCH(Q1381&amp;"_"&amp;D1380,XMLLINK[EID_MID],0)))</f>
        <v/>
      </c>
      <c r="Q1380" s="21">
        <f t="shared" si="272"/>
        <v>69</v>
      </c>
      <c r="R1380" s="15">
        <v>5</v>
      </c>
      <c r="S1380" s="18" t="b">
        <f>ISERROR(INDEX(XMLLINK[NamePerson],MATCH(Q1377&amp;"_"&amp;D1380,XMLLINK[EID_MID],0)))</f>
        <v>1</v>
      </c>
      <c r="U1380" s="15" t="str">
        <f t="shared" ca="1" si="273"/>
        <v/>
      </c>
      <c r="W1380" s="15" t="str">
        <f>IF(OR(M1380="",COUNTIF(M1376:M1379,M1380)&gt;0),"",", "&amp;M1380)</f>
        <v/>
      </c>
      <c r="Y1380" s="15" t="str">
        <f>IF(OR(K1380="",COUNTIF(K1377:K1379,K1380)&gt;0),"",", "&amp;K1380)</f>
        <v/>
      </c>
    </row>
    <row r="1381" spans="1:25" x14ac:dyDescent="0.25">
      <c r="A1381" s="24"/>
      <c r="B1381" s="17" t="s">
        <v>84</v>
      </c>
      <c r="C1381" s="18" t="str">
        <f>IF(ISERROR(S1375),"",INDEX(XMLLINK[Artikel],MATCH(Q1381,XMLLINK[EnsembleNr],0)))</f>
        <v/>
      </c>
      <c r="D1381" s="21">
        <v>6</v>
      </c>
      <c r="E1381" s="18" t="str">
        <f>IF(S1381,"",INDEX(XMLLINK[NamePerson],MATCH(Q1382&amp;"_"&amp;D1381,XMLLINK[EID_MID],0)))</f>
        <v/>
      </c>
      <c r="F1381" s="18" t="str">
        <f>IF(S1381,"",INDEX(XMLLINK[GebDat],MATCH(Q1382&amp;"_"&amp;D1381,XMLLINK[EID_MID],0)))</f>
        <v/>
      </c>
      <c r="G1381" s="18" t="str">
        <f>IF(S1381,"",INDEX(XMLLINK[Geschlecht],MATCH(Q1382&amp;"_"&amp;D1381,XMLLINK[EID_MID],0)))</f>
        <v/>
      </c>
      <c r="H1381" s="18" t="str">
        <f>IF(S1381,"",INDEX(XMLLINK[Adresse],MATCH(Q1382&amp;"_"&amp;D1381,XMLLINK[EID_MID],0)))</f>
        <v/>
      </c>
      <c r="I1381" s="18" t="str">
        <f>IF(S1381,"",INDEX(XMLLINK[Email],MATCH(Q1382&amp;"_"&amp;D1381,XMLLINK[EID_MID],0)))</f>
        <v/>
      </c>
      <c r="J1381" s="18" t="str">
        <f>IF(S1381,"",INDEX(XMLLINK[Telefon],MATCH(Q1382&amp;"_"&amp;D1381,XMLLINK[EID_MID],0)))</f>
        <v/>
      </c>
      <c r="K1381" s="18" t="str">
        <f>IF(S1381,"",INDEX(XMLLINK[Instrument],MATCH(Q1382&amp;"_"&amp;D1381,XMLLINK[EID_MID],0)))</f>
        <v/>
      </c>
      <c r="L1381" s="18" t="str">
        <f>IF(S1381,"",INDEX(XMLLINK[BereichIDPerson],MATCH(Q1382&amp;"_"&amp;D1381,XMLLINK[EID_MID],0)))</f>
        <v/>
      </c>
      <c r="M1381" s="18" t="str">
        <f>IF(S1381,"",INDEX(XMLLINK[BereichNamePerson],MATCH(Q1382&amp;"_"&amp;D1381,XMLLINK[EID_MID],0)))</f>
        <v/>
      </c>
      <c r="N1381" s="18" t="str">
        <f>IF(S1381,"",INDEX(XMLLINK[AuswahlPerson],MATCH(Q1382&amp;"_"&amp;D1381,XMLLINK[EID_MID],0)))</f>
        <v/>
      </c>
      <c r="O1381" s="18" t="str">
        <f>IF(S1381,"",INDEX(XMLLINK[BemerkungPerson],MATCH(Q1382&amp;"_"&amp;D1381,XMLLINK[EID_MID],0)))</f>
        <v/>
      </c>
      <c r="Q1381" s="21">
        <f t="shared" si="272"/>
        <v>69</v>
      </c>
      <c r="R1381" s="15">
        <v>6</v>
      </c>
      <c r="S1381" s="18" t="b">
        <f>ISERROR(INDEX(XMLLINK[NamePerson],MATCH(Q1377&amp;"_"&amp;D1381,XMLLINK[EID_MID],0)))</f>
        <v>1</v>
      </c>
      <c r="U1381" s="15" t="str">
        <f t="shared" ca="1" si="273"/>
        <v/>
      </c>
      <c r="W1381" s="15" t="str">
        <f>IF(OR(M1381="",COUNTIF(M1376:M1380,M1381)&gt;0),"",", "&amp;M1381)</f>
        <v/>
      </c>
      <c r="Y1381" s="15" t="str">
        <f>IF(OR(K1381="",COUNTIF(K1378:K1380,K1381)&gt;0),"",", "&amp;K1381)</f>
        <v/>
      </c>
    </row>
    <row r="1382" spans="1:25" x14ac:dyDescent="0.25">
      <c r="A1382" s="24"/>
      <c r="B1382" s="17" t="s">
        <v>85</v>
      </c>
      <c r="C1382" s="18" t="str">
        <f>IF(ISERROR(S1375),"",INDEX(XMLLINK[BereichID],MATCH(Q1382,XMLLINK[EnsembleNr],0)))</f>
        <v/>
      </c>
      <c r="D1382" s="21">
        <v>7</v>
      </c>
      <c r="E1382" s="18" t="str">
        <f>IF(S1382,"",INDEX(XMLLINK[NamePerson],MATCH(Q1383&amp;"_"&amp;D1382,XMLLINK[EID_MID],0)))</f>
        <v/>
      </c>
      <c r="F1382" s="18" t="str">
        <f>IF(S1382,"",INDEX(XMLLINK[GebDat],MATCH(Q1383&amp;"_"&amp;D1382,XMLLINK[EID_MID],0)))</f>
        <v/>
      </c>
      <c r="G1382" s="18" t="str">
        <f>IF(S1382,"",INDEX(XMLLINK[Geschlecht],MATCH(Q1383&amp;"_"&amp;D1382,XMLLINK[EID_MID],0)))</f>
        <v/>
      </c>
      <c r="H1382" s="18" t="str">
        <f>IF(S1382,"",INDEX(XMLLINK[Adresse],MATCH(Q1383&amp;"_"&amp;D1382,XMLLINK[EID_MID],0)))</f>
        <v/>
      </c>
      <c r="I1382" s="18" t="str">
        <f>IF(S1382,"",INDEX(XMLLINK[Email],MATCH(Q1383&amp;"_"&amp;D1382,XMLLINK[EID_MID],0)))</f>
        <v/>
      </c>
      <c r="J1382" s="18" t="str">
        <f>IF(S1382,"",INDEX(XMLLINK[Telefon],MATCH(Q1383&amp;"_"&amp;D1382,XMLLINK[EID_MID],0)))</f>
        <v/>
      </c>
      <c r="K1382" s="18" t="str">
        <f>IF(S1382,"",INDEX(XMLLINK[Instrument],MATCH(Q1383&amp;"_"&amp;D1382,XMLLINK[EID_MID],0)))</f>
        <v/>
      </c>
      <c r="L1382" s="18" t="str">
        <f>IF(S1382,"",INDEX(XMLLINK[BereichIDPerson],MATCH(Q1383&amp;"_"&amp;D1382,XMLLINK[EID_MID],0)))</f>
        <v/>
      </c>
      <c r="M1382" s="18" t="str">
        <f>IF(S1382,"",INDEX(XMLLINK[BereichNamePerson],MATCH(Q1383&amp;"_"&amp;D1382,XMLLINK[EID_MID],0)))</f>
        <v/>
      </c>
      <c r="N1382" s="18" t="str">
        <f>IF(S1382,"",INDEX(XMLLINK[AuswahlPerson],MATCH(Q1383&amp;"_"&amp;D1382,XMLLINK[EID_MID],0)))</f>
        <v/>
      </c>
      <c r="O1382" s="18" t="str">
        <f>IF(S1382,"",INDEX(XMLLINK[BemerkungPerson],MATCH(Q1383&amp;"_"&amp;D1382,XMLLINK[EID_MID],0)))</f>
        <v/>
      </c>
      <c r="Q1382" s="21">
        <f t="shared" si="272"/>
        <v>69</v>
      </c>
      <c r="R1382" s="15">
        <v>7</v>
      </c>
      <c r="S1382" s="18" t="b">
        <f>ISERROR(INDEX(XMLLINK[NamePerson],MATCH(Q1377&amp;"_"&amp;D1382,XMLLINK[EID_MID],0)))</f>
        <v>1</v>
      </c>
      <c r="U1382" s="15" t="str">
        <f t="shared" ca="1" si="273"/>
        <v/>
      </c>
      <c r="W1382" s="15" t="str">
        <f>IF(OR(M1382="",COUNTIF(M1376:M1381,M1382)&gt;0),"",", "&amp;M1382)</f>
        <v/>
      </c>
      <c r="Y1382" s="15" t="str">
        <f>IF(OR(K1382="",COUNTIF(K1379:K1381,K1382)&gt;0),"",", "&amp;K1382)</f>
        <v/>
      </c>
    </row>
    <row r="1383" spans="1:25" x14ac:dyDescent="0.25">
      <c r="A1383" s="24"/>
      <c r="B1383" s="17" t="s">
        <v>86</v>
      </c>
      <c r="C1383" s="18" t="str">
        <f>IF(ISERROR(S1375),"",INDEX(XMLLINK[BereichName],MATCH(Q1383,XMLLINK[EnsembleNr],0)))</f>
        <v/>
      </c>
      <c r="D1383" s="21">
        <v>8</v>
      </c>
      <c r="E1383" s="18" t="str">
        <f>IF(S1383,"",INDEX(XMLLINK[NamePerson],MATCH(Q1384&amp;"_"&amp;D1383,XMLLINK[EID_MID],0)))</f>
        <v/>
      </c>
      <c r="F1383" s="18" t="str">
        <f>IF(S1383,"",INDEX(XMLLINK[GebDat],MATCH(Q1384&amp;"_"&amp;D1383,XMLLINK[EID_MID],0)))</f>
        <v/>
      </c>
      <c r="G1383" s="18" t="str">
        <f>IF(S1383,"",INDEX(XMLLINK[Geschlecht],MATCH(Q1384&amp;"_"&amp;D1383,XMLLINK[EID_MID],0)))</f>
        <v/>
      </c>
      <c r="H1383" s="18" t="str">
        <f>IF(S1383,"",INDEX(XMLLINK[Adresse],MATCH(Q1384&amp;"_"&amp;D1383,XMLLINK[EID_MID],0)))</f>
        <v/>
      </c>
      <c r="I1383" s="18" t="str">
        <f>IF(S1383,"",INDEX(XMLLINK[Email],MATCH(Q1384&amp;"_"&amp;D1383,XMLLINK[EID_MID],0)))</f>
        <v/>
      </c>
      <c r="J1383" s="18" t="str">
        <f>IF(S1383,"",INDEX(XMLLINK[Telefon],MATCH(Q1384&amp;"_"&amp;D1383,XMLLINK[EID_MID],0)))</f>
        <v/>
      </c>
      <c r="K1383" s="18" t="str">
        <f>IF(S1383,"",INDEX(XMLLINK[Instrument],MATCH(Q1384&amp;"_"&amp;D1383,XMLLINK[EID_MID],0)))</f>
        <v/>
      </c>
      <c r="L1383" s="18" t="str">
        <f>IF(S1383,"",INDEX(XMLLINK[BereichIDPerson],MATCH(Q1384&amp;"_"&amp;D1383,XMLLINK[EID_MID],0)))</f>
        <v/>
      </c>
      <c r="M1383" s="18" t="str">
        <f>IF(S1383,"",INDEX(XMLLINK[BereichNamePerson],MATCH(Q1384&amp;"_"&amp;D1383,XMLLINK[EID_MID],0)))</f>
        <v/>
      </c>
      <c r="N1383" s="18" t="str">
        <f>IF(S1383,"",INDEX(XMLLINK[AuswahlPerson],MATCH(Q1384&amp;"_"&amp;D1383,XMLLINK[EID_MID],0)))</f>
        <v/>
      </c>
      <c r="O1383" s="18" t="str">
        <f>IF(S1383,"",INDEX(XMLLINK[BemerkungPerson],MATCH(Q1384&amp;"_"&amp;D1383,XMLLINK[EID_MID],0)))</f>
        <v/>
      </c>
      <c r="Q1383" s="21">
        <f t="shared" si="272"/>
        <v>69</v>
      </c>
      <c r="R1383" s="15">
        <v>8</v>
      </c>
      <c r="S1383" s="18" t="b">
        <f>ISERROR(INDEX(XMLLINK[NamePerson],MATCH(Q1377&amp;"_"&amp;D1383,XMLLINK[EID_MID],0)))</f>
        <v>1</v>
      </c>
      <c r="U1383" s="15" t="str">
        <f t="shared" ca="1" si="273"/>
        <v/>
      </c>
      <c r="W1383" s="15" t="str">
        <f>IF(OR(M1383="",COUNTIF(M1376:M1382,M1383)&gt;0),"",", "&amp;M1383)</f>
        <v/>
      </c>
      <c r="Y1383" s="15" t="str">
        <f>IF(OR(K1383="",COUNTIF(K1380:K1382,K1383)&gt;0),"",", "&amp;K1383)</f>
        <v/>
      </c>
    </row>
    <row r="1384" spans="1:25" x14ac:dyDescent="0.25">
      <c r="A1384" s="24"/>
      <c r="B1384" s="17" t="s">
        <v>87</v>
      </c>
      <c r="C1384" s="18" t="str">
        <f>IF(ISERROR(S1375),"",INDEX(XMLLINK[Auftrittzeit],MATCH(Q1384,XMLLINK[EnsembleNr],0)))</f>
        <v/>
      </c>
      <c r="D1384" s="17" t="s">
        <v>94</v>
      </c>
      <c r="E1384" s="15" t="s">
        <v>29</v>
      </c>
      <c r="F1384" s="15" t="s">
        <v>30</v>
      </c>
      <c r="G1384" s="15" t="s">
        <v>95</v>
      </c>
      <c r="H1384" s="15" t="s">
        <v>32</v>
      </c>
      <c r="I1384" s="15" t="s">
        <v>20</v>
      </c>
      <c r="J1384" s="15" t="s">
        <v>39</v>
      </c>
      <c r="Q1384" s="21">
        <f t="shared" si="272"/>
        <v>69</v>
      </c>
      <c r="U1384" s="15">
        <f ca="1">COUNT(U1376:U1383)</f>
        <v>0</v>
      </c>
      <c r="W1384" s="29" t="str">
        <f>CONCATENATE(W1385,V1386,W1386,V1387,W1387,V1388,W1388,V1389,W1389,V1390,W1390,V1391,W1391)</f>
        <v/>
      </c>
    </row>
    <row r="1385" spans="1:25" x14ac:dyDescent="0.25">
      <c r="A1385" s="24"/>
      <c r="B1385" s="17" t="s">
        <v>88</v>
      </c>
      <c r="C1385" s="18" t="str">
        <f>IF(ISERROR(S1375),"",INDEX(XMLLINK[Bemerkung],MATCH(Q1385,XMLLINK[EnsembleNr],0)))</f>
        <v/>
      </c>
      <c r="D1385" s="21">
        <v>1</v>
      </c>
      <c r="E1385" s="18" t="str">
        <f>IF(S1385,"",INDEX(XMLLINK[Titel],MATCH(Q1386&amp;"_"&amp;D1385,XMLLINK[EID_WID],0)))</f>
        <v/>
      </c>
      <c r="F1385" s="18" t="str">
        <f>IF(S1385,"",INDEX(XMLLINK[Komponist],MATCH(Q1386&amp;"_"&amp;D1385,XMLLINK[EID_WID],0)))</f>
        <v/>
      </c>
      <c r="G1385" s="18" t="str">
        <f>IF(S1385,"",INDEX(XMLLINK[Satz],MATCH(Q1386&amp;"_"&amp;D1385,XMLLINK[EID_WID],0)))</f>
        <v/>
      </c>
      <c r="H1385" s="18" t="str">
        <f>IF(S1385,"",INDEX(XMLLINK[Dauer],MATCH(Q1386&amp;"_"&amp;D1385,XMLLINK[EID_WID],0)))</f>
        <v/>
      </c>
      <c r="I1385" s="18" t="str">
        <f>IF(S1385,"",INDEX(XMLLINK[BemerkungWerk],MATCH(Q1386&amp;"_"&amp;D1385,XMLLINK[EID_WID],0)))</f>
        <v/>
      </c>
      <c r="J1385" s="18" t="str">
        <f>IF(S1385,"",INDEX(XMLLINK[Pflicht],MATCH(Q1386&amp;"_"&amp;D1385,XMLLINK[EID_WID],0)))</f>
        <v/>
      </c>
      <c r="Q1385" s="21">
        <f t="shared" si="272"/>
        <v>69</v>
      </c>
      <c r="R1385" s="22" t="s">
        <v>102</v>
      </c>
      <c r="S1385" s="18" t="b">
        <f>ISERROR(INDEX(XMLLINK[NamePerson],MATCH(Q1387&amp;"_"&amp;D1385,XMLLINK[EID_WID],0)))</f>
        <v>1</v>
      </c>
      <c r="W1385" s="15" t="str">
        <f t="shared" ref="W1385:W1392" si="274">IF(AND(F1385="",G1385=""),E1385,IF(AND(F1385&lt;&gt;"",G1385&lt;&gt;""),F1385&amp;", "&amp;E1385&amp;", "&amp;G1385,IF(F1385="",E1385&amp;", "&amp;G1385,F1385&amp;", "&amp;E1385)))</f>
        <v/>
      </c>
    </row>
    <row r="1386" spans="1:25" x14ac:dyDescent="0.25">
      <c r="A1386" s="24"/>
      <c r="B1386" s="17" t="s">
        <v>108</v>
      </c>
      <c r="C1386" s="28" t="str">
        <f ca="1">IF(U1384=0,"",SUM(U1376:U1383)/U1384/365.25)</f>
        <v/>
      </c>
      <c r="D1386" s="21">
        <v>2</v>
      </c>
      <c r="E1386" s="18" t="str">
        <f>IF(S1386,"",INDEX(XMLLINK[Titel],MATCH(Q1387&amp;"_"&amp;D1386,XMLLINK[EID_WID],0)))</f>
        <v/>
      </c>
      <c r="F1386" s="18" t="str">
        <f>IF(S1386,"",INDEX(XMLLINK[Komponist],MATCH(Q1387&amp;"_"&amp;D1386,XMLLINK[EID_WID],0)))</f>
        <v/>
      </c>
      <c r="G1386" s="18" t="str">
        <f>IF(S1386,"",INDEX(XMLLINK[Satz],MATCH(Q1387&amp;"_"&amp;D1386,XMLLINK[EID_WID],0)))</f>
        <v/>
      </c>
      <c r="H1386" s="18" t="str">
        <f>IF(S1386,"",INDEX(XMLLINK[Dauer],MATCH(Q1387&amp;"_"&amp;D1386,XMLLINK[EID_WID],0)))</f>
        <v/>
      </c>
      <c r="I1386" s="18" t="str">
        <f>IF(S1386,"",INDEX(XMLLINK[BemerkungWerk],MATCH(Q1387&amp;"_"&amp;D1386,XMLLINK[EID_WID],0)))</f>
        <v/>
      </c>
      <c r="J1386" s="18" t="str">
        <f>IF(S1386,"",INDEX(XMLLINK[Pflicht],MATCH(Q1387&amp;"_"&amp;D1386,XMLLINK[EID_WID],0)))</f>
        <v/>
      </c>
      <c r="Q1386" s="21">
        <f t="shared" si="272"/>
        <v>69</v>
      </c>
      <c r="R1386" s="22">
        <v>2</v>
      </c>
      <c r="S1386" s="18" t="b">
        <f>ISERROR(INDEX(XMLLINK[NamePerson],MATCH(Q1388&amp;"_"&amp;D1386,XMLLINK[EID_WID],0)))</f>
        <v>1</v>
      </c>
      <c r="V1386" s="15" t="str">
        <f>IF(W1386="","","; ")</f>
        <v/>
      </c>
      <c r="W1386" s="15" t="str">
        <f t="shared" si="274"/>
        <v/>
      </c>
    </row>
    <row r="1387" spans="1:25" x14ac:dyDescent="0.25">
      <c r="A1387" s="24"/>
      <c r="D1387" s="21">
        <v>3</v>
      </c>
      <c r="E1387" s="18" t="str">
        <f>IF(S1387,"",INDEX(XMLLINK[Titel],MATCH(Q1388&amp;"_"&amp;D1387,XMLLINK[EID_WID],0)))</f>
        <v/>
      </c>
      <c r="F1387" s="18" t="str">
        <f>IF(S1387,"",INDEX(XMLLINK[Komponist],MATCH(Q1388&amp;"_"&amp;D1387,XMLLINK[EID_WID],0)))</f>
        <v/>
      </c>
      <c r="G1387" s="18" t="str">
        <f>IF(S1387,"",INDEX(XMLLINK[Satz],MATCH(Q1388&amp;"_"&amp;D1387,XMLLINK[EID_WID],0)))</f>
        <v/>
      </c>
      <c r="H1387" s="18" t="str">
        <f>IF(S1387,"",INDEX(XMLLINK[Dauer],MATCH(Q1388&amp;"_"&amp;D1387,XMLLINK[EID_WID],0)))</f>
        <v/>
      </c>
      <c r="I1387" s="18" t="str">
        <f>IF(S1387,"",INDEX(XMLLINK[BemerkungWerk],MATCH(Q1388&amp;"_"&amp;D1387,XMLLINK[EID_WID],0)))</f>
        <v/>
      </c>
      <c r="J1387" s="18" t="str">
        <f>IF(S1387,"",INDEX(XMLLINK[Pflicht],MATCH(Q1388&amp;"_"&amp;D1387,XMLLINK[EID_WID],0)))</f>
        <v/>
      </c>
      <c r="Q1387" s="21">
        <f t="shared" si="272"/>
        <v>69</v>
      </c>
      <c r="R1387" s="22">
        <v>3</v>
      </c>
      <c r="S1387" s="18" t="b">
        <f>ISERROR(INDEX(XMLLINK[NamePerson],MATCH(Q1389&amp;"_"&amp;D1387,XMLLINK[EID_WID],0)))</f>
        <v>1</v>
      </c>
      <c r="V1387" s="15" t="str">
        <f t="shared" ref="V1387:V1392" si="275">IF(W1387="","","; ")</f>
        <v/>
      </c>
      <c r="W1387" s="15" t="str">
        <f t="shared" si="274"/>
        <v/>
      </c>
    </row>
    <row r="1388" spans="1:25" x14ac:dyDescent="0.25">
      <c r="A1388" s="24"/>
      <c r="D1388" s="21">
        <v>4</v>
      </c>
      <c r="E1388" s="18" t="str">
        <f>IF(S1388,"",INDEX(XMLLINK[Titel],MATCH(Q1389&amp;"_"&amp;D1388,XMLLINK[EID_WID],0)))</f>
        <v/>
      </c>
      <c r="F1388" s="18" t="str">
        <f>IF(S1388,"",INDEX(XMLLINK[Komponist],MATCH(Q1389&amp;"_"&amp;D1388,XMLLINK[EID_WID],0)))</f>
        <v/>
      </c>
      <c r="G1388" s="18" t="str">
        <f>IF(S1388,"",INDEX(XMLLINK[Satz],MATCH(Q1389&amp;"_"&amp;D1388,XMLLINK[EID_WID],0)))</f>
        <v/>
      </c>
      <c r="H1388" s="18" t="str">
        <f>IF(S1388,"",INDEX(XMLLINK[Dauer],MATCH(Q1389&amp;"_"&amp;D1388,XMLLINK[EID_WID],0)))</f>
        <v/>
      </c>
      <c r="I1388" s="18" t="str">
        <f>IF(S1388,"",INDEX(XMLLINK[BemerkungWerk],MATCH(Q1389&amp;"_"&amp;D1388,XMLLINK[EID_WID],0)))</f>
        <v/>
      </c>
      <c r="J1388" s="18" t="str">
        <f>IF(S1388,"",INDEX(XMLLINK[Pflicht],MATCH(Q1389&amp;"_"&amp;D1388,XMLLINK[EID_WID],0)))</f>
        <v/>
      </c>
      <c r="Q1388" s="21">
        <f t="shared" si="272"/>
        <v>69</v>
      </c>
      <c r="R1388" s="22">
        <v>4</v>
      </c>
      <c r="S1388" s="18" t="b">
        <f>ISERROR(INDEX(XMLLINK[NamePerson],MATCH(Q1390&amp;"_"&amp;D1388,XMLLINK[EID_WID],0)))</f>
        <v>1</v>
      </c>
      <c r="V1388" s="15" t="str">
        <f t="shared" si="275"/>
        <v/>
      </c>
      <c r="W1388" s="15" t="str">
        <f t="shared" si="274"/>
        <v/>
      </c>
    </row>
    <row r="1389" spans="1:25" x14ac:dyDescent="0.25">
      <c r="A1389" s="24"/>
      <c r="D1389" s="21">
        <v>5</v>
      </c>
      <c r="E1389" s="18" t="str">
        <f>IF(S1389,"",INDEX(XMLLINK[Titel],MATCH(Q1390&amp;"_"&amp;D1389,XMLLINK[EID_WID],0)))</f>
        <v/>
      </c>
      <c r="F1389" s="18" t="str">
        <f>IF(S1389,"",INDEX(XMLLINK[Komponist],MATCH(Q1390&amp;"_"&amp;D1389,XMLLINK[EID_WID],0)))</f>
        <v/>
      </c>
      <c r="G1389" s="18" t="str">
        <f>IF(S1389,"",INDEX(XMLLINK[Satz],MATCH(Q1390&amp;"_"&amp;D1389,XMLLINK[EID_WID],0)))</f>
        <v/>
      </c>
      <c r="H1389" s="18" t="str">
        <f>IF(S1389,"",INDEX(XMLLINK[Dauer],MATCH(Q1390&amp;"_"&amp;D1389,XMLLINK[EID_WID],0)))</f>
        <v/>
      </c>
      <c r="I1389" s="18" t="str">
        <f>IF(S1389,"",INDEX(XMLLINK[BemerkungWerk],MATCH(Q1390&amp;"_"&amp;D1389,XMLLINK[EID_WID],0)))</f>
        <v/>
      </c>
      <c r="J1389" s="18" t="str">
        <f>IF(S1389,"",INDEX(XMLLINK[Pflicht],MATCH(Q1390&amp;"_"&amp;D1389,XMLLINK[EID_WID],0)))</f>
        <v/>
      </c>
      <c r="Q1389" s="21">
        <f t="shared" si="272"/>
        <v>69</v>
      </c>
      <c r="R1389" s="22">
        <v>5</v>
      </c>
      <c r="S1389" s="18" t="b">
        <f>ISERROR(INDEX(XMLLINK[NamePerson],MATCH(Q1391&amp;"_"&amp;D1389,XMLLINK[EID_WID],0)))</f>
        <v>1</v>
      </c>
      <c r="V1389" s="15" t="str">
        <f t="shared" si="275"/>
        <v/>
      </c>
      <c r="W1389" s="15" t="str">
        <f t="shared" si="274"/>
        <v/>
      </c>
    </row>
    <row r="1390" spans="1:25" x14ac:dyDescent="0.25">
      <c r="A1390" s="24"/>
      <c r="D1390" s="21">
        <v>6</v>
      </c>
      <c r="E1390" s="18" t="str">
        <f>IF(S1390,"",INDEX(XMLLINK[Titel],MATCH(Q1391&amp;"_"&amp;D1390,XMLLINK[EID_WID],0)))</f>
        <v/>
      </c>
      <c r="F1390" s="18" t="str">
        <f>IF(S1390,"",INDEX(XMLLINK[Komponist],MATCH(Q1391&amp;"_"&amp;D1390,XMLLINK[EID_WID],0)))</f>
        <v/>
      </c>
      <c r="G1390" s="18" t="str">
        <f>IF(S1390,"",INDEX(XMLLINK[Satz],MATCH(Q1391&amp;"_"&amp;D1390,XMLLINK[EID_WID],0)))</f>
        <v/>
      </c>
      <c r="H1390" s="18" t="str">
        <f>IF(S1390,"",INDEX(XMLLINK[Dauer],MATCH(Q1391&amp;"_"&amp;D1390,XMLLINK[EID_WID],0)))</f>
        <v/>
      </c>
      <c r="I1390" s="18" t="str">
        <f>IF(S1390,"",INDEX(XMLLINK[BemerkungWerk],MATCH(Q1391&amp;"_"&amp;D1390,XMLLINK[EID_WID],0)))</f>
        <v/>
      </c>
      <c r="J1390" s="18" t="str">
        <f>IF(S1390,"",INDEX(XMLLINK[Pflicht],MATCH(Q1391&amp;"_"&amp;D1390,XMLLINK[EID_WID],0)))</f>
        <v/>
      </c>
      <c r="Q1390" s="21">
        <f t="shared" si="272"/>
        <v>69</v>
      </c>
      <c r="R1390" s="22">
        <v>6</v>
      </c>
      <c r="S1390" s="18" t="b">
        <f>ISERROR(INDEX(XMLLINK[NamePerson],MATCH(Q1392&amp;"_"&amp;D1390,XMLLINK[EID_WID],0)))</f>
        <v>1</v>
      </c>
      <c r="V1390" s="15" t="str">
        <f t="shared" si="275"/>
        <v/>
      </c>
      <c r="W1390" s="15" t="str">
        <f t="shared" si="274"/>
        <v/>
      </c>
    </row>
    <row r="1391" spans="1:25" x14ac:dyDescent="0.25">
      <c r="A1391" s="24"/>
      <c r="D1391" s="21">
        <v>7</v>
      </c>
      <c r="E1391" s="18" t="str">
        <f>IF(S1391,"",INDEX(XMLLINK[Titel],MATCH(Q1392&amp;"_"&amp;D1391,XMLLINK[EID_WID],0)))</f>
        <v/>
      </c>
      <c r="F1391" s="18" t="str">
        <f>IF(S1391,"",INDEX(XMLLINK[Komponist],MATCH(Q1392&amp;"_"&amp;D1391,XMLLINK[EID_WID],0)))</f>
        <v/>
      </c>
      <c r="G1391" s="18" t="str">
        <f>IF(S1391,"",INDEX(XMLLINK[Satz],MATCH(Q1392&amp;"_"&amp;D1391,XMLLINK[EID_WID],0)))</f>
        <v/>
      </c>
      <c r="H1391" s="18" t="str">
        <f>IF(S1391,"",INDEX(XMLLINK[Dauer],MATCH(Q1392&amp;"_"&amp;D1391,XMLLINK[EID_WID],0)))</f>
        <v/>
      </c>
      <c r="I1391" s="18" t="str">
        <f>IF(S1391,"",INDEX(XMLLINK[BemerkungWerk],MATCH(Q1392&amp;"_"&amp;D1391,XMLLINK[EID_WID],0)))</f>
        <v/>
      </c>
      <c r="J1391" s="18" t="str">
        <f>IF(S1391,"",INDEX(XMLLINK[Pflicht],MATCH(Q1392&amp;"_"&amp;D1391,XMLLINK[EID_WID],0)))</f>
        <v/>
      </c>
      <c r="Q1391" s="21">
        <f t="shared" si="272"/>
        <v>69</v>
      </c>
      <c r="R1391" s="22">
        <v>7</v>
      </c>
      <c r="S1391" s="18" t="b">
        <f>ISERROR(INDEX(XMLLINK[NamePerson],MATCH(Q1393&amp;"_"&amp;D1391,XMLLINK[EID_WID],0)))</f>
        <v>1</v>
      </c>
      <c r="V1391" s="15" t="str">
        <f t="shared" si="275"/>
        <v/>
      </c>
      <c r="W1391" s="15" t="str">
        <f t="shared" si="274"/>
        <v/>
      </c>
    </row>
    <row r="1392" spans="1:25" x14ac:dyDescent="0.25">
      <c r="A1392" s="24"/>
      <c r="D1392" s="21">
        <v>8</v>
      </c>
      <c r="E1392" s="18" t="str">
        <f>IF(S1392,"",INDEX(XMLLINK[Titel],MATCH(Q1393&amp;"_"&amp;D1392,XMLLINK[EID_WID],0)))</f>
        <v/>
      </c>
      <c r="F1392" s="18" t="str">
        <f>IF(S1392,"",INDEX(XMLLINK[Komponist],MATCH(Q1393&amp;"_"&amp;D1392,XMLLINK[EID_WID],0)))</f>
        <v/>
      </c>
      <c r="G1392" s="18" t="str">
        <f>IF(S1392,"",INDEX(XMLLINK[Satz],MATCH(Q1393&amp;"_"&amp;D1392,XMLLINK[EID_WID],0)))</f>
        <v/>
      </c>
      <c r="H1392" s="18" t="str">
        <f>IF(S1392,"",INDEX(XMLLINK[Dauer],MATCH(Q1393&amp;"_"&amp;D1392,XMLLINK[EID_WID],0)))</f>
        <v/>
      </c>
      <c r="I1392" s="18" t="str">
        <f>IF(S1392,"",INDEX(XMLLINK[BemerkungWerk],MATCH(Q1393&amp;"_"&amp;D1392,XMLLINK[EID_WID],0)))</f>
        <v/>
      </c>
      <c r="J1392" s="18" t="str">
        <f>IF(S1392,"",INDEX(XMLLINK[Pflicht],MATCH(Q1393&amp;"_"&amp;D1392,XMLLINK[EID_WID],0)))</f>
        <v/>
      </c>
      <c r="Q1392" s="21"/>
      <c r="R1392" s="22">
        <v>8</v>
      </c>
      <c r="S1392" s="18" t="b">
        <f>ISERROR(INDEX(XMLLINK[NamePerson],MATCH(A1393&amp;"_"&amp;D1392,XMLLINK[EID_WID],0)))</f>
        <v>1</v>
      </c>
      <c r="V1392" s="15" t="str">
        <f t="shared" si="275"/>
        <v/>
      </c>
      <c r="W1392" s="15" t="str">
        <f t="shared" si="274"/>
        <v/>
      </c>
    </row>
    <row r="1394" spans="1:25" x14ac:dyDescent="0.25">
      <c r="A1394" s="23" t="s">
        <v>96</v>
      </c>
      <c r="B1394" s="23">
        <f>(ROW()+6)/20</f>
        <v>70</v>
      </c>
      <c r="C1394" s="24"/>
      <c r="D1394" s="24"/>
      <c r="E1394" s="24"/>
      <c r="F1394" s="24"/>
      <c r="G1394" s="24"/>
      <c r="H1394" s="24"/>
      <c r="I1394" s="24"/>
      <c r="J1394" s="24"/>
      <c r="K1394" s="24"/>
      <c r="L1394" s="24"/>
      <c r="M1394" s="24"/>
      <c r="N1394" s="24"/>
      <c r="O1394" s="24"/>
    </row>
    <row r="1395" spans="1:25" x14ac:dyDescent="0.25">
      <c r="A1395" s="24"/>
      <c r="B1395" s="17" t="s">
        <v>78</v>
      </c>
      <c r="C1395" s="18" t="str">
        <f>IF(ISERROR(S1395),"",INDEX(XMLLINK[Name],MATCH(Q1396,XMLLINK[EnsembleNr],0)))</f>
        <v/>
      </c>
      <c r="D1395" s="17" t="s">
        <v>89</v>
      </c>
      <c r="E1395" s="19" t="s">
        <v>11</v>
      </c>
      <c r="F1395" s="15" t="s">
        <v>90</v>
      </c>
      <c r="G1395" s="15" t="s">
        <v>91</v>
      </c>
      <c r="H1395" s="15" t="s">
        <v>24</v>
      </c>
      <c r="I1395" s="15" t="s">
        <v>25</v>
      </c>
      <c r="J1395" s="15" t="s">
        <v>26</v>
      </c>
      <c r="K1395" s="15" t="s">
        <v>27</v>
      </c>
      <c r="L1395" s="15" t="s">
        <v>18</v>
      </c>
      <c r="M1395" s="15" t="s">
        <v>92</v>
      </c>
      <c r="N1395" s="15" t="s">
        <v>93</v>
      </c>
      <c r="O1395" s="15" t="s">
        <v>20</v>
      </c>
      <c r="Q1395" s="21" t="s">
        <v>103</v>
      </c>
      <c r="R1395" s="17" t="s">
        <v>97</v>
      </c>
      <c r="S1395" s="20" t="e">
        <f>VLOOKUP(Q1397,XMLLINK[EnsembleNr],1,0)</f>
        <v>#N/A</v>
      </c>
      <c r="T1395" s="15" t="s">
        <v>100</v>
      </c>
      <c r="W1395" s="29" t="str">
        <f>CONCATENATE(W1396,W1397,W1398,W1399,W1400,W1401,W1402,W1403)</f>
        <v/>
      </c>
      <c r="X1395" s="31">
        <f>8-COUNTIF(W1396:W1403,"")</f>
        <v>0</v>
      </c>
      <c r="Y1395" s="29" t="str">
        <f>CONCATENATE(Y1396,Y1397,Y1398,Y1399,Y1400,Y1401,Y1402,Y1403)</f>
        <v/>
      </c>
    </row>
    <row r="1396" spans="1:25" x14ac:dyDescent="0.25">
      <c r="A1396" s="24"/>
      <c r="B1396" s="17" t="s">
        <v>79</v>
      </c>
      <c r="C1396" s="18" t="str">
        <f>IF(ISERROR(S1395),"",INDEX(XMLLINK[Leiter],MATCH(Q1396,XMLLINK[EnsembleNr],0)))</f>
        <v/>
      </c>
      <c r="D1396" s="21">
        <v>1</v>
      </c>
      <c r="E1396" s="18" t="str">
        <f>IF(S1396,"",INDEX(XMLLINK[NamePerson],MATCH(Q1397&amp;"_"&amp;D1396,XMLLINK[EID_MID],0)))</f>
        <v/>
      </c>
      <c r="F1396" s="18" t="str">
        <f>IF(S1396,"",INDEX(XMLLINK[GebDat],MATCH(Q1397&amp;"_"&amp;D1396,XMLLINK[EID_MID],0)))</f>
        <v/>
      </c>
      <c r="G1396" s="18" t="str">
        <f>IF(S1396,"",INDEX(XMLLINK[Geschlecht],MATCH(Q1397&amp;"_"&amp;D1396,XMLLINK[EID_MID],0)))</f>
        <v/>
      </c>
      <c r="H1396" s="18" t="str">
        <f>IF(S1396,"",INDEX(XMLLINK[Adresse],MATCH(Q1397&amp;"_"&amp;D1396,XMLLINK[EID_MID],0)))</f>
        <v/>
      </c>
      <c r="I1396" s="18" t="str">
        <f>IF(S1396,"",INDEX(XMLLINK[Email],MATCH(Q1397&amp;"_"&amp;D1396,XMLLINK[EID_MID],0)))</f>
        <v/>
      </c>
      <c r="J1396" s="18" t="str">
        <f>IF(S1396,"",INDEX(XMLLINK[Telefon],MATCH(Q1397&amp;"_"&amp;D1396,XMLLINK[EID_MID],0)))</f>
        <v/>
      </c>
      <c r="K1396" s="18" t="str">
        <f>IF(S1396,"",INDEX(XMLLINK[Instrument],MATCH(Q1397&amp;"_"&amp;D1396,XMLLINK[EID_MID],0)))</f>
        <v/>
      </c>
      <c r="L1396" s="18" t="str">
        <f>IF(S1396,"",INDEX(XMLLINK[BereichIDPerson],MATCH(Q1397&amp;"_"&amp;D1396,XMLLINK[EID_MID],0)))</f>
        <v/>
      </c>
      <c r="M1396" s="18" t="str">
        <f>IF(S1396,"",INDEX(XMLLINK[BereichNamePerson],MATCH(Q1397&amp;"_"&amp;D1396,XMLLINK[EID_MID],0)))</f>
        <v/>
      </c>
      <c r="N1396" s="18" t="str">
        <f>IF(S1396,"",INDEX(XMLLINK[AuswahlPerson],MATCH(Q1397&amp;"_"&amp;D1396,XMLLINK[EID_MID],0)))</f>
        <v/>
      </c>
      <c r="O1396" s="18" t="str">
        <f>IF(S1396,"",INDEX(XMLLINK[BemerkungPerson],MATCH(Q1397&amp;"_"&amp;D1396,XMLLINK[EID_MID],0)))</f>
        <v/>
      </c>
      <c r="Q1396" s="21">
        <f>B1394</f>
        <v>70</v>
      </c>
      <c r="R1396" s="22" t="s">
        <v>101</v>
      </c>
      <c r="S1396" s="18" t="b">
        <f>ISERROR(INDEX(XMLLINK[NamePerson],MATCH(Q1397&amp;"_"&amp;D1396,XMLLINK[EID_MID],0)))</f>
        <v>1</v>
      </c>
      <c r="U1396" s="15" t="str">
        <f ca="1">IF(ISNUMBER(DATEVALUE(F1396)),TODAY()-DATEVALUE(F1396),"")</f>
        <v/>
      </c>
      <c r="W1396" s="15" t="str">
        <f>M1396</f>
        <v/>
      </c>
      <c r="X1396" s="29" t="str">
        <f>IF(E1396="","",IF(E1397="",E1396,IF(E1398="",E1396&amp;", "&amp;E1397,IF(E1399="",E1396&amp;", "&amp;E1397&amp;", "&amp;E1398,IF(E1400="",E1396&amp;", "&amp;E1397&amp;", "&amp;E1398&amp;", "&amp;E1399,IF(E1401="",E1396&amp;", "&amp;E1397&amp;", "&amp;E1398&amp;", "&amp;E1399&amp;", "&amp;E1400,IF(E1402="",E1396&amp;", "&amp;E1397&amp;", "&amp;E1398&amp;", "&amp;E1399&amp;", "&amp;E1400&amp;", "&amp;E1401,IF(E1403="",E1396&amp;", "&amp;E1397&amp;", "&amp;E1398&amp;", "&amp;E1399&amp;", "&amp;E1400&amp;", "&amp;E1401&amp;", "&amp;E1402,E1396&amp;", "&amp;E1397&amp;", "&amp;E1398&amp;", "&amp;E1399&amp;", "&amp;E1400&amp;", "&amp;E1401&amp;", "&amp;E1402&amp;", "&amp;E1403))))))))</f>
        <v/>
      </c>
      <c r="Y1396" s="15" t="str">
        <f>K1396</f>
        <v/>
      </c>
    </row>
    <row r="1397" spans="1:25" x14ac:dyDescent="0.25">
      <c r="A1397" s="24"/>
      <c r="B1397" s="17" t="s">
        <v>80</v>
      </c>
      <c r="C1397" s="18" t="str">
        <f>IF(ISERROR(S1395),"",INDEX(XMLLINK[LeiterEmail],MATCH(Q1397,XMLLINK[EnsembleNr],0)))</f>
        <v/>
      </c>
      <c r="D1397" s="21">
        <v>2</v>
      </c>
      <c r="E1397" s="18" t="str">
        <f>IF(S1397,"",INDEX(XMLLINK[NamePerson],MATCH(Q1398&amp;"_"&amp;D1397,XMLLINK[EID_MID],0)))</f>
        <v/>
      </c>
      <c r="F1397" s="18" t="str">
        <f>IF(S1397,"",INDEX(XMLLINK[GebDat],MATCH(Q1398&amp;"_"&amp;D1397,XMLLINK[EID_MID],0)))</f>
        <v/>
      </c>
      <c r="G1397" s="18" t="str">
        <f>IF(S1397,"",INDEX(XMLLINK[Geschlecht],MATCH(Q1398&amp;"_"&amp;D1397,XMLLINK[EID_MID],0)))</f>
        <v/>
      </c>
      <c r="H1397" s="18" t="str">
        <f>IF(S1397,"",INDEX(XMLLINK[Adresse],MATCH(Q1398&amp;"_"&amp;D1397,XMLLINK[EID_MID],0)))</f>
        <v/>
      </c>
      <c r="I1397" s="18" t="str">
        <f>IF(S1397,"",INDEX(XMLLINK[Email],MATCH(Q1398&amp;"_"&amp;D1397,XMLLINK[EID_MID],0)))</f>
        <v/>
      </c>
      <c r="J1397" s="18" t="str">
        <f>IF(S1397,"",INDEX(XMLLINK[Telefon],MATCH(Q1398&amp;"_"&amp;D1397,XMLLINK[EID_MID],0)))</f>
        <v/>
      </c>
      <c r="K1397" s="18" t="str">
        <f>IF(S1397,"",INDEX(XMLLINK[Instrument],MATCH(Q1398&amp;"_"&amp;D1397,XMLLINK[EID_MID],0)))</f>
        <v/>
      </c>
      <c r="L1397" s="18" t="str">
        <f>IF(S1397,"",INDEX(XMLLINK[BereichIDPerson],MATCH(Q1398&amp;"_"&amp;D1397,XMLLINK[EID_MID],0)))</f>
        <v/>
      </c>
      <c r="M1397" s="18" t="str">
        <f>IF(S1397,"",INDEX(XMLLINK[BereichNamePerson],MATCH(Q1398&amp;"_"&amp;D1397,XMLLINK[EID_MID],0)))</f>
        <v/>
      </c>
      <c r="N1397" s="18" t="str">
        <f>IF(S1397,"",INDEX(XMLLINK[AuswahlPerson],MATCH(Q1398&amp;"_"&amp;D1397,XMLLINK[EID_MID],0)))</f>
        <v/>
      </c>
      <c r="O1397" s="18" t="str">
        <f>IF(S1397,"",INDEX(XMLLINK[BemerkungPerson],MATCH(Q1398&amp;"_"&amp;D1397,XMLLINK[EID_MID],0)))</f>
        <v/>
      </c>
      <c r="Q1397" s="21">
        <f t="shared" ref="Q1397:Q1411" si="276">Q1396</f>
        <v>70</v>
      </c>
      <c r="R1397" s="15">
        <v>2</v>
      </c>
      <c r="S1397" s="18" t="b">
        <f>ISERROR(INDEX(XMLLINK[NamePerson],MATCH(Q1397&amp;"_"&amp;D1397,XMLLINK[EID_MID],0)))</f>
        <v>1</v>
      </c>
      <c r="U1397" s="15" t="str">
        <f t="shared" ref="U1397:U1403" ca="1" si="277">IF(ISNUMBER(DATEVALUE(F1397)),TODAY()-DATEVALUE(F1397),"")</f>
        <v/>
      </c>
      <c r="W1397" s="15" t="str">
        <f>IF(AND(M1397&lt;&gt;"",M1397&lt;&gt;M1396),", "&amp;M1397,"")</f>
        <v/>
      </c>
      <c r="Y1397" s="15" t="str">
        <f>IF(AND(K1397&lt;&gt;"",K1397&lt;&gt;K1396),", "&amp;K1397,"")</f>
        <v/>
      </c>
    </row>
    <row r="1398" spans="1:25" x14ac:dyDescent="0.25">
      <c r="A1398" s="24"/>
      <c r="B1398" s="17" t="s">
        <v>81</v>
      </c>
      <c r="C1398" s="18" t="str">
        <f>IF(ISERROR(S1395),"",INDEX(XMLLINK[LeiterTelefon],MATCH(Q1398,XMLLINK[EnsembleNr],0)))</f>
        <v/>
      </c>
      <c r="D1398" s="21">
        <v>3</v>
      </c>
      <c r="E1398" s="18" t="str">
        <f>IF(S1398,"",INDEX(XMLLINK[NamePerson],MATCH(Q1399&amp;"_"&amp;D1398,XMLLINK[EID_MID],0)))</f>
        <v/>
      </c>
      <c r="F1398" s="18" t="str">
        <f>IF(S1398,"",INDEX(XMLLINK[GebDat],MATCH(Q1399&amp;"_"&amp;D1398,XMLLINK[EID_MID],0)))</f>
        <v/>
      </c>
      <c r="G1398" s="18" t="str">
        <f>IF(S1398,"",INDEX(XMLLINK[Geschlecht],MATCH(Q1399&amp;"_"&amp;D1398,XMLLINK[EID_MID],0)))</f>
        <v/>
      </c>
      <c r="H1398" s="18" t="str">
        <f>IF(S1398,"",INDEX(XMLLINK[Adresse],MATCH(Q1399&amp;"_"&amp;D1398,XMLLINK[EID_MID],0)))</f>
        <v/>
      </c>
      <c r="I1398" s="18" t="str">
        <f>IF(S1398,"",INDEX(XMLLINK[Email],MATCH(Q1399&amp;"_"&amp;D1398,XMLLINK[EID_MID],0)))</f>
        <v/>
      </c>
      <c r="J1398" s="18" t="str">
        <f>IF(S1398,"",INDEX(XMLLINK[Telefon],MATCH(Q1399&amp;"_"&amp;D1398,XMLLINK[EID_MID],0)))</f>
        <v/>
      </c>
      <c r="K1398" s="18" t="str">
        <f>IF(S1398,"",INDEX(XMLLINK[Instrument],MATCH(Q1399&amp;"_"&amp;D1398,XMLLINK[EID_MID],0)))</f>
        <v/>
      </c>
      <c r="L1398" s="18" t="str">
        <f>IF(S1398,"",INDEX(XMLLINK[BereichIDPerson],MATCH(Q1399&amp;"_"&amp;D1398,XMLLINK[EID_MID],0)))</f>
        <v/>
      </c>
      <c r="M1398" s="18" t="str">
        <f>IF(S1398,"",INDEX(XMLLINK[BereichNamePerson],MATCH(Q1399&amp;"_"&amp;D1398,XMLLINK[EID_MID],0)))</f>
        <v/>
      </c>
      <c r="N1398" s="18" t="str">
        <f>IF(S1398,"",INDEX(XMLLINK[AuswahlPerson],MATCH(Q1399&amp;"_"&amp;D1398,XMLLINK[EID_MID],0)))</f>
        <v/>
      </c>
      <c r="O1398" s="18" t="str">
        <f>IF(S1398,"",INDEX(XMLLINK[BemerkungPerson],MATCH(Q1399&amp;"_"&amp;D1398,XMLLINK[EID_MID],0)))</f>
        <v/>
      </c>
      <c r="Q1398" s="21">
        <f t="shared" si="276"/>
        <v>70</v>
      </c>
      <c r="R1398" s="15">
        <v>3</v>
      </c>
      <c r="S1398" s="18" t="b">
        <f>ISERROR(INDEX(XMLLINK[NamePerson],MATCH(Q1397&amp;"_"&amp;D1398,XMLLINK[EID_MID],0)))</f>
        <v>1</v>
      </c>
      <c r="U1398" s="15" t="str">
        <f t="shared" ca="1" si="277"/>
        <v/>
      </c>
      <c r="W1398" s="15" t="str">
        <f>IF(OR(M1398="",COUNTIF(M1396:M1397,M1398)&gt;0),"",", "&amp;M1398)</f>
        <v/>
      </c>
      <c r="Y1398" s="15" t="str">
        <f>IF(OR(K1398="",COUNTIF(K1396:K1397,K1398)&gt;0),"",", "&amp;K1398)</f>
        <v/>
      </c>
    </row>
    <row r="1399" spans="1:25" x14ac:dyDescent="0.25">
      <c r="A1399" s="24"/>
      <c r="B1399" s="17" t="s">
        <v>82</v>
      </c>
      <c r="C1399" s="18" t="str">
        <f>IF(ISERROR(S1395),"",INDEX(XMLLINK[Art],MATCH(Q1399,XMLLINK[EnsembleNr],0)))</f>
        <v/>
      </c>
      <c r="D1399" s="21">
        <v>4</v>
      </c>
      <c r="E1399" s="18" t="str">
        <f>IF(S1399,"",INDEX(XMLLINK[NamePerson],MATCH(Q1400&amp;"_"&amp;D1399,XMLLINK[EID_MID],0)))</f>
        <v/>
      </c>
      <c r="F1399" s="18" t="str">
        <f>IF(S1399,"",INDEX(XMLLINK[GebDat],MATCH(Q1400&amp;"_"&amp;D1399,XMLLINK[EID_MID],0)))</f>
        <v/>
      </c>
      <c r="G1399" s="18" t="str">
        <f>IF(S1399,"",INDEX(XMLLINK[Geschlecht],MATCH(Q1400&amp;"_"&amp;D1399,XMLLINK[EID_MID],0)))</f>
        <v/>
      </c>
      <c r="H1399" s="18" t="str">
        <f>IF(S1399,"",INDEX(XMLLINK[Adresse],MATCH(Q1400&amp;"_"&amp;D1399,XMLLINK[EID_MID],0)))</f>
        <v/>
      </c>
      <c r="I1399" s="18" t="str">
        <f>IF(S1399,"",INDEX(XMLLINK[Email],MATCH(Q1400&amp;"_"&amp;D1399,XMLLINK[EID_MID],0)))</f>
        <v/>
      </c>
      <c r="J1399" s="18" t="str">
        <f>IF(S1399,"",INDEX(XMLLINK[Telefon],MATCH(Q1400&amp;"_"&amp;D1399,XMLLINK[EID_MID],0)))</f>
        <v/>
      </c>
      <c r="K1399" s="18" t="str">
        <f>IF(S1399,"",INDEX(XMLLINK[Instrument],MATCH(Q1400&amp;"_"&amp;D1399,XMLLINK[EID_MID],0)))</f>
        <v/>
      </c>
      <c r="L1399" s="18" t="str">
        <f>IF(S1399,"",INDEX(XMLLINK[BereichIDPerson],MATCH(Q1400&amp;"_"&amp;D1399,XMLLINK[EID_MID],0)))</f>
        <v/>
      </c>
      <c r="M1399" s="18" t="str">
        <f>IF(S1399,"",INDEX(XMLLINK[BereichNamePerson],MATCH(Q1400&amp;"_"&amp;D1399,XMLLINK[EID_MID],0)))</f>
        <v/>
      </c>
      <c r="N1399" s="18" t="str">
        <f>IF(S1399,"",INDEX(XMLLINK[AuswahlPerson],MATCH(Q1400&amp;"_"&amp;D1399,XMLLINK[EID_MID],0)))</f>
        <v/>
      </c>
      <c r="O1399" s="18" t="str">
        <f>IF(S1399,"",INDEX(XMLLINK[BemerkungPerson],MATCH(Q1400&amp;"_"&amp;D1399,XMLLINK[EID_MID],0)))</f>
        <v/>
      </c>
      <c r="Q1399" s="21">
        <f t="shared" si="276"/>
        <v>70</v>
      </c>
      <c r="R1399" s="15">
        <v>4</v>
      </c>
      <c r="S1399" s="18" t="b">
        <f>ISERROR(INDEX(XMLLINK[NamePerson],MATCH(Q1397&amp;"_"&amp;D1399,XMLLINK[EID_MID],0)))</f>
        <v>1</v>
      </c>
      <c r="U1399" s="15" t="str">
        <f t="shared" ca="1" si="277"/>
        <v/>
      </c>
      <c r="W1399" s="15" t="str">
        <f>IF(OR(M1399="",COUNTIF(M1396:M1398,M1399)&gt;0),"",", "&amp;M1399)</f>
        <v/>
      </c>
      <c r="Y1399" s="15" t="str">
        <f>IF(OR(K1399="",COUNTIF(K1396:K1398,K1399)&gt;0),"",", "&amp;K1399)</f>
        <v/>
      </c>
    </row>
    <row r="1400" spans="1:25" x14ac:dyDescent="0.25">
      <c r="A1400" s="24"/>
      <c r="B1400" s="17" t="s">
        <v>83</v>
      </c>
      <c r="C1400" s="18" t="str">
        <f>IF(ISERROR(S1395),"",INDEX(XMLLINK[Stufe],MATCH(Q1400,XMLLINK[EnsembleNr],0)))</f>
        <v/>
      </c>
      <c r="D1400" s="21">
        <v>5</v>
      </c>
      <c r="E1400" s="18" t="str">
        <f>IF(S1400,"",INDEX(XMLLINK[NamePerson],MATCH(Q1401&amp;"_"&amp;D1400,XMLLINK[EID_MID],0)))</f>
        <v/>
      </c>
      <c r="F1400" s="18" t="str">
        <f>IF(S1400,"",INDEX(XMLLINK[GebDat],MATCH(Q1401&amp;"_"&amp;D1400,XMLLINK[EID_MID],0)))</f>
        <v/>
      </c>
      <c r="G1400" s="18" t="str">
        <f>IF(S1400,"",INDEX(XMLLINK[Geschlecht],MATCH(Q1401&amp;"_"&amp;D1400,XMLLINK[EID_MID],0)))</f>
        <v/>
      </c>
      <c r="H1400" s="18" t="str">
        <f>IF(S1400,"",INDEX(XMLLINK[Adresse],MATCH(Q1401&amp;"_"&amp;D1400,XMLLINK[EID_MID],0)))</f>
        <v/>
      </c>
      <c r="I1400" s="18" t="str">
        <f>IF(S1400,"",INDEX(XMLLINK[Email],MATCH(Q1401&amp;"_"&amp;D1400,XMLLINK[EID_MID],0)))</f>
        <v/>
      </c>
      <c r="J1400" s="18" t="str">
        <f>IF(S1400,"",INDEX(XMLLINK[Telefon],MATCH(Q1401&amp;"_"&amp;D1400,XMLLINK[EID_MID],0)))</f>
        <v/>
      </c>
      <c r="K1400" s="18" t="str">
        <f>IF(S1400,"",INDEX(XMLLINK[Instrument],MATCH(Q1401&amp;"_"&amp;D1400,XMLLINK[EID_MID],0)))</f>
        <v/>
      </c>
      <c r="L1400" s="18" t="str">
        <f>IF(S1400,"",INDEX(XMLLINK[BereichIDPerson],MATCH(Q1401&amp;"_"&amp;D1400,XMLLINK[EID_MID],0)))</f>
        <v/>
      </c>
      <c r="M1400" s="18" t="str">
        <f>IF(S1400,"",INDEX(XMLLINK[BereichNamePerson],MATCH(Q1401&amp;"_"&amp;D1400,XMLLINK[EID_MID],0)))</f>
        <v/>
      </c>
      <c r="N1400" s="18" t="str">
        <f>IF(S1400,"",INDEX(XMLLINK[AuswahlPerson],MATCH(Q1401&amp;"_"&amp;D1400,XMLLINK[EID_MID],0)))</f>
        <v/>
      </c>
      <c r="O1400" s="18" t="str">
        <f>IF(S1400,"",INDEX(XMLLINK[BemerkungPerson],MATCH(Q1401&amp;"_"&amp;D1400,XMLLINK[EID_MID],0)))</f>
        <v/>
      </c>
      <c r="Q1400" s="21">
        <f t="shared" si="276"/>
        <v>70</v>
      </c>
      <c r="R1400" s="15">
        <v>5</v>
      </c>
      <c r="S1400" s="18" t="b">
        <f>ISERROR(INDEX(XMLLINK[NamePerson],MATCH(Q1397&amp;"_"&amp;D1400,XMLLINK[EID_MID],0)))</f>
        <v>1</v>
      </c>
      <c r="U1400" s="15" t="str">
        <f t="shared" ca="1" si="277"/>
        <v/>
      </c>
      <c r="W1400" s="15" t="str">
        <f>IF(OR(M1400="",COUNTIF(M1396:M1399,M1400)&gt;0),"",", "&amp;M1400)</f>
        <v/>
      </c>
      <c r="Y1400" s="15" t="str">
        <f>IF(OR(K1400="",COUNTIF(K1397:K1399,K1400)&gt;0),"",", "&amp;K1400)</f>
        <v/>
      </c>
    </row>
    <row r="1401" spans="1:25" x14ac:dyDescent="0.25">
      <c r="A1401" s="24"/>
      <c r="B1401" s="17" t="s">
        <v>84</v>
      </c>
      <c r="C1401" s="18" t="str">
        <f>IF(ISERROR(S1395),"",INDEX(XMLLINK[Artikel],MATCH(Q1401,XMLLINK[EnsembleNr],0)))</f>
        <v/>
      </c>
      <c r="D1401" s="21">
        <v>6</v>
      </c>
      <c r="E1401" s="18" t="str">
        <f>IF(S1401,"",INDEX(XMLLINK[NamePerson],MATCH(Q1402&amp;"_"&amp;D1401,XMLLINK[EID_MID],0)))</f>
        <v/>
      </c>
      <c r="F1401" s="18" t="str">
        <f>IF(S1401,"",INDEX(XMLLINK[GebDat],MATCH(Q1402&amp;"_"&amp;D1401,XMLLINK[EID_MID],0)))</f>
        <v/>
      </c>
      <c r="G1401" s="18" t="str">
        <f>IF(S1401,"",INDEX(XMLLINK[Geschlecht],MATCH(Q1402&amp;"_"&amp;D1401,XMLLINK[EID_MID],0)))</f>
        <v/>
      </c>
      <c r="H1401" s="18" t="str">
        <f>IF(S1401,"",INDEX(XMLLINK[Adresse],MATCH(Q1402&amp;"_"&amp;D1401,XMLLINK[EID_MID],0)))</f>
        <v/>
      </c>
      <c r="I1401" s="18" t="str">
        <f>IF(S1401,"",INDEX(XMLLINK[Email],MATCH(Q1402&amp;"_"&amp;D1401,XMLLINK[EID_MID],0)))</f>
        <v/>
      </c>
      <c r="J1401" s="18" t="str">
        <f>IF(S1401,"",INDEX(XMLLINK[Telefon],MATCH(Q1402&amp;"_"&amp;D1401,XMLLINK[EID_MID],0)))</f>
        <v/>
      </c>
      <c r="K1401" s="18" t="str">
        <f>IF(S1401,"",INDEX(XMLLINK[Instrument],MATCH(Q1402&amp;"_"&amp;D1401,XMLLINK[EID_MID],0)))</f>
        <v/>
      </c>
      <c r="L1401" s="18" t="str">
        <f>IF(S1401,"",INDEX(XMLLINK[BereichIDPerson],MATCH(Q1402&amp;"_"&amp;D1401,XMLLINK[EID_MID],0)))</f>
        <v/>
      </c>
      <c r="M1401" s="18" t="str">
        <f>IF(S1401,"",INDEX(XMLLINK[BereichNamePerson],MATCH(Q1402&amp;"_"&amp;D1401,XMLLINK[EID_MID],0)))</f>
        <v/>
      </c>
      <c r="N1401" s="18" t="str">
        <f>IF(S1401,"",INDEX(XMLLINK[AuswahlPerson],MATCH(Q1402&amp;"_"&amp;D1401,XMLLINK[EID_MID],0)))</f>
        <v/>
      </c>
      <c r="O1401" s="18" t="str">
        <f>IF(S1401,"",INDEX(XMLLINK[BemerkungPerson],MATCH(Q1402&amp;"_"&amp;D1401,XMLLINK[EID_MID],0)))</f>
        <v/>
      </c>
      <c r="Q1401" s="21">
        <f t="shared" si="276"/>
        <v>70</v>
      </c>
      <c r="R1401" s="15">
        <v>6</v>
      </c>
      <c r="S1401" s="18" t="b">
        <f>ISERROR(INDEX(XMLLINK[NamePerson],MATCH(Q1397&amp;"_"&amp;D1401,XMLLINK[EID_MID],0)))</f>
        <v>1</v>
      </c>
      <c r="U1401" s="15" t="str">
        <f t="shared" ca="1" si="277"/>
        <v/>
      </c>
      <c r="W1401" s="15" t="str">
        <f>IF(OR(M1401="",COUNTIF(M1396:M1400,M1401)&gt;0),"",", "&amp;M1401)</f>
        <v/>
      </c>
      <c r="Y1401" s="15" t="str">
        <f>IF(OR(K1401="",COUNTIF(K1398:K1400,K1401)&gt;0),"",", "&amp;K1401)</f>
        <v/>
      </c>
    </row>
    <row r="1402" spans="1:25" x14ac:dyDescent="0.25">
      <c r="A1402" s="24"/>
      <c r="B1402" s="17" t="s">
        <v>85</v>
      </c>
      <c r="C1402" s="18" t="str">
        <f>IF(ISERROR(S1395),"",INDEX(XMLLINK[BereichID],MATCH(Q1402,XMLLINK[EnsembleNr],0)))</f>
        <v/>
      </c>
      <c r="D1402" s="21">
        <v>7</v>
      </c>
      <c r="E1402" s="18" t="str">
        <f>IF(S1402,"",INDEX(XMLLINK[NamePerson],MATCH(Q1403&amp;"_"&amp;D1402,XMLLINK[EID_MID],0)))</f>
        <v/>
      </c>
      <c r="F1402" s="18" t="str">
        <f>IF(S1402,"",INDEX(XMLLINK[GebDat],MATCH(Q1403&amp;"_"&amp;D1402,XMLLINK[EID_MID],0)))</f>
        <v/>
      </c>
      <c r="G1402" s="18" t="str">
        <f>IF(S1402,"",INDEX(XMLLINK[Geschlecht],MATCH(Q1403&amp;"_"&amp;D1402,XMLLINK[EID_MID],0)))</f>
        <v/>
      </c>
      <c r="H1402" s="18" t="str">
        <f>IF(S1402,"",INDEX(XMLLINK[Adresse],MATCH(Q1403&amp;"_"&amp;D1402,XMLLINK[EID_MID],0)))</f>
        <v/>
      </c>
      <c r="I1402" s="18" t="str">
        <f>IF(S1402,"",INDEX(XMLLINK[Email],MATCH(Q1403&amp;"_"&amp;D1402,XMLLINK[EID_MID],0)))</f>
        <v/>
      </c>
      <c r="J1402" s="18" t="str">
        <f>IF(S1402,"",INDEX(XMLLINK[Telefon],MATCH(Q1403&amp;"_"&amp;D1402,XMLLINK[EID_MID],0)))</f>
        <v/>
      </c>
      <c r="K1402" s="18" t="str">
        <f>IF(S1402,"",INDEX(XMLLINK[Instrument],MATCH(Q1403&amp;"_"&amp;D1402,XMLLINK[EID_MID],0)))</f>
        <v/>
      </c>
      <c r="L1402" s="18" t="str">
        <f>IF(S1402,"",INDEX(XMLLINK[BereichIDPerson],MATCH(Q1403&amp;"_"&amp;D1402,XMLLINK[EID_MID],0)))</f>
        <v/>
      </c>
      <c r="M1402" s="18" t="str">
        <f>IF(S1402,"",INDEX(XMLLINK[BereichNamePerson],MATCH(Q1403&amp;"_"&amp;D1402,XMLLINK[EID_MID],0)))</f>
        <v/>
      </c>
      <c r="N1402" s="18" t="str">
        <f>IF(S1402,"",INDEX(XMLLINK[AuswahlPerson],MATCH(Q1403&amp;"_"&amp;D1402,XMLLINK[EID_MID],0)))</f>
        <v/>
      </c>
      <c r="O1402" s="18" t="str">
        <f>IF(S1402,"",INDEX(XMLLINK[BemerkungPerson],MATCH(Q1403&amp;"_"&amp;D1402,XMLLINK[EID_MID],0)))</f>
        <v/>
      </c>
      <c r="Q1402" s="21">
        <f t="shared" si="276"/>
        <v>70</v>
      </c>
      <c r="R1402" s="15">
        <v>7</v>
      </c>
      <c r="S1402" s="18" t="b">
        <f>ISERROR(INDEX(XMLLINK[NamePerson],MATCH(Q1397&amp;"_"&amp;D1402,XMLLINK[EID_MID],0)))</f>
        <v>1</v>
      </c>
      <c r="U1402" s="15" t="str">
        <f t="shared" ca="1" si="277"/>
        <v/>
      </c>
      <c r="W1402" s="15" t="str">
        <f>IF(OR(M1402="",COUNTIF(M1396:M1401,M1402)&gt;0),"",", "&amp;M1402)</f>
        <v/>
      </c>
      <c r="Y1402" s="15" t="str">
        <f>IF(OR(K1402="",COUNTIF(K1399:K1401,K1402)&gt;0),"",", "&amp;K1402)</f>
        <v/>
      </c>
    </row>
    <row r="1403" spans="1:25" x14ac:dyDescent="0.25">
      <c r="A1403" s="24"/>
      <c r="B1403" s="17" t="s">
        <v>86</v>
      </c>
      <c r="C1403" s="18" t="str">
        <f>IF(ISERROR(S1395),"",INDEX(XMLLINK[BereichName],MATCH(Q1403,XMLLINK[EnsembleNr],0)))</f>
        <v/>
      </c>
      <c r="D1403" s="21">
        <v>8</v>
      </c>
      <c r="E1403" s="18" t="str">
        <f>IF(S1403,"",INDEX(XMLLINK[NamePerson],MATCH(Q1404&amp;"_"&amp;D1403,XMLLINK[EID_MID],0)))</f>
        <v/>
      </c>
      <c r="F1403" s="18" t="str">
        <f>IF(S1403,"",INDEX(XMLLINK[GebDat],MATCH(Q1404&amp;"_"&amp;D1403,XMLLINK[EID_MID],0)))</f>
        <v/>
      </c>
      <c r="G1403" s="18" t="str">
        <f>IF(S1403,"",INDEX(XMLLINK[Geschlecht],MATCH(Q1404&amp;"_"&amp;D1403,XMLLINK[EID_MID],0)))</f>
        <v/>
      </c>
      <c r="H1403" s="18" t="str">
        <f>IF(S1403,"",INDEX(XMLLINK[Adresse],MATCH(Q1404&amp;"_"&amp;D1403,XMLLINK[EID_MID],0)))</f>
        <v/>
      </c>
      <c r="I1403" s="18" t="str">
        <f>IF(S1403,"",INDEX(XMLLINK[Email],MATCH(Q1404&amp;"_"&amp;D1403,XMLLINK[EID_MID],0)))</f>
        <v/>
      </c>
      <c r="J1403" s="18" t="str">
        <f>IF(S1403,"",INDEX(XMLLINK[Telefon],MATCH(Q1404&amp;"_"&amp;D1403,XMLLINK[EID_MID],0)))</f>
        <v/>
      </c>
      <c r="K1403" s="18" t="str">
        <f>IF(S1403,"",INDEX(XMLLINK[Instrument],MATCH(Q1404&amp;"_"&amp;D1403,XMLLINK[EID_MID],0)))</f>
        <v/>
      </c>
      <c r="L1403" s="18" t="str">
        <f>IF(S1403,"",INDEX(XMLLINK[BereichIDPerson],MATCH(Q1404&amp;"_"&amp;D1403,XMLLINK[EID_MID],0)))</f>
        <v/>
      </c>
      <c r="M1403" s="18" t="str">
        <f>IF(S1403,"",INDEX(XMLLINK[BereichNamePerson],MATCH(Q1404&amp;"_"&amp;D1403,XMLLINK[EID_MID],0)))</f>
        <v/>
      </c>
      <c r="N1403" s="18" t="str">
        <f>IF(S1403,"",INDEX(XMLLINK[AuswahlPerson],MATCH(Q1404&amp;"_"&amp;D1403,XMLLINK[EID_MID],0)))</f>
        <v/>
      </c>
      <c r="O1403" s="18" t="str">
        <f>IF(S1403,"",INDEX(XMLLINK[BemerkungPerson],MATCH(Q1404&amp;"_"&amp;D1403,XMLLINK[EID_MID],0)))</f>
        <v/>
      </c>
      <c r="Q1403" s="21">
        <f t="shared" si="276"/>
        <v>70</v>
      </c>
      <c r="R1403" s="15">
        <v>8</v>
      </c>
      <c r="S1403" s="18" t="b">
        <f>ISERROR(INDEX(XMLLINK[NamePerson],MATCH(Q1397&amp;"_"&amp;D1403,XMLLINK[EID_MID],0)))</f>
        <v>1</v>
      </c>
      <c r="U1403" s="15" t="str">
        <f t="shared" ca="1" si="277"/>
        <v/>
      </c>
      <c r="W1403" s="15" t="str">
        <f>IF(OR(M1403="",COUNTIF(M1396:M1402,M1403)&gt;0),"",", "&amp;M1403)</f>
        <v/>
      </c>
      <c r="Y1403" s="15" t="str">
        <f>IF(OR(K1403="",COUNTIF(K1400:K1402,K1403)&gt;0),"",", "&amp;K1403)</f>
        <v/>
      </c>
    </row>
    <row r="1404" spans="1:25" x14ac:dyDescent="0.25">
      <c r="A1404" s="24"/>
      <c r="B1404" s="17" t="s">
        <v>87</v>
      </c>
      <c r="C1404" s="18" t="str">
        <f>IF(ISERROR(S1395),"",INDEX(XMLLINK[Auftrittzeit],MATCH(Q1404,XMLLINK[EnsembleNr],0)))</f>
        <v/>
      </c>
      <c r="D1404" s="17" t="s">
        <v>94</v>
      </c>
      <c r="E1404" s="15" t="s">
        <v>29</v>
      </c>
      <c r="F1404" s="15" t="s">
        <v>30</v>
      </c>
      <c r="G1404" s="15" t="s">
        <v>95</v>
      </c>
      <c r="H1404" s="15" t="s">
        <v>32</v>
      </c>
      <c r="I1404" s="15" t="s">
        <v>20</v>
      </c>
      <c r="J1404" s="15" t="s">
        <v>39</v>
      </c>
      <c r="Q1404" s="21">
        <f t="shared" si="276"/>
        <v>70</v>
      </c>
      <c r="U1404" s="15">
        <f ca="1">COUNT(U1396:U1403)</f>
        <v>0</v>
      </c>
      <c r="W1404" s="29" t="str">
        <f>CONCATENATE(W1405,V1406,W1406,V1407,W1407,V1408,W1408,V1409,W1409,V1410,W1410,V1411,W1411)</f>
        <v/>
      </c>
    </row>
    <row r="1405" spans="1:25" x14ac:dyDescent="0.25">
      <c r="A1405" s="24"/>
      <c r="B1405" s="17" t="s">
        <v>88</v>
      </c>
      <c r="C1405" s="18" t="str">
        <f>IF(ISERROR(S1395),"",INDEX(XMLLINK[Bemerkung],MATCH(Q1405,XMLLINK[EnsembleNr],0)))</f>
        <v/>
      </c>
      <c r="D1405" s="21">
        <v>1</v>
      </c>
      <c r="E1405" s="18" t="str">
        <f>IF(S1405,"",INDEX(XMLLINK[Titel],MATCH(Q1406&amp;"_"&amp;D1405,XMLLINK[EID_WID],0)))</f>
        <v/>
      </c>
      <c r="F1405" s="18" t="str">
        <f>IF(S1405,"",INDEX(XMLLINK[Komponist],MATCH(Q1406&amp;"_"&amp;D1405,XMLLINK[EID_WID],0)))</f>
        <v/>
      </c>
      <c r="G1405" s="18" t="str">
        <f>IF(S1405,"",INDEX(XMLLINK[Satz],MATCH(Q1406&amp;"_"&amp;D1405,XMLLINK[EID_WID],0)))</f>
        <v/>
      </c>
      <c r="H1405" s="18" t="str">
        <f>IF(S1405,"",INDEX(XMLLINK[Dauer],MATCH(Q1406&amp;"_"&amp;D1405,XMLLINK[EID_WID],0)))</f>
        <v/>
      </c>
      <c r="I1405" s="18" t="str">
        <f>IF(S1405,"",INDEX(XMLLINK[BemerkungWerk],MATCH(Q1406&amp;"_"&amp;D1405,XMLLINK[EID_WID],0)))</f>
        <v/>
      </c>
      <c r="J1405" s="18" t="str">
        <f>IF(S1405,"",INDEX(XMLLINK[Pflicht],MATCH(Q1406&amp;"_"&amp;D1405,XMLLINK[EID_WID],0)))</f>
        <v/>
      </c>
      <c r="Q1405" s="21">
        <f t="shared" si="276"/>
        <v>70</v>
      </c>
      <c r="R1405" s="22" t="s">
        <v>102</v>
      </c>
      <c r="S1405" s="18" t="b">
        <f>ISERROR(INDEX(XMLLINK[NamePerson],MATCH(Q1407&amp;"_"&amp;D1405,XMLLINK[EID_WID],0)))</f>
        <v>1</v>
      </c>
      <c r="W1405" s="15" t="str">
        <f t="shared" ref="W1405:W1412" si="278">IF(AND(F1405="",G1405=""),E1405,IF(AND(F1405&lt;&gt;"",G1405&lt;&gt;""),F1405&amp;", "&amp;E1405&amp;", "&amp;G1405,IF(F1405="",E1405&amp;", "&amp;G1405,F1405&amp;", "&amp;E1405)))</f>
        <v/>
      </c>
    </row>
    <row r="1406" spans="1:25" x14ac:dyDescent="0.25">
      <c r="A1406" s="24"/>
      <c r="B1406" s="17" t="s">
        <v>108</v>
      </c>
      <c r="C1406" s="28" t="str">
        <f ca="1">IF(U1404=0,"",SUM(U1396:U1403)/U1404/365.25)</f>
        <v/>
      </c>
      <c r="D1406" s="21">
        <v>2</v>
      </c>
      <c r="E1406" s="18" t="str">
        <f>IF(S1406,"",INDEX(XMLLINK[Titel],MATCH(Q1407&amp;"_"&amp;D1406,XMLLINK[EID_WID],0)))</f>
        <v/>
      </c>
      <c r="F1406" s="18" t="str">
        <f>IF(S1406,"",INDEX(XMLLINK[Komponist],MATCH(Q1407&amp;"_"&amp;D1406,XMLLINK[EID_WID],0)))</f>
        <v/>
      </c>
      <c r="G1406" s="18" t="str">
        <f>IF(S1406,"",INDEX(XMLLINK[Satz],MATCH(Q1407&amp;"_"&amp;D1406,XMLLINK[EID_WID],0)))</f>
        <v/>
      </c>
      <c r="H1406" s="18" t="str">
        <f>IF(S1406,"",INDEX(XMLLINK[Dauer],MATCH(Q1407&amp;"_"&amp;D1406,XMLLINK[EID_WID],0)))</f>
        <v/>
      </c>
      <c r="I1406" s="18" t="str">
        <f>IF(S1406,"",INDEX(XMLLINK[BemerkungWerk],MATCH(Q1407&amp;"_"&amp;D1406,XMLLINK[EID_WID],0)))</f>
        <v/>
      </c>
      <c r="J1406" s="18" t="str">
        <f>IF(S1406,"",INDEX(XMLLINK[Pflicht],MATCH(Q1407&amp;"_"&amp;D1406,XMLLINK[EID_WID],0)))</f>
        <v/>
      </c>
      <c r="Q1406" s="21">
        <f t="shared" si="276"/>
        <v>70</v>
      </c>
      <c r="R1406" s="22">
        <v>2</v>
      </c>
      <c r="S1406" s="18" t="b">
        <f>ISERROR(INDEX(XMLLINK[NamePerson],MATCH(Q1408&amp;"_"&amp;D1406,XMLLINK[EID_WID],0)))</f>
        <v>1</v>
      </c>
      <c r="V1406" s="15" t="str">
        <f>IF(W1406="","","; ")</f>
        <v/>
      </c>
      <c r="W1406" s="15" t="str">
        <f t="shared" si="278"/>
        <v/>
      </c>
    </row>
    <row r="1407" spans="1:25" x14ac:dyDescent="0.25">
      <c r="A1407" s="24"/>
      <c r="D1407" s="21">
        <v>3</v>
      </c>
      <c r="E1407" s="18" t="str">
        <f>IF(S1407,"",INDEX(XMLLINK[Titel],MATCH(Q1408&amp;"_"&amp;D1407,XMLLINK[EID_WID],0)))</f>
        <v/>
      </c>
      <c r="F1407" s="18" t="str">
        <f>IF(S1407,"",INDEX(XMLLINK[Komponist],MATCH(Q1408&amp;"_"&amp;D1407,XMLLINK[EID_WID],0)))</f>
        <v/>
      </c>
      <c r="G1407" s="18" t="str">
        <f>IF(S1407,"",INDEX(XMLLINK[Satz],MATCH(Q1408&amp;"_"&amp;D1407,XMLLINK[EID_WID],0)))</f>
        <v/>
      </c>
      <c r="H1407" s="18" t="str">
        <f>IF(S1407,"",INDEX(XMLLINK[Dauer],MATCH(Q1408&amp;"_"&amp;D1407,XMLLINK[EID_WID],0)))</f>
        <v/>
      </c>
      <c r="I1407" s="18" t="str">
        <f>IF(S1407,"",INDEX(XMLLINK[BemerkungWerk],MATCH(Q1408&amp;"_"&amp;D1407,XMLLINK[EID_WID],0)))</f>
        <v/>
      </c>
      <c r="J1407" s="18" t="str">
        <f>IF(S1407,"",INDEX(XMLLINK[Pflicht],MATCH(Q1408&amp;"_"&amp;D1407,XMLLINK[EID_WID],0)))</f>
        <v/>
      </c>
      <c r="Q1407" s="21">
        <f t="shared" si="276"/>
        <v>70</v>
      </c>
      <c r="R1407" s="22">
        <v>3</v>
      </c>
      <c r="S1407" s="18" t="b">
        <f>ISERROR(INDEX(XMLLINK[NamePerson],MATCH(Q1409&amp;"_"&amp;D1407,XMLLINK[EID_WID],0)))</f>
        <v>1</v>
      </c>
      <c r="V1407" s="15" t="str">
        <f t="shared" ref="V1407:V1412" si="279">IF(W1407="","","; ")</f>
        <v/>
      </c>
      <c r="W1407" s="15" t="str">
        <f t="shared" si="278"/>
        <v/>
      </c>
    </row>
    <row r="1408" spans="1:25" x14ac:dyDescent="0.25">
      <c r="A1408" s="24"/>
      <c r="D1408" s="21">
        <v>4</v>
      </c>
      <c r="E1408" s="18" t="str">
        <f>IF(S1408,"",INDEX(XMLLINK[Titel],MATCH(Q1409&amp;"_"&amp;D1408,XMLLINK[EID_WID],0)))</f>
        <v/>
      </c>
      <c r="F1408" s="18" t="str">
        <f>IF(S1408,"",INDEX(XMLLINK[Komponist],MATCH(Q1409&amp;"_"&amp;D1408,XMLLINK[EID_WID],0)))</f>
        <v/>
      </c>
      <c r="G1408" s="18" t="str">
        <f>IF(S1408,"",INDEX(XMLLINK[Satz],MATCH(Q1409&amp;"_"&amp;D1408,XMLLINK[EID_WID],0)))</f>
        <v/>
      </c>
      <c r="H1408" s="18" t="str">
        <f>IF(S1408,"",INDEX(XMLLINK[Dauer],MATCH(Q1409&amp;"_"&amp;D1408,XMLLINK[EID_WID],0)))</f>
        <v/>
      </c>
      <c r="I1408" s="18" t="str">
        <f>IF(S1408,"",INDEX(XMLLINK[BemerkungWerk],MATCH(Q1409&amp;"_"&amp;D1408,XMLLINK[EID_WID],0)))</f>
        <v/>
      </c>
      <c r="J1408" s="18" t="str">
        <f>IF(S1408,"",INDEX(XMLLINK[Pflicht],MATCH(Q1409&amp;"_"&amp;D1408,XMLLINK[EID_WID],0)))</f>
        <v/>
      </c>
      <c r="Q1408" s="21">
        <f t="shared" si="276"/>
        <v>70</v>
      </c>
      <c r="R1408" s="22">
        <v>4</v>
      </c>
      <c r="S1408" s="18" t="b">
        <f>ISERROR(INDEX(XMLLINK[NamePerson],MATCH(Q1410&amp;"_"&amp;D1408,XMLLINK[EID_WID],0)))</f>
        <v>1</v>
      </c>
      <c r="V1408" s="15" t="str">
        <f t="shared" si="279"/>
        <v/>
      </c>
      <c r="W1408" s="15" t="str">
        <f t="shared" si="278"/>
        <v/>
      </c>
    </row>
    <row r="1409" spans="1:25" x14ac:dyDescent="0.25">
      <c r="A1409" s="24"/>
      <c r="D1409" s="21">
        <v>5</v>
      </c>
      <c r="E1409" s="18" t="str">
        <f>IF(S1409,"",INDEX(XMLLINK[Titel],MATCH(Q1410&amp;"_"&amp;D1409,XMLLINK[EID_WID],0)))</f>
        <v/>
      </c>
      <c r="F1409" s="18" t="str">
        <f>IF(S1409,"",INDEX(XMLLINK[Komponist],MATCH(Q1410&amp;"_"&amp;D1409,XMLLINK[EID_WID],0)))</f>
        <v/>
      </c>
      <c r="G1409" s="18" t="str">
        <f>IF(S1409,"",INDEX(XMLLINK[Satz],MATCH(Q1410&amp;"_"&amp;D1409,XMLLINK[EID_WID],0)))</f>
        <v/>
      </c>
      <c r="H1409" s="18" t="str">
        <f>IF(S1409,"",INDEX(XMLLINK[Dauer],MATCH(Q1410&amp;"_"&amp;D1409,XMLLINK[EID_WID],0)))</f>
        <v/>
      </c>
      <c r="I1409" s="18" t="str">
        <f>IF(S1409,"",INDEX(XMLLINK[BemerkungWerk],MATCH(Q1410&amp;"_"&amp;D1409,XMLLINK[EID_WID],0)))</f>
        <v/>
      </c>
      <c r="J1409" s="18" t="str">
        <f>IF(S1409,"",INDEX(XMLLINK[Pflicht],MATCH(Q1410&amp;"_"&amp;D1409,XMLLINK[EID_WID],0)))</f>
        <v/>
      </c>
      <c r="Q1409" s="21">
        <f t="shared" si="276"/>
        <v>70</v>
      </c>
      <c r="R1409" s="22">
        <v>5</v>
      </c>
      <c r="S1409" s="18" t="b">
        <f>ISERROR(INDEX(XMLLINK[NamePerson],MATCH(Q1411&amp;"_"&amp;D1409,XMLLINK[EID_WID],0)))</f>
        <v>1</v>
      </c>
      <c r="V1409" s="15" t="str">
        <f t="shared" si="279"/>
        <v/>
      </c>
      <c r="W1409" s="15" t="str">
        <f t="shared" si="278"/>
        <v/>
      </c>
    </row>
    <row r="1410" spans="1:25" x14ac:dyDescent="0.25">
      <c r="A1410" s="24"/>
      <c r="D1410" s="21">
        <v>6</v>
      </c>
      <c r="E1410" s="18" t="str">
        <f>IF(S1410,"",INDEX(XMLLINK[Titel],MATCH(Q1411&amp;"_"&amp;D1410,XMLLINK[EID_WID],0)))</f>
        <v/>
      </c>
      <c r="F1410" s="18" t="str">
        <f>IF(S1410,"",INDEX(XMLLINK[Komponist],MATCH(Q1411&amp;"_"&amp;D1410,XMLLINK[EID_WID],0)))</f>
        <v/>
      </c>
      <c r="G1410" s="18" t="str">
        <f>IF(S1410,"",INDEX(XMLLINK[Satz],MATCH(Q1411&amp;"_"&amp;D1410,XMLLINK[EID_WID],0)))</f>
        <v/>
      </c>
      <c r="H1410" s="18" t="str">
        <f>IF(S1410,"",INDEX(XMLLINK[Dauer],MATCH(Q1411&amp;"_"&amp;D1410,XMLLINK[EID_WID],0)))</f>
        <v/>
      </c>
      <c r="I1410" s="18" t="str">
        <f>IF(S1410,"",INDEX(XMLLINK[BemerkungWerk],MATCH(Q1411&amp;"_"&amp;D1410,XMLLINK[EID_WID],0)))</f>
        <v/>
      </c>
      <c r="J1410" s="18" t="str">
        <f>IF(S1410,"",INDEX(XMLLINK[Pflicht],MATCH(Q1411&amp;"_"&amp;D1410,XMLLINK[EID_WID],0)))</f>
        <v/>
      </c>
      <c r="Q1410" s="21">
        <f t="shared" si="276"/>
        <v>70</v>
      </c>
      <c r="R1410" s="22">
        <v>6</v>
      </c>
      <c r="S1410" s="18" t="b">
        <f>ISERROR(INDEX(XMLLINK[NamePerson],MATCH(Q1412&amp;"_"&amp;D1410,XMLLINK[EID_WID],0)))</f>
        <v>1</v>
      </c>
      <c r="V1410" s="15" t="str">
        <f t="shared" si="279"/>
        <v/>
      </c>
      <c r="W1410" s="15" t="str">
        <f t="shared" si="278"/>
        <v/>
      </c>
    </row>
    <row r="1411" spans="1:25" x14ac:dyDescent="0.25">
      <c r="A1411" s="24"/>
      <c r="D1411" s="21">
        <v>7</v>
      </c>
      <c r="E1411" s="18" t="str">
        <f>IF(S1411,"",INDEX(XMLLINK[Titel],MATCH(Q1412&amp;"_"&amp;D1411,XMLLINK[EID_WID],0)))</f>
        <v/>
      </c>
      <c r="F1411" s="18" t="str">
        <f>IF(S1411,"",INDEX(XMLLINK[Komponist],MATCH(Q1412&amp;"_"&amp;D1411,XMLLINK[EID_WID],0)))</f>
        <v/>
      </c>
      <c r="G1411" s="18" t="str">
        <f>IF(S1411,"",INDEX(XMLLINK[Satz],MATCH(Q1412&amp;"_"&amp;D1411,XMLLINK[EID_WID],0)))</f>
        <v/>
      </c>
      <c r="H1411" s="18" t="str">
        <f>IF(S1411,"",INDEX(XMLLINK[Dauer],MATCH(Q1412&amp;"_"&amp;D1411,XMLLINK[EID_WID],0)))</f>
        <v/>
      </c>
      <c r="I1411" s="18" t="str">
        <f>IF(S1411,"",INDEX(XMLLINK[BemerkungWerk],MATCH(Q1412&amp;"_"&amp;D1411,XMLLINK[EID_WID],0)))</f>
        <v/>
      </c>
      <c r="J1411" s="18" t="str">
        <f>IF(S1411,"",INDEX(XMLLINK[Pflicht],MATCH(Q1412&amp;"_"&amp;D1411,XMLLINK[EID_WID],0)))</f>
        <v/>
      </c>
      <c r="Q1411" s="21">
        <f t="shared" si="276"/>
        <v>70</v>
      </c>
      <c r="R1411" s="22">
        <v>7</v>
      </c>
      <c r="S1411" s="18" t="b">
        <f>ISERROR(INDEX(XMLLINK[NamePerson],MATCH(Q1413&amp;"_"&amp;D1411,XMLLINK[EID_WID],0)))</f>
        <v>1</v>
      </c>
      <c r="V1411" s="15" t="str">
        <f t="shared" si="279"/>
        <v/>
      </c>
      <c r="W1411" s="15" t="str">
        <f t="shared" si="278"/>
        <v/>
      </c>
    </row>
    <row r="1412" spans="1:25" x14ac:dyDescent="0.25">
      <c r="A1412" s="24"/>
      <c r="D1412" s="21">
        <v>8</v>
      </c>
      <c r="E1412" s="18" t="str">
        <f>IF(S1412,"",INDEX(XMLLINK[Titel],MATCH(Q1413&amp;"_"&amp;D1412,XMLLINK[EID_WID],0)))</f>
        <v/>
      </c>
      <c r="F1412" s="18" t="str">
        <f>IF(S1412,"",INDEX(XMLLINK[Komponist],MATCH(Q1413&amp;"_"&amp;D1412,XMLLINK[EID_WID],0)))</f>
        <v/>
      </c>
      <c r="G1412" s="18" t="str">
        <f>IF(S1412,"",INDEX(XMLLINK[Satz],MATCH(Q1413&amp;"_"&amp;D1412,XMLLINK[EID_WID],0)))</f>
        <v/>
      </c>
      <c r="H1412" s="18" t="str">
        <f>IF(S1412,"",INDEX(XMLLINK[Dauer],MATCH(Q1413&amp;"_"&amp;D1412,XMLLINK[EID_WID],0)))</f>
        <v/>
      </c>
      <c r="I1412" s="18" t="str">
        <f>IF(S1412,"",INDEX(XMLLINK[BemerkungWerk],MATCH(Q1413&amp;"_"&amp;D1412,XMLLINK[EID_WID],0)))</f>
        <v/>
      </c>
      <c r="J1412" s="18" t="str">
        <f>IF(S1412,"",INDEX(XMLLINK[Pflicht],MATCH(Q1413&amp;"_"&amp;D1412,XMLLINK[EID_WID],0)))</f>
        <v/>
      </c>
      <c r="Q1412" s="21"/>
      <c r="R1412" s="22">
        <v>8</v>
      </c>
      <c r="S1412" s="18" t="b">
        <f>ISERROR(INDEX(XMLLINK[NamePerson],MATCH(A1413&amp;"_"&amp;D1412,XMLLINK[EID_WID],0)))</f>
        <v>1</v>
      </c>
      <c r="V1412" s="15" t="str">
        <f t="shared" si="279"/>
        <v/>
      </c>
      <c r="W1412" s="15" t="str">
        <f t="shared" si="278"/>
        <v/>
      </c>
    </row>
    <row r="1414" spans="1:25" x14ac:dyDescent="0.25">
      <c r="A1414" s="23" t="s">
        <v>96</v>
      </c>
      <c r="B1414" s="23">
        <f>(ROW()+6)/20</f>
        <v>71</v>
      </c>
      <c r="C1414" s="24"/>
      <c r="D1414" s="24"/>
      <c r="E1414" s="24"/>
      <c r="F1414" s="24"/>
      <c r="G1414" s="24"/>
      <c r="H1414" s="24"/>
      <c r="I1414" s="24"/>
      <c r="J1414" s="24"/>
      <c r="K1414" s="24"/>
      <c r="L1414" s="24"/>
      <c r="M1414" s="24"/>
      <c r="N1414" s="24"/>
      <c r="O1414" s="24"/>
    </row>
    <row r="1415" spans="1:25" x14ac:dyDescent="0.25">
      <c r="A1415" s="24"/>
      <c r="B1415" s="17" t="s">
        <v>78</v>
      </c>
      <c r="C1415" s="18" t="str">
        <f>IF(ISERROR(S1415),"",INDEX(XMLLINK[Name],MATCH(Q1416,XMLLINK[EnsembleNr],0)))</f>
        <v/>
      </c>
      <c r="D1415" s="17" t="s">
        <v>89</v>
      </c>
      <c r="E1415" s="19" t="s">
        <v>11</v>
      </c>
      <c r="F1415" s="15" t="s">
        <v>90</v>
      </c>
      <c r="G1415" s="15" t="s">
        <v>91</v>
      </c>
      <c r="H1415" s="15" t="s">
        <v>24</v>
      </c>
      <c r="I1415" s="15" t="s">
        <v>25</v>
      </c>
      <c r="J1415" s="15" t="s">
        <v>26</v>
      </c>
      <c r="K1415" s="15" t="s">
        <v>27</v>
      </c>
      <c r="L1415" s="15" t="s">
        <v>18</v>
      </c>
      <c r="M1415" s="15" t="s">
        <v>92</v>
      </c>
      <c r="N1415" s="15" t="s">
        <v>93</v>
      </c>
      <c r="O1415" s="15" t="s">
        <v>20</v>
      </c>
      <c r="Q1415" s="21" t="s">
        <v>103</v>
      </c>
      <c r="R1415" s="17" t="s">
        <v>97</v>
      </c>
      <c r="S1415" s="20" t="e">
        <f>VLOOKUP(Q1417,XMLLINK[EnsembleNr],1,0)</f>
        <v>#N/A</v>
      </c>
      <c r="T1415" s="15" t="s">
        <v>100</v>
      </c>
      <c r="W1415" s="29" t="str">
        <f>CONCATENATE(W1416,W1417,W1418,W1419,W1420,W1421,W1422,W1423)</f>
        <v/>
      </c>
      <c r="X1415" s="31">
        <f>8-COUNTIF(W1416:W1423,"")</f>
        <v>0</v>
      </c>
      <c r="Y1415" s="29" t="str">
        <f>CONCATENATE(Y1416,Y1417,Y1418,Y1419,Y1420,Y1421,Y1422,Y1423)</f>
        <v/>
      </c>
    </row>
    <row r="1416" spans="1:25" x14ac:dyDescent="0.25">
      <c r="A1416" s="24"/>
      <c r="B1416" s="17" t="s">
        <v>79</v>
      </c>
      <c r="C1416" s="18" t="str">
        <f>IF(ISERROR(S1415),"",INDEX(XMLLINK[Leiter],MATCH(Q1416,XMLLINK[EnsembleNr],0)))</f>
        <v/>
      </c>
      <c r="D1416" s="21">
        <v>1</v>
      </c>
      <c r="E1416" s="18" t="str">
        <f>IF(S1416,"",INDEX(XMLLINK[NamePerson],MATCH(Q1417&amp;"_"&amp;D1416,XMLLINK[EID_MID],0)))</f>
        <v/>
      </c>
      <c r="F1416" s="18" t="str">
        <f>IF(S1416,"",INDEX(XMLLINK[GebDat],MATCH(Q1417&amp;"_"&amp;D1416,XMLLINK[EID_MID],0)))</f>
        <v/>
      </c>
      <c r="G1416" s="18" t="str">
        <f>IF(S1416,"",INDEX(XMLLINK[Geschlecht],MATCH(Q1417&amp;"_"&amp;D1416,XMLLINK[EID_MID],0)))</f>
        <v/>
      </c>
      <c r="H1416" s="18" t="str">
        <f>IF(S1416,"",INDEX(XMLLINK[Adresse],MATCH(Q1417&amp;"_"&amp;D1416,XMLLINK[EID_MID],0)))</f>
        <v/>
      </c>
      <c r="I1416" s="18" t="str">
        <f>IF(S1416,"",INDEX(XMLLINK[Email],MATCH(Q1417&amp;"_"&amp;D1416,XMLLINK[EID_MID],0)))</f>
        <v/>
      </c>
      <c r="J1416" s="18" t="str">
        <f>IF(S1416,"",INDEX(XMLLINK[Telefon],MATCH(Q1417&amp;"_"&amp;D1416,XMLLINK[EID_MID],0)))</f>
        <v/>
      </c>
      <c r="K1416" s="18" t="str">
        <f>IF(S1416,"",INDEX(XMLLINK[Instrument],MATCH(Q1417&amp;"_"&amp;D1416,XMLLINK[EID_MID],0)))</f>
        <v/>
      </c>
      <c r="L1416" s="18" t="str">
        <f>IF(S1416,"",INDEX(XMLLINK[BereichIDPerson],MATCH(Q1417&amp;"_"&amp;D1416,XMLLINK[EID_MID],0)))</f>
        <v/>
      </c>
      <c r="M1416" s="18" t="str">
        <f>IF(S1416,"",INDEX(XMLLINK[BereichNamePerson],MATCH(Q1417&amp;"_"&amp;D1416,XMLLINK[EID_MID],0)))</f>
        <v/>
      </c>
      <c r="N1416" s="18" t="str">
        <f>IF(S1416,"",INDEX(XMLLINK[AuswahlPerson],MATCH(Q1417&amp;"_"&amp;D1416,XMLLINK[EID_MID],0)))</f>
        <v/>
      </c>
      <c r="O1416" s="18" t="str">
        <f>IF(S1416,"",INDEX(XMLLINK[BemerkungPerson],MATCH(Q1417&amp;"_"&amp;D1416,XMLLINK[EID_MID],0)))</f>
        <v/>
      </c>
      <c r="Q1416" s="21">
        <f>B1414</f>
        <v>71</v>
      </c>
      <c r="R1416" s="22" t="s">
        <v>101</v>
      </c>
      <c r="S1416" s="18" t="b">
        <f>ISERROR(INDEX(XMLLINK[NamePerson],MATCH(Q1417&amp;"_"&amp;D1416,XMLLINK[EID_MID],0)))</f>
        <v>1</v>
      </c>
      <c r="U1416" s="15" t="str">
        <f ca="1">IF(ISNUMBER(DATEVALUE(F1416)),TODAY()-DATEVALUE(F1416),"")</f>
        <v/>
      </c>
      <c r="W1416" s="15" t="str">
        <f>M1416</f>
        <v/>
      </c>
      <c r="X1416" s="29" t="str">
        <f>IF(E1416="","",IF(E1417="",E1416,IF(E1418="",E1416&amp;", "&amp;E1417,IF(E1419="",E1416&amp;", "&amp;E1417&amp;", "&amp;E1418,IF(E1420="",E1416&amp;", "&amp;E1417&amp;", "&amp;E1418&amp;", "&amp;E1419,IF(E1421="",E1416&amp;", "&amp;E1417&amp;", "&amp;E1418&amp;", "&amp;E1419&amp;", "&amp;E1420,IF(E1422="",E1416&amp;", "&amp;E1417&amp;", "&amp;E1418&amp;", "&amp;E1419&amp;", "&amp;E1420&amp;", "&amp;E1421,IF(E1423="",E1416&amp;", "&amp;E1417&amp;", "&amp;E1418&amp;", "&amp;E1419&amp;", "&amp;E1420&amp;", "&amp;E1421&amp;", "&amp;E1422,E1416&amp;", "&amp;E1417&amp;", "&amp;E1418&amp;", "&amp;E1419&amp;", "&amp;E1420&amp;", "&amp;E1421&amp;", "&amp;E1422&amp;", "&amp;E1423))))))))</f>
        <v/>
      </c>
      <c r="Y1416" s="15" t="str">
        <f>K1416</f>
        <v/>
      </c>
    </row>
    <row r="1417" spans="1:25" x14ac:dyDescent="0.25">
      <c r="A1417" s="24"/>
      <c r="B1417" s="17" t="s">
        <v>80</v>
      </c>
      <c r="C1417" s="18" t="str">
        <f>IF(ISERROR(S1415),"",INDEX(XMLLINK[LeiterEmail],MATCH(Q1417,XMLLINK[EnsembleNr],0)))</f>
        <v/>
      </c>
      <c r="D1417" s="21">
        <v>2</v>
      </c>
      <c r="E1417" s="18" t="str">
        <f>IF(S1417,"",INDEX(XMLLINK[NamePerson],MATCH(Q1418&amp;"_"&amp;D1417,XMLLINK[EID_MID],0)))</f>
        <v/>
      </c>
      <c r="F1417" s="18" t="str">
        <f>IF(S1417,"",INDEX(XMLLINK[GebDat],MATCH(Q1418&amp;"_"&amp;D1417,XMLLINK[EID_MID],0)))</f>
        <v/>
      </c>
      <c r="G1417" s="18" t="str">
        <f>IF(S1417,"",INDEX(XMLLINK[Geschlecht],MATCH(Q1418&amp;"_"&amp;D1417,XMLLINK[EID_MID],0)))</f>
        <v/>
      </c>
      <c r="H1417" s="18" t="str">
        <f>IF(S1417,"",INDEX(XMLLINK[Adresse],MATCH(Q1418&amp;"_"&amp;D1417,XMLLINK[EID_MID],0)))</f>
        <v/>
      </c>
      <c r="I1417" s="18" t="str">
        <f>IF(S1417,"",INDEX(XMLLINK[Email],MATCH(Q1418&amp;"_"&amp;D1417,XMLLINK[EID_MID],0)))</f>
        <v/>
      </c>
      <c r="J1417" s="18" t="str">
        <f>IF(S1417,"",INDEX(XMLLINK[Telefon],MATCH(Q1418&amp;"_"&amp;D1417,XMLLINK[EID_MID],0)))</f>
        <v/>
      </c>
      <c r="K1417" s="18" t="str">
        <f>IF(S1417,"",INDEX(XMLLINK[Instrument],MATCH(Q1418&amp;"_"&amp;D1417,XMLLINK[EID_MID],0)))</f>
        <v/>
      </c>
      <c r="L1417" s="18" t="str">
        <f>IF(S1417,"",INDEX(XMLLINK[BereichIDPerson],MATCH(Q1418&amp;"_"&amp;D1417,XMLLINK[EID_MID],0)))</f>
        <v/>
      </c>
      <c r="M1417" s="18" t="str">
        <f>IF(S1417,"",INDEX(XMLLINK[BereichNamePerson],MATCH(Q1418&amp;"_"&amp;D1417,XMLLINK[EID_MID],0)))</f>
        <v/>
      </c>
      <c r="N1417" s="18" t="str">
        <f>IF(S1417,"",INDEX(XMLLINK[AuswahlPerson],MATCH(Q1418&amp;"_"&amp;D1417,XMLLINK[EID_MID],0)))</f>
        <v/>
      </c>
      <c r="O1417" s="18" t="str">
        <f>IF(S1417,"",INDEX(XMLLINK[BemerkungPerson],MATCH(Q1418&amp;"_"&amp;D1417,XMLLINK[EID_MID],0)))</f>
        <v/>
      </c>
      <c r="Q1417" s="21">
        <f t="shared" ref="Q1417:Q1431" si="280">Q1416</f>
        <v>71</v>
      </c>
      <c r="R1417" s="15">
        <v>2</v>
      </c>
      <c r="S1417" s="18" t="b">
        <f>ISERROR(INDEX(XMLLINK[NamePerson],MATCH(Q1417&amp;"_"&amp;D1417,XMLLINK[EID_MID],0)))</f>
        <v>1</v>
      </c>
      <c r="U1417" s="15" t="str">
        <f t="shared" ref="U1417:U1423" ca="1" si="281">IF(ISNUMBER(DATEVALUE(F1417)),TODAY()-DATEVALUE(F1417),"")</f>
        <v/>
      </c>
      <c r="W1417" s="15" t="str">
        <f>IF(AND(M1417&lt;&gt;"",M1417&lt;&gt;M1416),", "&amp;M1417,"")</f>
        <v/>
      </c>
      <c r="Y1417" s="15" t="str">
        <f>IF(AND(K1417&lt;&gt;"",K1417&lt;&gt;K1416),", "&amp;K1417,"")</f>
        <v/>
      </c>
    </row>
    <row r="1418" spans="1:25" x14ac:dyDescent="0.25">
      <c r="A1418" s="24"/>
      <c r="B1418" s="17" t="s">
        <v>81</v>
      </c>
      <c r="C1418" s="18" t="str">
        <f>IF(ISERROR(S1415),"",INDEX(XMLLINK[LeiterTelefon],MATCH(Q1418,XMLLINK[EnsembleNr],0)))</f>
        <v/>
      </c>
      <c r="D1418" s="21">
        <v>3</v>
      </c>
      <c r="E1418" s="18" t="str">
        <f>IF(S1418,"",INDEX(XMLLINK[NamePerson],MATCH(Q1419&amp;"_"&amp;D1418,XMLLINK[EID_MID],0)))</f>
        <v/>
      </c>
      <c r="F1418" s="18" t="str">
        <f>IF(S1418,"",INDEX(XMLLINK[GebDat],MATCH(Q1419&amp;"_"&amp;D1418,XMLLINK[EID_MID],0)))</f>
        <v/>
      </c>
      <c r="G1418" s="18" t="str">
        <f>IF(S1418,"",INDEX(XMLLINK[Geschlecht],MATCH(Q1419&amp;"_"&amp;D1418,XMLLINK[EID_MID],0)))</f>
        <v/>
      </c>
      <c r="H1418" s="18" t="str">
        <f>IF(S1418,"",INDEX(XMLLINK[Adresse],MATCH(Q1419&amp;"_"&amp;D1418,XMLLINK[EID_MID],0)))</f>
        <v/>
      </c>
      <c r="I1418" s="18" t="str">
        <f>IF(S1418,"",INDEX(XMLLINK[Email],MATCH(Q1419&amp;"_"&amp;D1418,XMLLINK[EID_MID],0)))</f>
        <v/>
      </c>
      <c r="J1418" s="18" t="str">
        <f>IF(S1418,"",INDEX(XMLLINK[Telefon],MATCH(Q1419&amp;"_"&amp;D1418,XMLLINK[EID_MID],0)))</f>
        <v/>
      </c>
      <c r="K1418" s="18" t="str">
        <f>IF(S1418,"",INDEX(XMLLINK[Instrument],MATCH(Q1419&amp;"_"&amp;D1418,XMLLINK[EID_MID],0)))</f>
        <v/>
      </c>
      <c r="L1418" s="18" t="str">
        <f>IF(S1418,"",INDEX(XMLLINK[BereichIDPerson],MATCH(Q1419&amp;"_"&amp;D1418,XMLLINK[EID_MID],0)))</f>
        <v/>
      </c>
      <c r="M1418" s="18" t="str">
        <f>IF(S1418,"",INDEX(XMLLINK[BereichNamePerson],MATCH(Q1419&amp;"_"&amp;D1418,XMLLINK[EID_MID],0)))</f>
        <v/>
      </c>
      <c r="N1418" s="18" t="str">
        <f>IF(S1418,"",INDEX(XMLLINK[AuswahlPerson],MATCH(Q1419&amp;"_"&amp;D1418,XMLLINK[EID_MID],0)))</f>
        <v/>
      </c>
      <c r="O1418" s="18" t="str">
        <f>IF(S1418,"",INDEX(XMLLINK[BemerkungPerson],MATCH(Q1419&amp;"_"&amp;D1418,XMLLINK[EID_MID],0)))</f>
        <v/>
      </c>
      <c r="Q1418" s="21">
        <f t="shared" si="280"/>
        <v>71</v>
      </c>
      <c r="R1418" s="15">
        <v>3</v>
      </c>
      <c r="S1418" s="18" t="b">
        <f>ISERROR(INDEX(XMLLINK[NamePerson],MATCH(Q1417&amp;"_"&amp;D1418,XMLLINK[EID_MID],0)))</f>
        <v>1</v>
      </c>
      <c r="U1418" s="15" t="str">
        <f t="shared" ca="1" si="281"/>
        <v/>
      </c>
      <c r="W1418" s="15" t="str">
        <f>IF(OR(M1418="",COUNTIF(M1416:M1417,M1418)&gt;0),"",", "&amp;M1418)</f>
        <v/>
      </c>
      <c r="Y1418" s="15" t="str">
        <f>IF(OR(K1418="",COUNTIF(K1416:K1417,K1418)&gt;0),"",", "&amp;K1418)</f>
        <v/>
      </c>
    </row>
    <row r="1419" spans="1:25" x14ac:dyDescent="0.25">
      <c r="A1419" s="24"/>
      <c r="B1419" s="17" t="s">
        <v>82</v>
      </c>
      <c r="C1419" s="18" t="str">
        <f>IF(ISERROR(S1415),"",INDEX(XMLLINK[Art],MATCH(Q1419,XMLLINK[EnsembleNr],0)))</f>
        <v/>
      </c>
      <c r="D1419" s="21">
        <v>4</v>
      </c>
      <c r="E1419" s="18" t="str">
        <f>IF(S1419,"",INDEX(XMLLINK[NamePerson],MATCH(Q1420&amp;"_"&amp;D1419,XMLLINK[EID_MID],0)))</f>
        <v/>
      </c>
      <c r="F1419" s="18" t="str">
        <f>IF(S1419,"",INDEX(XMLLINK[GebDat],MATCH(Q1420&amp;"_"&amp;D1419,XMLLINK[EID_MID],0)))</f>
        <v/>
      </c>
      <c r="G1419" s="18" t="str">
        <f>IF(S1419,"",INDEX(XMLLINK[Geschlecht],MATCH(Q1420&amp;"_"&amp;D1419,XMLLINK[EID_MID],0)))</f>
        <v/>
      </c>
      <c r="H1419" s="18" t="str">
        <f>IF(S1419,"",INDEX(XMLLINK[Adresse],MATCH(Q1420&amp;"_"&amp;D1419,XMLLINK[EID_MID],0)))</f>
        <v/>
      </c>
      <c r="I1419" s="18" t="str">
        <f>IF(S1419,"",INDEX(XMLLINK[Email],MATCH(Q1420&amp;"_"&amp;D1419,XMLLINK[EID_MID],0)))</f>
        <v/>
      </c>
      <c r="J1419" s="18" t="str">
        <f>IF(S1419,"",INDEX(XMLLINK[Telefon],MATCH(Q1420&amp;"_"&amp;D1419,XMLLINK[EID_MID],0)))</f>
        <v/>
      </c>
      <c r="K1419" s="18" t="str">
        <f>IF(S1419,"",INDEX(XMLLINK[Instrument],MATCH(Q1420&amp;"_"&amp;D1419,XMLLINK[EID_MID],0)))</f>
        <v/>
      </c>
      <c r="L1419" s="18" t="str">
        <f>IF(S1419,"",INDEX(XMLLINK[BereichIDPerson],MATCH(Q1420&amp;"_"&amp;D1419,XMLLINK[EID_MID],0)))</f>
        <v/>
      </c>
      <c r="M1419" s="18" t="str">
        <f>IF(S1419,"",INDEX(XMLLINK[BereichNamePerson],MATCH(Q1420&amp;"_"&amp;D1419,XMLLINK[EID_MID],0)))</f>
        <v/>
      </c>
      <c r="N1419" s="18" t="str">
        <f>IF(S1419,"",INDEX(XMLLINK[AuswahlPerson],MATCH(Q1420&amp;"_"&amp;D1419,XMLLINK[EID_MID],0)))</f>
        <v/>
      </c>
      <c r="O1419" s="18" t="str">
        <f>IF(S1419,"",INDEX(XMLLINK[BemerkungPerson],MATCH(Q1420&amp;"_"&amp;D1419,XMLLINK[EID_MID],0)))</f>
        <v/>
      </c>
      <c r="Q1419" s="21">
        <f t="shared" si="280"/>
        <v>71</v>
      </c>
      <c r="R1419" s="15">
        <v>4</v>
      </c>
      <c r="S1419" s="18" t="b">
        <f>ISERROR(INDEX(XMLLINK[NamePerson],MATCH(Q1417&amp;"_"&amp;D1419,XMLLINK[EID_MID],0)))</f>
        <v>1</v>
      </c>
      <c r="U1419" s="15" t="str">
        <f t="shared" ca="1" si="281"/>
        <v/>
      </c>
      <c r="W1419" s="15" t="str">
        <f>IF(OR(M1419="",COUNTIF(M1416:M1418,M1419)&gt;0),"",", "&amp;M1419)</f>
        <v/>
      </c>
      <c r="Y1419" s="15" t="str">
        <f>IF(OR(K1419="",COUNTIF(K1416:K1418,K1419)&gt;0),"",", "&amp;K1419)</f>
        <v/>
      </c>
    </row>
    <row r="1420" spans="1:25" x14ac:dyDescent="0.25">
      <c r="A1420" s="24"/>
      <c r="B1420" s="17" t="s">
        <v>83</v>
      </c>
      <c r="C1420" s="18" t="str">
        <f>IF(ISERROR(S1415),"",INDEX(XMLLINK[Stufe],MATCH(Q1420,XMLLINK[EnsembleNr],0)))</f>
        <v/>
      </c>
      <c r="D1420" s="21">
        <v>5</v>
      </c>
      <c r="E1420" s="18" t="str">
        <f>IF(S1420,"",INDEX(XMLLINK[NamePerson],MATCH(Q1421&amp;"_"&amp;D1420,XMLLINK[EID_MID],0)))</f>
        <v/>
      </c>
      <c r="F1420" s="18" t="str">
        <f>IF(S1420,"",INDEX(XMLLINK[GebDat],MATCH(Q1421&amp;"_"&amp;D1420,XMLLINK[EID_MID],0)))</f>
        <v/>
      </c>
      <c r="G1420" s="18" t="str">
        <f>IF(S1420,"",INDEX(XMLLINK[Geschlecht],MATCH(Q1421&amp;"_"&amp;D1420,XMLLINK[EID_MID],0)))</f>
        <v/>
      </c>
      <c r="H1420" s="18" t="str">
        <f>IF(S1420,"",INDEX(XMLLINK[Adresse],MATCH(Q1421&amp;"_"&amp;D1420,XMLLINK[EID_MID],0)))</f>
        <v/>
      </c>
      <c r="I1420" s="18" t="str">
        <f>IF(S1420,"",INDEX(XMLLINK[Email],MATCH(Q1421&amp;"_"&amp;D1420,XMLLINK[EID_MID],0)))</f>
        <v/>
      </c>
      <c r="J1420" s="18" t="str">
        <f>IF(S1420,"",INDEX(XMLLINK[Telefon],MATCH(Q1421&amp;"_"&amp;D1420,XMLLINK[EID_MID],0)))</f>
        <v/>
      </c>
      <c r="K1420" s="18" t="str">
        <f>IF(S1420,"",INDEX(XMLLINK[Instrument],MATCH(Q1421&amp;"_"&amp;D1420,XMLLINK[EID_MID],0)))</f>
        <v/>
      </c>
      <c r="L1420" s="18" t="str">
        <f>IF(S1420,"",INDEX(XMLLINK[BereichIDPerson],MATCH(Q1421&amp;"_"&amp;D1420,XMLLINK[EID_MID],0)))</f>
        <v/>
      </c>
      <c r="M1420" s="18" t="str">
        <f>IF(S1420,"",INDEX(XMLLINK[BereichNamePerson],MATCH(Q1421&amp;"_"&amp;D1420,XMLLINK[EID_MID],0)))</f>
        <v/>
      </c>
      <c r="N1420" s="18" t="str">
        <f>IF(S1420,"",INDEX(XMLLINK[AuswahlPerson],MATCH(Q1421&amp;"_"&amp;D1420,XMLLINK[EID_MID],0)))</f>
        <v/>
      </c>
      <c r="O1420" s="18" t="str">
        <f>IF(S1420,"",INDEX(XMLLINK[BemerkungPerson],MATCH(Q1421&amp;"_"&amp;D1420,XMLLINK[EID_MID],0)))</f>
        <v/>
      </c>
      <c r="Q1420" s="21">
        <f t="shared" si="280"/>
        <v>71</v>
      </c>
      <c r="R1420" s="15">
        <v>5</v>
      </c>
      <c r="S1420" s="18" t="b">
        <f>ISERROR(INDEX(XMLLINK[NamePerson],MATCH(Q1417&amp;"_"&amp;D1420,XMLLINK[EID_MID],0)))</f>
        <v>1</v>
      </c>
      <c r="U1420" s="15" t="str">
        <f t="shared" ca="1" si="281"/>
        <v/>
      </c>
      <c r="W1420" s="15" t="str">
        <f>IF(OR(M1420="",COUNTIF(M1416:M1419,M1420)&gt;0),"",", "&amp;M1420)</f>
        <v/>
      </c>
      <c r="Y1420" s="15" t="str">
        <f>IF(OR(K1420="",COUNTIF(K1417:K1419,K1420)&gt;0),"",", "&amp;K1420)</f>
        <v/>
      </c>
    </row>
    <row r="1421" spans="1:25" x14ac:dyDescent="0.25">
      <c r="A1421" s="24"/>
      <c r="B1421" s="17" t="s">
        <v>84</v>
      </c>
      <c r="C1421" s="18" t="str">
        <f>IF(ISERROR(S1415),"",INDEX(XMLLINK[Artikel],MATCH(Q1421,XMLLINK[EnsembleNr],0)))</f>
        <v/>
      </c>
      <c r="D1421" s="21">
        <v>6</v>
      </c>
      <c r="E1421" s="18" t="str">
        <f>IF(S1421,"",INDEX(XMLLINK[NamePerson],MATCH(Q1422&amp;"_"&amp;D1421,XMLLINK[EID_MID],0)))</f>
        <v/>
      </c>
      <c r="F1421" s="18" t="str">
        <f>IF(S1421,"",INDEX(XMLLINK[GebDat],MATCH(Q1422&amp;"_"&amp;D1421,XMLLINK[EID_MID],0)))</f>
        <v/>
      </c>
      <c r="G1421" s="18" t="str">
        <f>IF(S1421,"",INDEX(XMLLINK[Geschlecht],MATCH(Q1422&amp;"_"&amp;D1421,XMLLINK[EID_MID],0)))</f>
        <v/>
      </c>
      <c r="H1421" s="18" t="str">
        <f>IF(S1421,"",INDEX(XMLLINK[Adresse],MATCH(Q1422&amp;"_"&amp;D1421,XMLLINK[EID_MID],0)))</f>
        <v/>
      </c>
      <c r="I1421" s="18" t="str">
        <f>IF(S1421,"",INDEX(XMLLINK[Email],MATCH(Q1422&amp;"_"&amp;D1421,XMLLINK[EID_MID],0)))</f>
        <v/>
      </c>
      <c r="J1421" s="18" t="str">
        <f>IF(S1421,"",INDEX(XMLLINK[Telefon],MATCH(Q1422&amp;"_"&amp;D1421,XMLLINK[EID_MID],0)))</f>
        <v/>
      </c>
      <c r="K1421" s="18" t="str">
        <f>IF(S1421,"",INDEX(XMLLINK[Instrument],MATCH(Q1422&amp;"_"&amp;D1421,XMLLINK[EID_MID],0)))</f>
        <v/>
      </c>
      <c r="L1421" s="18" t="str">
        <f>IF(S1421,"",INDEX(XMLLINK[BereichIDPerson],MATCH(Q1422&amp;"_"&amp;D1421,XMLLINK[EID_MID],0)))</f>
        <v/>
      </c>
      <c r="M1421" s="18" t="str">
        <f>IF(S1421,"",INDEX(XMLLINK[BereichNamePerson],MATCH(Q1422&amp;"_"&amp;D1421,XMLLINK[EID_MID],0)))</f>
        <v/>
      </c>
      <c r="N1421" s="18" t="str">
        <f>IF(S1421,"",INDEX(XMLLINK[AuswahlPerson],MATCH(Q1422&amp;"_"&amp;D1421,XMLLINK[EID_MID],0)))</f>
        <v/>
      </c>
      <c r="O1421" s="18" t="str">
        <f>IF(S1421,"",INDEX(XMLLINK[BemerkungPerson],MATCH(Q1422&amp;"_"&amp;D1421,XMLLINK[EID_MID],0)))</f>
        <v/>
      </c>
      <c r="Q1421" s="21">
        <f t="shared" si="280"/>
        <v>71</v>
      </c>
      <c r="R1421" s="15">
        <v>6</v>
      </c>
      <c r="S1421" s="18" t="b">
        <f>ISERROR(INDEX(XMLLINK[NamePerson],MATCH(Q1417&amp;"_"&amp;D1421,XMLLINK[EID_MID],0)))</f>
        <v>1</v>
      </c>
      <c r="U1421" s="15" t="str">
        <f t="shared" ca="1" si="281"/>
        <v/>
      </c>
      <c r="W1421" s="15" t="str">
        <f>IF(OR(M1421="",COUNTIF(M1416:M1420,M1421)&gt;0),"",", "&amp;M1421)</f>
        <v/>
      </c>
      <c r="Y1421" s="15" t="str">
        <f>IF(OR(K1421="",COUNTIF(K1418:K1420,K1421)&gt;0),"",", "&amp;K1421)</f>
        <v/>
      </c>
    </row>
    <row r="1422" spans="1:25" x14ac:dyDescent="0.25">
      <c r="A1422" s="24"/>
      <c r="B1422" s="17" t="s">
        <v>85</v>
      </c>
      <c r="C1422" s="18" t="str">
        <f>IF(ISERROR(S1415),"",INDEX(XMLLINK[BereichID],MATCH(Q1422,XMLLINK[EnsembleNr],0)))</f>
        <v/>
      </c>
      <c r="D1422" s="21">
        <v>7</v>
      </c>
      <c r="E1422" s="18" t="str">
        <f>IF(S1422,"",INDEX(XMLLINK[NamePerson],MATCH(Q1423&amp;"_"&amp;D1422,XMLLINK[EID_MID],0)))</f>
        <v/>
      </c>
      <c r="F1422" s="18" t="str">
        <f>IF(S1422,"",INDEX(XMLLINK[GebDat],MATCH(Q1423&amp;"_"&amp;D1422,XMLLINK[EID_MID],0)))</f>
        <v/>
      </c>
      <c r="G1422" s="18" t="str">
        <f>IF(S1422,"",INDEX(XMLLINK[Geschlecht],MATCH(Q1423&amp;"_"&amp;D1422,XMLLINK[EID_MID],0)))</f>
        <v/>
      </c>
      <c r="H1422" s="18" t="str">
        <f>IF(S1422,"",INDEX(XMLLINK[Adresse],MATCH(Q1423&amp;"_"&amp;D1422,XMLLINK[EID_MID],0)))</f>
        <v/>
      </c>
      <c r="I1422" s="18" t="str">
        <f>IF(S1422,"",INDEX(XMLLINK[Email],MATCH(Q1423&amp;"_"&amp;D1422,XMLLINK[EID_MID],0)))</f>
        <v/>
      </c>
      <c r="J1422" s="18" t="str">
        <f>IF(S1422,"",INDEX(XMLLINK[Telefon],MATCH(Q1423&amp;"_"&amp;D1422,XMLLINK[EID_MID],0)))</f>
        <v/>
      </c>
      <c r="K1422" s="18" t="str">
        <f>IF(S1422,"",INDEX(XMLLINK[Instrument],MATCH(Q1423&amp;"_"&amp;D1422,XMLLINK[EID_MID],0)))</f>
        <v/>
      </c>
      <c r="L1422" s="18" t="str">
        <f>IF(S1422,"",INDEX(XMLLINK[BereichIDPerson],MATCH(Q1423&amp;"_"&amp;D1422,XMLLINK[EID_MID],0)))</f>
        <v/>
      </c>
      <c r="M1422" s="18" t="str">
        <f>IF(S1422,"",INDEX(XMLLINK[BereichNamePerson],MATCH(Q1423&amp;"_"&amp;D1422,XMLLINK[EID_MID],0)))</f>
        <v/>
      </c>
      <c r="N1422" s="18" t="str">
        <f>IF(S1422,"",INDEX(XMLLINK[AuswahlPerson],MATCH(Q1423&amp;"_"&amp;D1422,XMLLINK[EID_MID],0)))</f>
        <v/>
      </c>
      <c r="O1422" s="18" t="str">
        <f>IF(S1422,"",INDEX(XMLLINK[BemerkungPerson],MATCH(Q1423&amp;"_"&amp;D1422,XMLLINK[EID_MID],0)))</f>
        <v/>
      </c>
      <c r="Q1422" s="21">
        <f t="shared" si="280"/>
        <v>71</v>
      </c>
      <c r="R1422" s="15">
        <v>7</v>
      </c>
      <c r="S1422" s="18" t="b">
        <f>ISERROR(INDEX(XMLLINK[NamePerson],MATCH(Q1417&amp;"_"&amp;D1422,XMLLINK[EID_MID],0)))</f>
        <v>1</v>
      </c>
      <c r="U1422" s="15" t="str">
        <f t="shared" ca="1" si="281"/>
        <v/>
      </c>
      <c r="W1422" s="15" t="str">
        <f>IF(OR(M1422="",COUNTIF(M1416:M1421,M1422)&gt;0),"",", "&amp;M1422)</f>
        <v/>
      </c>
      <c r="Y1422" s="15" t="str">
        <f>IF(OR(K1422="",COUNTIF(K1419:K1421,K1422)&gt;0),"",", "&amp;K1422)</f>
        <v/>
      </c>
    </row>
    <row r="1423" spans="1:25" x14ac:dyDescent="0.25">
      <c r="A1423" s="24"/>
      <c r="B1423" s="17" t="s">
        <v>86</v>
      </c>
      <c r="C1423" s="18" t="str">
        <f>IF(ISERROR(S1415),"",INDEX(XMLLINK[BereichName],MATCH(Q1423,XMLLINK[EnsembleNr],0)))</f>
        <v/>
      </c>
      <c r="D1423" s="21">
        <v>8</v>
      </c>
      <c r="E1423" s="18" t="str">
        <f>IF(S1423,"",INDEX(XMLLINK[NamePerson],MATCH(Q1424&amp;"_"&amp;D1423,XMLLINK[EID_MID],0)))</f>
        <v/>
      </c>
      <c r="F1423" s="18" t="str">
        <f>IF(S1423,"",INDEX(XMLLINK[GebDat],MATCH(Q1424&amp;"_"&amp;D1423,XMLLINK[EID_MID],0)))</f>
        <v/>
      </c>
      <c r="G1423" s="18" t="str">
        <f>IF(S1423,"",INDEX(XMLLINK[Geschlecht],MATCH(Q1424&amp;"_"&amp;D1423,XMLLINK[EID_MID],0)))</f>
        <v/>
      </c>
      <c r="H1423" s="18" t="str">
        <f>IF(S1423,"",INDEX(XMLLINK[Adresse],MATCH(Q1424&amp;"_"&amp;D1423,XMLLINK[EID_MID],0)))</f>
        <v/>
      </c>
      <c r="I1423" s="18" t="str">
        <f>IF(S1423,"",INDEX(XMLLINK[Email],MATCH(Q1424&amp;"_"&amp;D1423,XMLLINK[EID_MID],0)))</f>
        <v/>
      </c>
      <c r="J1423" s="18" t="str">
        <f>IF(S1423,"",INDEX(XMLLINK[Telefon],MATCH(Q1424&amp;"_"&amp;D1423,XMLLINK[EID_MID],0)))</f>
        <v/>
      </c>
      <c r="K1423" s="18" t="str">
        <f>IF(S1423,"",INDEX(XMLLINK[Instrument],MATCH(Q1424&amp;"_"&amp;D1423,XMLLINK[EID_MID],0)))</f>
        <v/>
      </c>
      <c r="L1423" s="18" t="str">
        <f>IF(S1423,"",INDEX(XMLLINK[BereichIDPerson],MATCH(Q1424&amp;"_"&amp;D1423,XMLLINK[EID_MID],0)))</f>
        <v/>
      </c>
      <c r="M1423" s="18" t="str">
        <f>IF(S1423,"",INDEX(XMLLINK[BereichNamePerson],MATCH(Q1424&amp;"_"&amp;D1423,XMLLINK[EID_MID],0)))</f>
        <v/>
      </c>
      <c r="N1423" s="18" t="str">
        <f>IF(S1423,"",INDEX(XMLLINK[AuswahlPerson],MATCH(Q1424&amp;"_"&amp;D1423,XMLLINK[EID_MID],0)))</f>
        <v/>
      </c>
      <c r="O1423" s="18" t="str">
        <f>IF(S1423,"",INDEX(XMLLINK[BemerkungPerson],MATCH(Q1424&amp;"_"&amp;D1423,XMLLINK[EID_MID],0)))</f>
        <v/>
      </c>
      <c r="Q1423" s="21">
        <f t="shared" si="280"/>
        <v>71</v>
      </c>
      <c r="R1423" s="15">
        <v>8</v>
      </c>
      <c r="S1423" s="18" t="b">
        <f>ISERROR(INDEX(XMLLINK[NamePerson],MATCH(Q1417&amp;"_"&amp;D1423,XMLLINK[EID_MID],0)))</f>
        <v>1</v>
      </c>
      <c r="U1423" s="15" t="str">
        <f t="shared" ca="1" si="281"/>
        <v/>
      </c>
      <c r="W1423" s="15" t="str">
        <f>IF(OR(M1423="",COUNTIF(M1416:M1422,M1423)&gt;0),"",", "&amp;M1423)</f>
        <v/>
      </c>
      <c r="Y1423" s="15" t="str">
        <f>IF(OR(K1423="",COUNTIF(K1420:K1422,K1423)&gt;0),"",", "&amp;K1423)</f>
        <v/>
      </c>
    </row>
    <row r="1424" spans="1:25" x14ac:dyDescent="0.25">
      <c r="A1424" s="24"/>
      <c r="B1424" s="17" t="s">
        <v>87</v>
      </c>
      <c r="C1424" s="18" t="str">
        <f>IF(ISERROR(S1415),"",INDEX(XMLLINK[Auftrittzeit],MATCH(Q1424,XMLLINK[EnsembleNr],0)))</f>
        <v/>
      </c>
      <c r="D1424" s="17" t="s">
        <v>94</v>
      </c>
      <c r="E1424" s="15" t="s">
        <v>29</v>
      </c>
      <c r="F1424" s="15" t="s">
        <v>30</v>
      </c>
      <c r="G1424" s="15" t="s">
        <v>95</v>
      </c>
      <c r="H1424" s="15" t="s">
        <v>32</v>
      </c>
      <c r="I1424" s="15" t="s">
        <v>20</v>
      </c>
      <c r="J1424" s="15" t="s">
        <v>39</v>
      </c>
      <c r="Q1424" s="21">
        <f t="shared" si="280"/>
        <v>71</v>
      </c>
      <c r="U1424" s="15">
        <f ca="1">COUNT(U1416:U1423)</f>
        <v>0</v>
      </c>
      <c r="W1424" s="29" t="str">
        <f>CONCATENATE(W1425,V1426,W1426,V1427,W1427,V1428,W1428,V1429,W1429,V1430,W1430,V1431,W1431)</f>
        <v/>
      </c>
    </row>
    <row r="1425" spans="1:25" x14ac:dyDescent="0.25">
      <c r="A1425" s="24"/>
      <c r="B1425" s="17" t="s">
        <v>88</v>
      </c>
      <c r="C1425" s="18" t="str">
        <f>IF(ISERROR(S1415),"",INDEX(XMLLINK[Bemerkung],MATCH(Q1425,XMLLINK[EnsembleNr],0)))</f>
        <v/>
      </c>
      <c r="D1425" s="21">
        <v>1</v>
      </c>
      <c r="E1425" s="18" t="str">
        <f>IF(S1425,"",INDEX(XMLLINK[Titel],MATCH(Q1426&amp;"_"&amp;D1425,XMLLINK[EID_WID],0)))</f>
        <v/>
      </c>
      <c r="F1425" s="18" t="str">
        <f>IF(S1425,"",INDEX(XMLLINK[Komponist],MATCH(Q1426&amp;"_"&amp;D1425,XMLLINK[EID_WID],0)))</f>
        <v/>
      </c>
      <c r="G1425" s="18" t="str">
        <f>IF(S1425,"",INDEX(XMLLINK[Satz],MATCH(Q1426&amp;"_"&amp;D1425,XMLLINK[EID_WID],0)))</f>
        <v/>
      </c>
      <c r="H1425" s="18" t="str">
        <f>IF(S1425,"",INDEX(XMLLINK[Dauer],MATCH(Q1426&amp;"_"&amp;D1425,XMLLINK[EID_WID],0)))</f>
        <v/>
      </c>
      <c r="I1425" s="18" t="str">
        <f>IF(S1425,"",INDEX(XMLLINK[BemerkungWerk],MATCH(Q1426&amp;"_"&amp;D1425,XMLLINK[EID_WID],0)))</f>
        <v/>
      </c>
      <c r="J1425" s="18" t="str">
        <f>IF(S1425,"",INDEX(XMLLINK[Pflicht],MATCH(Q1426&amp;"_"&amp;D1425,XMLLINK[EID_WID],0)))</f>
        <v/>
      </c>
      <c r="Q1425" s="21">
        <f t="shared" si="280"/>
        <v>71</v>
      </c>
      <c r="R1425" s="22" t="s">
        <v>102</v>
      </c>
      <c r="S1425" s="18" t="b">
        <f>ISERROR(INDEX(XMLLINK[NamePerson],MATCH(Q1427&amp;"_"&amp;D1425,XMLLINK[EID_WID],0)))</f>
        <v>1</v>
      </c>
      <c r="W1425" s="15" t="str">
        <f t="shared" ref="W1425:W1432" si="282">IF(AND(F1425="",G1425=""),E1425,IF(AND(F1425&lt;&gt;"",G1425&lt;&gt;""),F1425&amp;", "&amp;E1425&amp;", "&amp;G1425,IF(F1425="",E1425&amp;", "&amp;G1425,F1425&amp;", "&amp;E1425)))</f>
        <v/>
      </c>
    </row>
    <row r="1426" spans="1:25" x14ac:dyDescent="0.25">
      <c r="A1426" s="24"/>
      <c r="B1426" s="17" t="s">
        <v>108</v>
      </c>
      <c r="C1426" s="28" t="str">
        <f ca="1">IF(U1424=0,"",SUM(U1416:U1423)/U1424/365.25)</f>
        <v/>
      </c>
      <c r="D1426" s="21">
        <v>2</v>
      </c>
      <c r="E1426" s="18" t="str">
        <f>IF(S1426,"",INDEX(XMLLINK[Titel],MATCH(Q1427&amp;"_"&amp;D1426,XMLLINK[EID_WID],0)))</f>
        <v/>
      </c>
      <c r="F1426" s="18" t="str">
        <f>IF(S1426,"",INDEX(XMLLINK[Komponist],MATCH(Q1427&amp;"_"&amp;D1426,XMLLINK[EID_WID],0)))</f>
        <v/>
      </c>
      <c r="G1426" s="18" t="str">
        <f>IF(S1426,"",INDEX(XMLLINK[Satz],MATCH(Q1427&amp;"_"&amp;D1426,XMLLINK[EID_WID],0)))</f>
        <v/>
      </c>
      <c r="H1426" s="18" t="str">
        <f>IF(S1426,"",INDEX(XMLLINK[Dauer],MATCH(Q1427&amp;"_"&amp;D1426,XMLLINK[EID_WID],0)))</f>
        <v/>
      </c>
      <c r="I1426" s="18" t="str">
        <f>IF(S1426,"",INDEX(XMLLINK[BemerkungWerk],MATCH(Q1427&amp;"_"&amp;D1426,XMLLINK[EID_WID],0)))</f>
        <v/>
      </c>
      <c r="J1426" s="18" t="str">
        <f>IF(S1426,"",INDEX(XMLLINK[Pflicht],MATCH(Q1427&amp;"_"&amp;D1426,XMLLINK[EID_WID],0)))</f>
        <v/>
      </c>
      <c r="Q1426" s="21">
        <f t="shared" si="280"/>
        <v>71</v>
      </c>
      <c r="R1426" s="22">
        <v>2</v>
      </c>
      <c r="S1426" s="18" t="b">
        <f>ISERROR(INDEX(XMLLINK[NamePerson],MATCH(Q1428&amp;"_"&amp;D1426,XMLLINK[EID_WID],0)))</f>
        <v>1</v>
      </c>
      <c r="V1426" s="15" t="str">
        <f>IF(W1426="","","; ")</f>
        <v/>
      </c>
      <c r="W1426" s="15" t="str">
        <f t="shared" si="282"/>
        <v/>
      </c>
    </row>
    <row r="1427" spans="1:25" x14ac:dyDescent="0.25">
      <c r="A1427" s="24"/>
      <c r="D1427" s="21">
        <v>3</v>
      </c>
      <c r="E1427" s="18" t="str">
        <f>IF(S1427,"",INDEX(XMLLINK[Titel],MATCH(Q1428&amp;"_"&amp;D1427,XMLLINK[EID_WID],0)))</f>
        <v/>
      </c>
      <c r="F1427" s="18" t="str">
        <f>IF(S1427,"",INDEX(XMLLINK[Komponist],MATCH(Q1428&amp;"_"&amp;D1427,XMLLINK[EID_WID],0)))</f>
        <v/>
      </c>
      <c r="G1427" s="18" t="str">
        <f>IF(S1427,"",INDEX(XMLLINK[Satz],MATCH(Q1428&amp;"_"&amp;D1427,XMLLINK[EID_WID],0)))</f>
        <v/>
      </c>
      <c r="H1427" s="18" t="str">
        <f>IF(S1427,"",INDEX(XMLLINK[Dauer],MATCH(Q1428&amp;"_"&amp;D1427,XMLLINK[EID_WID],0)))</f>
        <v/>
      </c>
      <c r="I1427" s="18" t="str">
        <f>IF(S1427,"",INDEX(XMLLINK[BemerkungWerk],MATCH(Q1428&amp;"_"&amp;D1427,XMLLINK[EID_WID],0)))</f>
        <v/>
      </c>
      <c r="J1427" s="18" t="str">
        <f>IF(S1427,"",INDEX(XMLLINK[Pflicht],MATCH(Q1428&amp;"_"&amp;D1427,XMLLINK[EID_WID],0)))</f>
        <v/>
      </c>
      <c r="Q1427" s="21">
        <f t="shared" si="280"/>
        <v>71</v>
      </c>
      <c r="R1427" s="22">
        <v>3</v>
      </c>
      <c r="S1427" s="18" t="b">
        <f>ISERROR(INDEX(XMLLINK[NamePerson],MATCH(Q1429&amp;"_"&amp;D1427,XMLLINK[EID_WID],0)))</f>
        <v>1</v>
      </c>
      <c r="V1427" s="15" t="str">
        <f t="shared" ref="V1427:V1432" si="283">IF(W1427="","","; ")</f>
        <v/>
      </c>
      <c r="W1427" s="15" t="str">
        <f t="shared" si="282"/>
        <v/>
      </c>
    </row>
    <row r="1428" spans="1:25" x14ac:dyDescent="0.25">
      <c r="A1428" s="24"/>
      <c r="D1428" s="21">
        <v>4</v>
      </c>
      <c r="E1428" s="18" t="str">
        <f>IF(S1428,"",INDEX(XMLLINK[Titel],MATCH(Q1429&amp;"_"&amp;D1428,XMLLINK[EID_WID],0)))</f>
        <v/>
      </c>
      <c r="F1428" s="18" t="str">
        <f>IF(S1428,"",INDEX(XMLLINK[Komponist],MATCH(Q1429&amp;"_"&amp;D1428,XMLLINK[EID_WID],0)))</f>
        <v/>
      </c>
      <c r="G1428" s="18" t="str">
        <f>IF(S1428,"",INDEX(XMLLINK[Satz],MATCH(Q1429&amp;"_"&amp;D1428,XMLLINK[EID_WID],0)))</f>
        <v/>
      </c>
      <c r="H1428" s="18" t="str">
        <f>IF(S1428,"",INDEX(XMLLINK[Dauer],MATCH(Q1429&amp;"_"&amp;D1428,XMLLINK[EID_WID],0)))</f>
        <v/>
      </c>
      <c r="I1428" s="18" t="str">
        <f>IF(S1428,"",INDEX(XMLLINK[BemerkungWerk],MATCH(Q1429&amp;"_"&amp;D1428,XMLLINK[EID_WID],0)))</f>
        <v/>
      </c>
      <c r="J1428" s="18" t="str">
        <f>IF(S1428,"",INDEX(XMLLINK[Pflicht],MATCH(Q1429&amp;"_"&amp;D1428,XMLLINK[EID_WID],0)))</f>
        <v/>
      </c>
      <c r="Q1428" s="21">
        <f t="shared" si="280"/>
        <v>71</v>
      </c>
      <c r="R1428" s="22">
        <v>4</v>
      </c>
      <c r="S1428" s="18" t="b">
        <f>ISERROR(INDEX(XMLLINK[NamePerson],MATCH(Q1430&amp;"_"&amp;D1428,XMLLINK[EID_WID],0)))</f>
        <v>1</v>
      </c>
      <c r="V1428" s="15" t="str">
        <f t="shared" si="283"/>
        <v/>
      </c>
      <c r="W1428" s="15" t="str">
        <f t="shared" si="282"/>
        <v/>
      </c>
    </row>
    <row r="1429" spans="1:25" x14ac:dyDescent="0.25">
      <c r="A1429" s="24"/>
      <c r="D1429" s="21">
        <v>5</v>
      </c>
      <c r="E1429" s="18" t="str">
        <f>IF(S1429,"",INDEX(XMLLINK[Titel],MATCH(Q1430&amp;"_"&amp;D1429,XMLLINK[EID_WID],0)))</f>
        <v/>
      </c>
      <c r="F1429" s="18" t="str">
        <f>IF(S1429,"",INDEX(XMLLINK[Komponist],MATCH(Q1430&amp;"_"&amp;D1429,XMLLINK[EID_WID],0)))</f>
        <v/>
      </c>
      <c r="G1429" s="18" t="str">
        <f>IF(S1429,"",INDEX(XMLLINK[Satz],MATCH(Q1430&amp;"_"&amp;D1429,XMLLINK[EID_WID],0)))</f>
        <v/>
      </c>
      <c r="H1429" s="18" t="str">
        <f>IF(S1429,"",INDEX(XMLLINK[Dauer],MATCH(Q1430&amp;"_"&amp;D1429,XMLLINK[EID_WID],0)))</f>
        <v/>
      </c>
      <c r="I1429" s="18" t="str">
        <f>IF(S1429,"",INDEX(XMLLINK[BemerkungWerk],MATCH(Q1430&amp;"_"&amp;D1429,XMLLINK[EID_WID],0)))</f>
        <v/>
      </c>
      <c r="J1429" s="18" t="str">
        <f>IF(S1429,"",INDEX(XMLLINK[Pflicht],MATCH(Q1430&amp;"_"&amp;D1429,XMLLINK[EID_WID],0)))</f>
        <v/>
      </c>
      <c r="Q1429" s="21">
        <f t="shared" si="280"/>
        <v>71</v>
      </c>
      <c r="R1429" s="22">
        <v>5</v>
      </c>
      <c r="S1429" s="18" t="b">
        <f>ISERROR(INDEX(XMLLINK[NamePerson],MATCH(Q1431&amp;"_"&amp;D1429,XMLLINK[EID_WID],0)))</f>
        <v>1</v>
      </c>
      <c r="V1429" s="15" t="str">
        <f t="shared" si="283"/>
        <v/>
      </c>
      <c r="W1429" s="15" t="str">
        <f t="shared" si="282"/>
        <v/>
      </c>
    </row>
    <row r="1430" spans="1:25" x14ac:dyDescent="0.25">
      <c r="A1430" s="24"/>
      <c r="D1430" s="21">
        <v>6</v>
      </c>
      <c r="E1430" s="18" t="str">
        <f>IF(S1430,"",INDEX(XMLLINK[Titel],MATCH(Q1431&amp;"_"&amp;D1430,XMLLINK[EID_WID],0)))</f>
        <v/>
      </c>
      <c r="F1430" s="18" t="str">
        <f>IF(S1430,"",INDEX(XMLLINK[Komponist],MATCH(Q1431&amp;"_"&amp;D1430,XMLLINK[EID_WID],0)))</f>
        <v/>
      </c>
      <c r="G1430" s="18" t="str">
        <f>IF(S1430,"",INDEX(XMLLINK[Satz],MATCH(Q1431&amp;"_"&amp;D1430,XMLLINK[EID_WID],0)))</f>
        <v/>
      </c>
      <c r="H1430" s="18" t="str">
        <f>IF(S1430,"",INDEX(XMLLINK[Dauer],MATCH(Q1431&amp;"_"&amp;D1430,XMLLINK[EID_WID],0)))</f>
        <v/>
      </c>
      <c r="I1430" s="18" t="str">
        <f>IF(S1430,"",INDEX(XMLLINK[BemerkungWerk],MATCH(Q1431&amp;"_"&amp;D1430,XMLLINK[EID_WID],0)))</f>
        <v/>
      </c>
      <c r="J1430" s="18" t="str">
        <f>IF(S1430,"",INDEX(XMLLINK[Pflicht],MATCH(Q1431&amp;"_"&amp;D1430,XMLLINK[EID_WID],0)))</f>
        <v/>
      </c>
      <c r="Q1430" s="21">
        <f t="shared" si="280"/>
        <v>71</v>
      </c>
      <c r="R1430" s="22">
        <v>6</v>
      </c>
      <c r="S1430" s="18" t="b">
        <f>ISERROR(INDEX(XMLLINK[NamePerson],MATCH(Q1432&amp;"_"&amp;D1430,XMLLINK[EID_WID],0)))</f>
        <v>1</v>
      </c>
      <c r="V1430" s="15" t="str">
        <f t="shared" si="283"/>
        <v/>
      </c>
      <c r="W1430" s="15" t="str">
        <f t="shared" si="282"/>
        <v/>
      </c>
    </row>
    <row r="1431" spans="1:25" x14ac:dyDescent="0.25">
      <c r="A1431" s="24"/>
      <c r="D1431" s="21">
        <v>7</v>
      </c>
      <c r="E1431" s="18" t="str">
        <f>IF(S1431,"",INDEX(XMLLINK[Titel],MATCH(Q1432&amp;"_"&amp;D1431,XMLLINK[EID_WID],0)))</f>
        <v/>
      </c>
      <c r="F1431" s="18" t="str">
        <f>IF(S1431,"",INDEX(XMLLINK[Komponist],MATCH(Q1432&amp;"_"&amp;D1431,XMLLINK[EID_WID],0)))</f>
        <v/>
      </c>
      <c r="G1431" s="18" t="str">
        <f>IF(S1431,"",INDEX(XMLLINK[Satz],MATCH(Q1432&amp;"_"&amp;D1431,XMLLINK[EID_WID],0)))</f>
        <v/>
      </c>
      <c r="H1431" s="18" t="str">
        <f>IF(S1431,"",INDEX(XMLLINK[Dauer],MATCH(Q1432&amp;"_"&amp;D1431,XMLLINK[EID_WID],0)))</f>
        <v/>
      </c>
      <c r="I1431" s="18" t="str">
        <f>IF(S1431,"",INDEX(XMLLINK[BemerkungWerk],MATCH(Q1432&amp;"_"&amp;D1431,XMLLINK[EID_WID],0)))</f>
        <v/>
      </c>
      <c r="J1431" s="18" t="str">
        <f>IF(S1431,"",INDEX(XMLLINK[Pflicht],MATCH(Q1432&amp;"_"&amp;D1431,XMLLINK[EID_WID],0)))</f>
        <v/>
      </c>
      <c r="Q1431" s="21">
        <f t="shared" si="280"/>
        <v>71</v>
      </c>
      <c r="R1431" s="22">
        <v>7</v>
      </c>
      <c r="S1431" s="18" t="b">
        <f>ISERROR(INDEX(XMLLINK[NamePerson],MATCH(Q1433&amp;"_"&amp;D1431,XMLLINK[EID_WID],0)))</f>
        <v>1</v>
      </c>
      <c r="V1431" s="15" t="str">
        <f t="shared" si="283"/>
        <v/>
      </c>
      <c r="W1431" s="15" t="str">
        <f t="shared" si="282"/>
        <v/>
      </c>
    </row>
    <row r="1432" spans="1:25" x14ac:dyDescent="0.25">
      <c r="A1432" s="24"/>
      <c r="D1432" s="21">
        <v>8</v>
      </c>
      <c r="E1432" s="18" t="str">
        <f>IF(S1432,"",INDEX(XMLLINK[Titel],MATCH(Q1433&amp;"_"&amp;D1432,XMLLINK[EID_WID],0)))</f>
        <v/>
      </c>
      <c r="F1432" s="18" t="str">
        <f>IF(S1432,"",INDEX(XMLLINK[Komponist],MATCH(Q1433&amp;"_"&amp;D1432,XMLLINK[EID_WID],0)))</f>
        <v/>
      </c>
      <c r="G1432" s="18" t="str">
        <f>IF(S1432,"",INDEX(XMLLINK[Satz],MATCH(Q1433&amp;"_"&amp;D1432,XMLLINK[EID_WID],0)))</f>
        <v/>
      </c>
      <c r="H1432" s="18" t="str">
        <f>IF(S1432,"",INDEX(XMLLINK[Dauer],MATCH(Q1433&amp;"_"&amp;D1432,XMLLINK[EID_WID],0)))</f>
        <v/>
      </c>
      <c r="I1432" s="18" t="str">
        <f>IF(S1432,"",INDEX(XMLLINK[BemerkungWerk],MATCH(Q1433&amp;"_"&amp;D1432,XMLLINK[EID_WID],0)))</f>
        <v/>
      </c>
      <c r="J1432" s="18" t="str">
        <f>IF(S1432,"",INDEX(XMLLINK[Pflicht],MATCH(Q1433&amp;"_"&amp;D1432,XMLLINK[EID_WID],0)))</f>
        <v/>
      </c>
      <c r="Q1432" s="21"/>
      <c r="R1432" s="22">
        <v>8</v>
      </c>
      <c r="S1432" s="18" t="b">
        <f>ISERROR(INDEX(XMLLINK[NamePerson],MATCH(A1433&amp;"_"&amp;D1432,XMLLINK[EID_WID],0)))</f>
        <v>1</v>
      </c>
      <c r="V1432" s="15" t="str">
        <f t="shared" si="283"/>
        <v/>
      </c>
      <c r="W1432" s="15" t="str">
        <f t="shared" si="282"/>
        <v/>
      </c>
    </row>
    <row r="1434" spans="1:25" x14ac:dyDescent="0.25">
      <c r="A1434" s="23" t="s">
        <v>96</v>
      </c>
      <c r="B1434" s="23">
        <f>(ROW()+6)/20</f>
        <v>72</v>
      </c>
      <c r="C1434" s="24"/>
      <c r="D1434" s="24"/>
      <c r="E1434" s="24"/>
      <c r="F1434" s="24"/>
      <c r="G1434" s="24"/>
      <c r="H1434" s="24"/>
      <c r="I1434" s="24"/>
      <c r="J1434" s="24"/>
      <c r="K1434" s="24"/>
      <c r="L1434" s="24"/>
      <c r="M1434" s="24"/>
      <c r="N1434" s="24"/>
      <c r="O1434" s="24"/>
    </row>
    <row r="1435" spans="1:25" x14ac:dyDescent="0.25">
      <c r="A1435" s="24"/>
      <c r="B1435" s="17" t="s">
        <v>78</v>
      </c>
      <c r="C1435" s="18" t="str">
        <f>IF(ISERROR(S1435),"",INDEX(XMLLINK[Name],MATCH(Q1436,XMLLINK[EnsembleNr],0)))</f>
        <v/>
      </c>
      <c r="D1435" s="17" t="s">
        <v>89</v>
      </c>
      <c r="E1435" s="19" t="s">
        <v>11</v>
      </c>
      <c r="F1435" s="15" t="s">
        <v>90</v>
      </c>
      <c r="G1435" s="15" t="s">
        <v>91</v>
      </c>
      <c r="H1435" s="15" t="s">
        <v>24</v>
      </c>
      <c r="I1435" s="15" t="s">
        <v>25</v>
      </c>
      <c r="J1435" s="15" t="s">
        <v>26</v>
      </c>
      <c r="K1435" s="15" t="s">
        <v>27</v>
      </c>
      <c r="L1435" s="15" t="s">
        <v>18</v>
      </c>
      <c r="M1435" s="15" t="s">
        <v>92</v>
      </c>
      <c r="N1435" s="15" t="s">
        <v>93</v>
      </c>
      <c r="O1435" s="15" t="s">
        <v>20</v>
      </c>
      <c r="Q1435" s="21" t="s">
        <v>103</v>
      </c>
      <c r="R1435" s="17" t="s">
        <v>97</v>
      </c>
      <c r="S1435" s="20" t="e">
        <f>VLOOKUP(Q1437,XMLLINK[EnsembleNr],1,0)</f>
        <v>#N/A</v>
      </c>
      <c r="T1435" s="15" t="s">
        <v>100</v>
      </c>
      <c r="W1435" s="29" t="str">
        <f>CONCATENATE(W1436,W1437,W1438,W1439,W1440,W1441,W1442,W1443)</f>
        <v/>
      </c>
      <c r="X1435" s="31">
        <f>8-COUNTIF(W1436:W1443,"")</f>
        <v>0</v>
      </c>
      <c r="Y1435" s="29" t="str">
        <f>CONCATENATE(Y1436,Y1437,Y1438,Y1439,Y1440,Y1441,Y1442,Y1443)</f>
        <v/>
      </c>
    </row>
    <row r="1436" spans="1:25" x14ac:dyDescent="0.25">
      <c r="A1436" s="24"/>
      <c r="B1436" s="17" t="s">
        <v>79</v>
      </c>
      <c r="C1436" s="18" t="str">
        <f>IF(ISERROR(S1435),"",INDEX(XMLLINK[Leiter],MATCH(Q1436,XMLLINK[EnsembleNr],0)))</f>
        <v/>
      </c>
      <c r="D1436" s="21">
        <v>1</v>
      </c>
      <c r="E1436" s="18" t="str">
        <f>IF(S1436,"",INDEX(XMLLINK[NamePerson],MATCH(Q1437&amp;"_"&amp;D1436,XMLLINK[EID_MID],0)))</f>
        <v/>
      </c>
      <c r="F1436" s="18" t="str">
        <f>IF(S1436,"",INDEX(XMLLINK[GebDat],MATCH(Q1437&amp;"_"&amp;D1436,XMLLINK[EID_MID],0)))</f>
        <v/>
      </c>
      <c r="G1436" s="18" t="str">
        <f>IF(S1436,"",INDEX(XMLLINK[Geschlecht],MATCH(Q1437&amp;"_"&amp;D1436,XMLLINK[EID_MID],0)))</f>
        <v/>
      </c>
      <c r="H1436" s="18" t="str">
        <f>IF(S1436,"",INDEX(XMLLINK[Adresse],MATCH(Q1437&amp;"_"&amp;D1436,XMLLINK[EID_MID],0)))</f>
        <v/>
      </c>
      <c r="I1436" s="18" t="str">
        <f>IF(S1436,"",INDEX(XMLLINK[Email],MATCH(Q1437&amp;"_"&amp;D1436,XMLLINK[EID_MID],0)))</f>
        <v/>
      </c>
      <c r="J1436" s="18" t="str">
        <f>IF(S1436,"",INDEX(XMLLINK[Telefon],MATCH(Q1437&amp;"_"&amp;D1436,XMLLINK[EID_MID],0)))</f>
        <v/>
      </c>
      <c r="K1436" s="18" t="str">
        <f>IF(S1436,"",INDEX(XMLLINK[Instrument],MATCH(Q1437&amp;"_"&amp;D1436,XMLLINK[EID_MID],0)))</f>
        <v/>
      </c>
      <c r="L1436" s="18" t="str">
        <f>IF(S1436,"",INDEX(XMLLINK[BereichIDPerson],MATCH(Q1437&amp;"_"&amp;D1436,XMLLINK[EID_MID],0)))</f>
        <v/>
      </c>
      <c r="M1436" s="18" t="str">
        <f>IF(S1436,"",INDEX(XMLLINK[BereichNamePerson],MATCH(Q1437&amp;"_"&amp;D1436,XMLLINK[EID_MID],0)))</f>
        <v/>
      </c>
      <c r="N1436" s="18" t="str">
        <f>IF(S1436,"",INDEX(XMLLINK[AuswahlPerson],MATCH(Q1437&amp;"_"&amp;D1436,XMLLINK[EID_MID],0)))</f>
        <v/>
      </c>
      <c r="O1436" s="18" t="str">
        <f>IF(S1436,"",INDEX(XMLLINK[BemerkungPerson],MATCH(Q1437&amp;"_"&amp;D1436,XMLLINK[EID_MID],0)))</f>
        <v/>
      </c>
      <c r="Q1436" s="21">
        <f>B1434</f>
        <v>72</v>
      </c>
      <c r="R1436" s="22" t="s">
        <v>101</v>
      </c>
      <c r="S1436" s="18" t="b">
        <f>ISERROR(INDEX(XMLLINK[NamePerson],MATCH(Q1437&amp;"_"&amp;D1436,XMLLINK[EID_MID],0)))</f>
        <v>1</v>
      </c>
      <c r="U1436" s="15" t="str">
        <f ca="1">IF(ISNUMBER(DATEVALUE(F1436)),TODAY()-DATEVALUE(F1436),"")</f>
        <v/>
      </c>
      <c r="W1436" s="15" t="str">
        <f>M1436</f>
        <v/>
      </c>
      <c r="X1436" s="29" t="str">
        <f>IF(E1436="","",IF(E1437="",E1436,IF(E1438="",E1436&amp;", "&amp;E1437,IF(E1439="",E1436&amp;", "&amp;E1437&amp;", "&amp;E1438,IF(E1440="",E1436&amp;", "&amp;E1437&amp;", "&amp;E1438&amp;", "&amp;E1439,IF(E1441="",E1436&amp;", "&amp;E1437&amp;", "&amp;E1438&amp;", "&amp;E1439&amp;", "&amp;E1440,IF(E1442="",E1436&amp;", "&amp;E1437&amp;", "&amp;E1438&amp;", "&amp;E1439&amp;", "&amp;E1440&amp;", "&amp;E1441,IF(E1443="",E1436&amp;", "&amp;E1437&amp;", "&amp;E1438&amp;", "&amp;E1439&amp;", "&amp;E1440&amp;", "&amp;E1441&amp;", "&amp;E1442,E1436&amp;", "&amp;E1437&amp;", "&amp;E1438&amp;", "&amp;E1439&amp;", "&amp;E1440&amp;", "&amp;E1441&amp;", "&amp;E1442&amp;", "&amp;E1443))))))))</f>
        <v/>
      </c>
      <c r="Y1436" s="15" t="str">
        <f>K1436</f>
        <v/>
      </c>
    </row>
    <row r="1437" spans="1:25" x14ac:dyDescent="0.25">
      <c r="A1437" s="24"/>
      <c r="B1437" s="17" t="s">
        <v>80</v>
      </c>
      <c r="C1437" s="18" t="str">
        <f>IF(ISERROR(S1435),"",INDEX(XMLLINK[LeiterEmail],MATCH(Q1437,XMLLINK[EnsembleNr],0)))</f>
        <v/>
      </c>
      <c r="D1437" s="21">
        <v>2</v>
      </c>
      <c r="E1437" s="18" t="str">
        <f>IF(S1437,"",INDEX(XMLLINK[NamePerson],MATCH(Q1438&amp;"_"&amp;D1437,XMLLINK[EID_MID],0)))</f>
        <v/>
      </c>
      <c r="F1437" s="18" t="str">
        <f>IF(S1437,"",INDEX(XMLLINK[GebDat],MATCH(Q1438&amp;"_"&amp;D1437,XMLLINK[EID_MID],0)))</f>
        <v/>
      </c>
      <c r="G1437" s="18" t="str">
        <f>IF(S1437,"",INDEX(XMLLINK[Geschlecht],MATCH(Q1438&amp;"_"&amp;D1437,XMLLINK[EID_MID],0)))</f>
        <v/>
      </c>
      <c r="H1437" s="18" t="str">
        <f>IF(S1437,"",INDEX(XMLLINK[Adresse],MATCH(Q1438&amp;"_"&amp;D1437,XMLLINK[EID_MID],0)))</f>
        <v/>
      </c>
      <c r="I1437" s="18" t="str">
        <f>IF(S1437,"",INDEX(XMLLINK[Email],MATCH(Q1438&amp;"_"&amp;D1437,XMLLINK[EID_MID],0)))</f>
        <v/>
      </c>
      <c r="J1437" s="18" t="str">
        <f>IF(S1437,"",INDEX(XMLLINK[Telefon],MATCH(Q1438&amp;"_"&amp;D1437,XMLLINK[EID_MID],0)))</f>
        <v/>
      </c>
      <c r="K1437" s="18" t="str">
        <f>IF(S1437,"",INDEX(XMLLINK[Instrument],MATCH(Q1438&amp;"_"&amp;D1437,XMLLINK[EID_MID],0)))</f>
        <v/>
      </c>
      <c r="L1437" s="18" t="str">
        <f>IF(S1437,"",INDEX(XMLLINK[BereichIDPerson],MATCH(Q1438&amp;"_"&amp;D1437,XMLLINK[EID_MID],0)))</f>
        <v/>
      </c>
      <c r="M1437" s="18" t="str">
        <f>IF(S1437,"",INDEX(XMLLINK[BereichNamePerson],MATCH(Q1438&amp;"_"&amp;D1437,XMLLINK[EID_MID],0)))</f>
        <v/>
      </c>
      <c r="N1437" s="18" t="str">
        <f>IF(S1437,"",INDEX(XMLLINK[AuswahlPerson],MATCH(Q1438&amp;"_"&amp;D1437,XMLLINK[EID_MID],0)))</f>
        <v/>
      </c>
      <c r="O1437" s="18" t="str">
        <f>IF(S1437,"",INDEX(XMLLINK[BemerkungPerson],MATCH(Q1438&amp;"_"&amp;D1437,XMLLINK[EID_MID],0)))</f>
        <v/>
      </c>
      <c r="Q1437" s="21">
        <f t="shared" ref="Q1437:Q1451" si="284">Q1436</f>
        <v>72</v>
      </c>
      <c r="R1437" s="15">
        <v>2</v>
      </c>
      <c r="S1437" s="18" t="b">
        <f>ISERROR(INDEX(XMLLINK[NamePerson],MATCH(Q1437&amp;"_"&amp;D1437,XMLLINK[EID_MID],0)))</f>
        <v>1</v>
      </c>
      <c r="U1437" s="15" t="str">
        <f t="shared" ref="U1437:U1443" ca="1" si="285">IF(ISNUMBER(DATEVALUE(F1437)),TODAY()-DATEVALUE(F1437),"")</f>
        <v/>
      </c>
      <c r="W1437" s="15" t="str">
        <f>IF(AND(M1437&lt;&gt;"",M1437&lt;&gt;M1436),", "&amp;M1437,"")</f>
        <v/>
      </c>
      <c r="Y1437" s="15" t="str">
        <f>IF(AND(K1437&lt;&gt;"",K1437&lt;&gt;K1436),", "&amp;K1437,"")</f>
        <v/>
      </c>
    </row>
    <row r="1438" spans="1:25" x14ac:dyDescent="0.25">
      <c r="A1438" s="24"/>
      <c r="B1438" s="17" t="s">
        <v>81</v>
      </c>
      <c r="C1438" s="18" t="str">
        <f>IF(ISERROR(S1435),"",INDEX(XMLLINK[LeiterTelefon],MATCH(Q1438,XMLLINK[EnsembleNr],0)))</f>
        <v/>
      </c>
      <c r="D1438" s="21">
        <v>3</v>
      </c>
      <c r="E1438" s="18" t="str">
        <f>IF(S1438,"",INDEX(XMLLINK[NamePerson],MATCH(Q1439&amp;"_"&amp;D1438,XMLLINK[EID_MID],0)))</f>
        <v/>
      </c>
      <c r="F1438" s="18" t="str">
        <f>IF(S1438,"",INDEX(XMLLINK[GebDat],MATCH(Q1439&amp;"_"&amp;D1438,XMLLINK[EID_MID],0)))</f>
        <v/>
      </c>
      <c r="G1438" s="18" t="str">
        <f>IF(S1438,"",INDEX(XMLLINK[Geschlecht],MATCH(Q1439&amp;"_"&amp;D1438,XMLLINK[EID_MID],0)))</f>
        <v/>
      </c>
      <c r="H1438" s="18" t="str">
        <f>IF(S1438,"",INDEX(XMLLINK[Adresse],MATCH(Q1439&amp;"_"&amp;D1438,XMLLINK[EID_MID],0)))</f>
        <v/>
      </c>
      <c r="I1438" s="18" t="str">
        <f>IF(S1438,"",INDEX(XMLLINK[Email],MATCH(Q1439&amp;"_"&amp;D1438,XMLLINK[EID_MID],0)))</f>
        <v/>
      </c>
      <c r="J1438" s="18" t="str">
        <f>IF(S1438,"",INDEX(XMLLINK[Telefon],MATCH(Q1439&amp;"_"&amp;D1438,XMLLINK[EID_MID],0)))</f>
        <v/>
      </c>
      <c r="K1438" s="18" t="str">
        <f>IF(S1438,"",INDEX(XMLLINK[Instrument],MATCH(Q1439&amp;"_"&amp;D1438,XMLLINK[EID_MID],0)))</f>
        <v/>
      </c>
      <c r="L1438" s="18" t="str">
        <f>IF(S1438,"",INDEX(XMLLINK[BereichIDPerson],MATCH(Q1439&amp;"_"&amp;D1438,XMLLINK[EID_MID],0)))</f>
        <v/>
      </c>
      <c r="M1438" s="18" t="str">
        <f>IF(S1438,"",INDEX(XMLLINK[BereichNamePerson],MATCH(Q1439&amp;"_"&amp;D1438,XMLLINK[EID_MID],0)))</f>
        <v/>
      </c>
      <c r="N1438" s="18" t="str">
        <f>IF(S1438,"",INDEX(XMLLINK[AuswahlPerson],MATCH(Q1439&amp;"_"&amp;D1438,XMLLINK[EID_MID],0)))</f>
        <v/>
      </c>
      <c r="O1438" s="18" t="str">
        <f>IF(S1438,"",INDEX(XMLLINK[BemerkungPerson],MATCH(Q1439&amp;"_"&amp;D1438,XMLLINK[EID_MID],0)))</f>
        <v/>
      </c>
      <c r="Q1438" s="21">
        <f t="shared" si="284"/>
        <v>72</v>
      </c>
      <c r="R1438" s="15">
        <v>3</v>
      </c>
      <c r="S1438" s="18" t="b">
        <f>ISERROR(INDEX(XMLLINK[NamePerson],MATCH(Q1437&amp;"_"&amp;D1438,XMLLINK[EID_MID],0)))</f>
        <v>1</v>
      </c>
      <c r="U1438" s="15" t="str">
        <f t="shared" ca="1" si="285"/>
        <v/>
      </c>
      <c r="W1438" s="15" t="str">
        <f>IF(OR(M1438="",COUNTIF(M1436:M1437,M1438)&gt;0),"",", "&amp;M1438)</f>
        <v/>
      </c>
      <c r="Y1438" s="15" t="str">
        <f>IF(OR(K1438="",COUNTIF(K1436:K1437,K1438)&gt;0),"",", "&amp;K1438)</f>
        <v/>
      </c>
    </row>
    <row r="1439" spans="1:25" x14ac:dyDescent="0.25">
      <c r="A1439" s="24"/>
      <c r="B1439" s="17" t="s">
        <v>82</v>
      </c>
      <c r="C1439" s="18" t="str">
        <f>IF(ISERROR(S1435),"",INDEX(XMLLINK[Art],MATCH(Q1439,XMLLINK[EnsembleNr],0)))</f>
        <v/>
      </c>
      <c r="D1439" s="21">
        <v>4</v>
      </c>
      <c r="E1439" s="18" t="str">
        <f>IF(S1439,"",INDEX(XMLLINK[NamePerson],MATCH(Q1440&amp;"_"&amp;D1439,XMLLINK[EID_MID],0)))</f>
        <v/>
      </c>
      <c r="F1439" s="18" t="str">
        <f>IF(S1439,"",INDEX(XMLLINK[GebDat],MATCH(Q1440&amp;"_"&amp;D1439,XMLLINK[EID_MID],0)))</f>
        <v/>
      </c>
      <c r="G1439" s="18" t="str">
        <f>IF(S1439,"",INDEX(XMLLINK[Geschlecht],MATCH(Q1440&amp;"_"&amp;D1439,XMLLINK[EID_MID],0)))</f>
        <v/>
      </c>
      <c r="H1439" s="18" t="str">
        <f>IF(S1439,"",INDEX(XMLLINK[Adresse],MATCH(Q1440&amp;"_"&amp;D1439,XMLLINK[EID_MID],0)))</f>
        <v/>
      </c>
      <c r="I1439" s="18" t="str">
        <f>IF(S1439,"",INDEX(XMLLINK[Email],MATCH(Q1440&amp;"_"&amp;D1439,XMLLINK[EID_MID],0)))</f>
        <v/>
      </c>
      <c r="J1439" s="18" t="str">
        <f>IF(S1439,"",INDEX(XMLLINK[Telefon],MATCH(Q1440&amp;"_"&amp;D1439,XMLLINK[EID_MID],0)))</f>
        <v/>
      </c>
      <c r="K1439" s="18" t="str">
        <f>IF(S1439,"",INDEX(XMLLINK[Instrument],MATCH(Q1440&amp;"_"&amp;D1439,XMLLINK[EID_MID],0)))</f>
        <v/>
      </c>
      <c r="L1439" s="18" t="str">
        <f>IF(S1439,"",INDEX(XMLLINK[BereichIDPerson],MATCH(Q1440&amp;"_"&amp;D1439,XMLLINK[EID_MID],0)))</f>
        <v/>
      </c>
      <c r="M1439" s="18" t="str">
        <f>IF(S1439,"",INDEX(XMLLINK[BereichNamePerson],MATCH(Q1440&amp;"_"&amp;D1439,XMLLINK[EID_MID],0)))</f>
        <v/>
      </c>
      <c r="N1439" s="18" t="str">
        <f>IF(S1439,"",INDEX(XMLLINK[AuswahlPerson],MATCH(Q1440&amp;"_"&amp;D1439,XMLLINK[EID_MID],0)))</f>
        <v/>
      </c>
      <c r="O1439" s="18" t="str">
        <f>IF(S1439,"",INDEX(XMLLINK[BemerkungPerson],MATCH(Q1440&amp;"_"&amp;D1439,XMLLINK[EID_MID],0)))</f>
        <v/>
      </c>
      <c r="Q1439" s="21">
        <f t="shared" si="284"/>
        <v>72</v>
      </c>
      <c r="R1439" s="15">
        <v>4</v>
      </c>
      <c r="S1439" s="18" t="b">
        <f>ISERROR(INDEX(XMLLINK[NamePerson],MATCH(Q1437&amp;"_"&amp;D1439,XMLLINK[EID_MID],0)))</f>
        <v>1</v>
      </c>
      <c r="U1439" s="15" t="str">
        <f t="shared" ca="1" si="285"/>
        <v/>
      </c>
      <c r="W1439" s="15" t="str">
        <f>IF(OR(M1439="",COUNTIF(M1436:M1438,M1439)&gt;0),"",", "&amp;M1439)</f>
        <v/>
      </c>
      <c r="Y1439" s="15" t="str">
        <f>IF(OR(K1439="",COUNTIF(K1436:K1438,K1439)&gt;0),"",", "&amp;K1439)</f>
        <v/>
      </c>
    </row>
    <row r="1440" spans="1:25" x14ac:dyDescent="0.25">
      <c r="A1440" s="24"/>
      <c r="B1440" s="17" t="s">
        <v>83</v>
      </c>
      <c r="C1440" s="18" t="str">
        <f>IF(ISERROR(S1435),"",INDEX(XMLLINK[Stufe],MATCH(Q1440,XMLLINK[EnsembleNr],0)))</f>
        <v/>
      </c>
      <c r="D1440" s="21">
        <v>5</v>
      </c>
      <c r="E1440" s="18" t="str">
        <f>IF(S1440,"",INDEX(XMLLINK[NamePerson],MATCH(Q1441&amp;"_"&amp;D1440,XMLLINK[EID_MID],0)))</f>
        <v/>
      </c>
      <c r="F1440" s="18" t="str">
        <f>IF(S1440,"",INDEX(XMLLINK[GebDat],MATCH(Q1441&amp;"_"&amp;D1440,XMLLINK[EID_MID],0)))</f>
        <v/>
      </c>
      <c r="G1440" s="18" t="str">
        <f>IF(S1440,"",INDEX(XMLLINK[Geschlecht],MATCH(Q1441&amp;"_"&amp;D1440,XMLLINK[EID_MID],0)))</f>
        <v/>
      </c>
      <c r="H1440" s="18" t="str">
        <f>IF(S1440,"",INDEX(XMLLINK[Adresse],MATCH(Q1441&amp;"_"&amp;D1440,XMLLINK[EID_MID],0)))</f>
        <v/>
      </c>
      <c r="I1440" s="18" t="str">
        <f>IF(S1440,"",INDEX(XMLLINK[Email],MATCH(Q1441&amp;"_"&amp;D1440,XMLLINK[EID_MID],0)))</f>
        <v/>
      </c>
      <c r="J1440" s="18" t="str">
        <f>IF(S1440,"",INDEX(XMLLINK[Telefon],MATCH(Q1441&amp;"_"&amp;D1440,XMLLINK[EID_MID],0)))</f>
        <v/>
      </c>
      <c r="K1440" s="18" t="str">
        <f>IF(S1440,"",INDEX(XMLLINK[Instrument],MATCH(Q1441&amp;"_"&amp;D1440,XMLLINK[EID_MID],0)))</f>
        <v/>
      </c>
      <c r="L1440" s="18" t="str">
        <f>IF(S1440,"",INDEX(XMLLINK[BereichIDPerson],MATCH(Q1441&amp;"_"&amp;D1440,XMLLINK[EID_MID],0)))</f>
        <v/>
      </c>
      <c r="M1440" s="18" t="str">
        <f>IF(S1440,"",INDEX(XMLLINK[BereichNamePerson],MATCH(Q1441&amp;"_"&amp;D1440,XMLLINK[EID_MID],0)))</f>
        <v/>
      </c>
      <c r="N1440" s="18" t="str">
        <f>IF(S1440,"",INDEX(XMLLINK[AuswahlPerson],MATCH(Q1441&amp;"_"&amp;D1440,XMLLINK[EID_MID],0)))</f>
        <v/>
      </c>
      <c r="O1440" s="18" t="str">
        <f>IF(S1440,"",INDEX(XMLLINK[BemerkungPerson],MATCH(Q1441&amp;"_"&amp;D1440,XMLLINK[EID_MID],0)))</f>
        <v/>
      </c>
      <c r="Q1440" s="21">
        <f t="shared" si="284"/>
        <v>72</v>
      </c>
      <c r="R1440" s="15">
        <v>5</v>
      </c>
      <c r="S1440" s="18" t="b">
        <f>ISERROR(INDEX(XMLLINK[NamePerson],MATCH(Q1437&amp;"_"&amp;D1440,XMLLINK[EID_MID],0)))</f>
        <v>1</v>
      </c>
      <c r="U1440" s="15" t="str">
        <f t="shared" ca="1" si="285"/>
        <v/>
      </c>
      <c r="W1440" s="15" t="str">
        <f>IF(OR(M1440="",COUNTIF(M1436:M1439,M1440)&gt;0),"",", "&amp;M1440)</f>
        <v/>
      </c>
      <c r="Y1440" s="15" t="str">
        <f>IF(OR(K1440="",COUNTIF(K1437:K1439,K1440)&gt;0),"",", "&amp;K1440)</f>
        <v/>
      </c>
    </row>
    <row r="1441" spans="1:25" x14ac:dyDescent="0.25">
      <c r="A1441" s="24"/>
      <c r="B1441" s="17" t="s">
        <v>84</v>
      </c>
      <c r="C1441" s="18" t="str">
        <f>IF(ISERROR(S1435),"",INDEX(XMLLINK[Artikel],MATCH(Q1441,XMLLINK[EnsembleNr],0)))</f>
        <v/>
      </c>
      <c r="D1441" s="21">
        <v>6</v>
      </c>
      <c r="E1441" s="18" t="str">
        <f>IF(S1441,"",INDEX(XMLLINK[NamePerson],MATCH(Q1442&amp;"_"&amp;D1441,XMLLINK[EID_MID],0)))</f>
        <v/>
      </c>
      <c r="F1441" s="18" t="str">
        <f>IF(S1441,"",INDEX(XMLLINK[GebDat],MATCH(Q1442&amp;"_"&amp;D1441,XMLLINK[EID_MID],0)))</f>
        <v/>
      </c>
      <c r="G1441" s="18" t="str">
        <f>IF(S1441,"",INDEX(XMLLINK[Geschlecht],MATCH(Q1442&amp;"_"&amp;D1441,XMLLINK[EID_MID],0)))</f>
        <v/>
      </c>
      <c r="H1441" s="18" t="str">
        <f>IF(S1441,"",INDEX(XMLLINK[Adresse],MATCH(Q1442&amp;"_"&amp;D1441,XMLLINK[EID_MID],0)))</f>
        <v/>
      </c>
      <c r="I1441" s="18" t="str">
        <f>IF(S1441,"",INDEX(XMLLINK[Email],MATCH(Q1442&amp;"_"&amp;D1441,XMLLINK[EID_MID],0)))</f>
        <v/>
      </c>
      <c r="J1441" s="18" t="str">
        <f>IF(S1441,"",INDEX(XMLLINK[Telefon],MATCH(Q1442&amp;"_"&amp;D1441,XMLLINK[EID_MID],0)))</f>
        <v/>
      </c>
      <c r="K1441" s="18" t="str">
        <f>IF(S1441,"",INDEX(XMLLINK[Instrument],MATCH(Q1442&amp;"_"&amp;D1441,XMLLINK[EID_MID],0)))</f>
        <v/>
      </c>
      <c r="L1441" s="18" t="str">
        <f>IF(S1441,"",INDEX(XMLLINK[BereichIDPerson],MATCH(Q1442&amp;"_"&amp;D1441,XMLLINK[EID_MID],0)))</f>
        <v/>
      </c>
      <c r="M1441" s="18" t="str">
        <f>IF(S1441,"",INDEX(XMLLINK[BereichNamePerson],MATCH(Q1442&amp;"_"&amp;D1441,XMLLINK[EID_MID],0)))</f>
        <v/>
      </c>
      <c r="N1441" s="18" t="str">
        <f>IF(S1441,"",INDEX(XMLLINK[AuswahlPerson],MATCH(Q1442&amp;"_"&amp;D1441,XMLLINK[EID_MID],0)))</f>
        <v/>
      </c>
      <c r="O1441" s="18" t="str">
        <f>IF(S1441,"",INDEX(XMLLINK[BemerkungPerson],MATCH(Q1442&amp;"_"&amp;D1441,XMLLINK[EID_MID],0)))</f>
        <v/>
      </c>
      <c r="Q1441" s="21">
        <f t="shared" si="284"/>
        <v>72</v>
      </c>
      <c r="R1441" s="15">
        <v>6</v>
      </c>
      <c r="S1441" s="18" t="b">
        <f>ISERROR(INDEX(XMLLINK[NamePerson],MATCH(Q1437&amp;"_"&amp;D1441,XMLLINK[EID_MID],0)))</f>
        <v>1</v>
      </c>
      <c r="U1441" s="15" t="str">
        <f t="shared" ca="1" si="285"/>
        <v/>
      </c>
      <c r="W1441" s="15" t="str">
        <f>IF(OR(M1441="",COUNTIF(M1436:M1440,M1441)&gt;0),"",", "&amp;M1441)</f>
        <v/>
      </c>
      <c r="Y1441" s="15" t="str">
        <f>IF(OR(K1441="",COUNTIF(K1438:K1440,K1441)&gt;0),"",", "&amp;K1441)</f>
        <v/>
      </c>
    </row>
    <row r="1442" spans="1:25" x14ac:dyDescent="0.25">
      <c r="A1442" s="24"/>
      <c r="B1442" s="17" t="s">
        <v>85</v>
      </c>
      <c r="C1442" s="18" t="str">
        <f>IF(ISERROR(S1435),"",INDEX(XMLLINK[BereichID],MATCH(Q1442,XMLLINK[EnsembleNr],0)))</f>
        <v/>
      </c>
      <c r="D1442" s="21">
        <v>7</v>
      </c>
      <c r="E1442" s="18" t="str">
        <f>IF(S1442,"",INDEX(XMLLINK[NamePerson],MATCH(Q1443&amp;"_"&amp;D1442,XMLLINK[EID_MID],0)))</f>
        <v/>
      </c>
      <c r="F1442" s="18" t="str">
        <f>IF(S1442,"",INDEX(XMLLINK[GebDat],MATCH(Q1443&amp;"_"&amp;D1442,XMLLINK[EID_MID],0)))</f>
        <v/>
      </c>
      <c r="G1442" s="18" t="str">
        <f>IF(S1442,"",INDEX(XMLLINK[Geschlecht],MATCH(Q1443&amp;"_"&amp;D1442,XMLLINK[EID_MID],0)))</f>
        <v/>
      </c>
      <c r="H1442" s="18" t="str">
        <f>IF(S1442,"",INDEX(XMLLINK[Adresse],MATCH(Q1443&amp;"_"&amp;D1442,XMLLINK[EID_MID],0)))</f>
        <v/>
      </c>
      <c r="I1442" s="18" t="str">
        <f>IF(S1442,"",INDEX(XMLLINK[Email],MATCH(Q1443&amp;"_"&amp;D1442,XMLLINK[EID_MID],0)))</f>
        <v/>
      </c>
      <c r="J1442" s="18" t="str">
        <f>IF(S1442,"",INDEX(XMLLINK[Telefon],MATCH(Q1443&amp;"_"&amp;D1442,XMLLINK[EID_MID],0)))</f>
        <v/>
      </c>
      <c r="K1442" s="18" t="str">
        <f>IF(S1442,"",INDEX(XMLLINK[Instrument],MATCH(Q1443&amp;"_"&amp;D1442,XMLLINK[EID_MID],0)))</f>
        <v/>
      </c>
      <c r="L1442" s="18" t="str">
        <f>IF(S1442,"",INDEX(XMLLINK[BereichIDPerson],MATCH(Q1443&amp;"_"&amp;D1442,XMLLINK[EID_MID],0)))</f>
        <v/>
      </c>
      <c r="M1442" s="18" t="str">
        <f>IF(S1442,"",INDEX(XMLLINK[BereichNamePerson],MATCH(Q1443&amp;"_"&amp;D1442,XMLLINK[EID_MID],0)))</f>
        <v/>
      </c>
      <c r="N1442" s="18" t="str">
        <f>IF(S1442,"",INDEX(XMLLINK[AuswahlPerson],MATCH(Q1443&amp;"_"&amp;D1442,XMLLINK[EID_MID],0)))</f>
        <v/>
      </c>
      <c r="O1442" s="18" t="str">
        <f>IF(S1442,"",INDEX(XMLLINK[BemerkungPerson],MATCH(Q1443&amp;"_"&amp;D1442,XMLLINK[EID_MID],0)))</f>
        <v/>
      </c>
      <c r="Q1442" s="21">
        <f t="shared" si="284"/>
        <v>72</v>
      </c>
      <c r="R1442" s="15">
        <v>7</v>
      </c>
      <c r="S1442" s="18" t="b">
        <f>ISERROR(INDEX(XMLLINK[NamePerson],MATCH(Q1437&amp;"_"&amp;D1442,XMLLINK[EID_MID],0)))</f>
        <v>1</v>
      </c>
      <c r="U1442" s="15" t="str">
        <f t="shared" ca="1" si="285"/>
        <v/>
      </c>
      <c r="W1442" s="15" t="str">
        <f>IF(OR(M1442="",COUNTIF(M1436:M1441,M1442)&gt;0),"",", "&amp;M1442)</f>
        <v/>
      </c>
      <c r="Y1442" s="15" t="str">
        <f>IF(OR(K1442="",COUNTIF(K1439:K1441,K1442)&gt;0),"",", "&amp;K1442)</f>
        <v/>
      </c>
    </row>
    <row r="1443" spans="1:25" x14ac:dyDescent="0.25">
      <c r="A1443" s="24"/>
      <c r="B1443" s="17" t="s">
        <v>86</v>
      </c>
      <c r="C1443" s="18" t="str">
        <f>IF(ISERROR(S1435),"",INDEX(XMLLINK[BereichName],MATCH(Q1443,XMLLINK[EnsembleNr],0)))</f>
        <v/>
      </c>
      <c r="D1443" s="21">
        <v>8</v>
      </c>
      <c r="E1443" s="18" t="str">
        <f>IF(S1443,"",INDEX(XMLLINK[NamePerson],MATCH(Q1444&amp;"_"&amp;D1443,XMLLINK[EID_MID],0)))</f>
        <v/>
      </c>
      <c r="F1443" s="18" t="str">
        <f>IF(S1443,"",INDEX(XMLLINK[GebDat],MATCH(Q1444&amp;"_"&amp;D1443,XMLLINK[EID_MID],0)))</f>
        <v/>
      </c>
      <c r="G1443" s="18" t="str">
        <f>IF(S1443,"",INDEX(XMLLINK[Geschlecht],MATCH(Q1444&amp;"_"&amp;D1443,XMLLINK[EID_MID],0)))</f>
        <v/>
      </c>
      <c r="H1443" s="18" t="str">
        <f>IF(S1443,"",INDEX(XMLLINK[Adresse],MATCH(Q1444&amp;"_"&amp;D1443,XMLLINK[EID_MID],0)))</f>
        <v/>
      </c>
      <c r="I1443" s="18" t="str">
        <f>IF(S1443,"",INDEX(XMLLINK[Email],MATCH(Q1444&amp;"_"&amp;D1443,XMLLINK[EID_MID],0)))</f>
        <v/>
      </c>
      <c r="J1443" s="18" t="str">
        <f>IF(S1443,"",INDEX(XMLLINK[Telefon],MATCH(Q1444&amp;"_"&amp;D1443,XMLLINK[EID_MID],0)))</f>
        <v/>
      </c>
      <c r="K1443" s="18" t="str">
        <f>IF(S1443,"",INDEX(XMLLINK[Instrument],MATCH(Q1444&amp;"_"&amp;D1443,XMLLINK[EID_MID],0)))</f>
        <v/>
      </c>
      <c r="L1443" s="18" t="str">
        <f>IF(S1443,"",INDEX(XMLLINK[BereichIDPerson],MATCH(Q1444&amp;"_"&amp;D1443,XMLLINK[EID_MID],0)))</f>
        <v/>
      </c>
      <c r="M1443" s="18" t="str">
        <f>IF(S1443,"",INDEX(XMLLINK[BereichNamePerson],MATCH(Q1444&amp;"_"&amp;D1443,XMLLINK[EID_MID],0)))</f>
        <v/>
      </c>
      <c r="N1443" s="18" t="str">
        <f>IF(S1443,"",INDEX(XMLLINK[AuswahlPerson],MATCH(Q1444&amp;"_"&amp;D1443,XMLLINK[EID_MID],0)))</f>
        <v/>
      </c>
      <c r="O1443" s="18" t="str">
        <f>IF(S1443,"",INDEX(XMLLINK[BemerkungPerson],MATCH(Q1444&amp;"_"&amp;D1443,XMLLINK[EID_MID],0)))</f>
        <v/>
      </c>
      <c r="Q1443" s="21">
        <f t="shared" si="284"/>
        <v>72</v>
      </c>
      <c r="R1443" s="15">
        <v>8</v>
      </c>
      <c r="S1443" s="18" t="b">
        <f>ISERROR(INDEX(XMLLINK[NamePerson],MATCH(Q1437&amp;"_"&amp;D1443,XMLLINK[EID_MID],0)))</f>
        <v>1</v>
      </c>
      <c r="U1443" s="15" t="str">
        <f t="shared" ca="1" si="285"/>
        <v/>
      </c>
      <c r="W1443" s="15" t="str">
        <f>IF(OR(M1443="",COUNTIF(M1436:M1442,M1443)&gt;0),"",", "&amp;M1443)</f>
        <v/>
      </c>
      <c r="Y1443" s="15" t="str">
        <f>IF(OR(K1443="",COUNTIF(K1440:K1442,K1443)&gt;0),"",", "&amp;K1443)</f>
        <v/>
      </c>
    </row>
    <row r="1444" spans="1:25" x14ac:dyDescent="0.25">
      <c r="A1444" s="24"/>
      <c r="B1444" s="17" t="s">
        <v>87</v>
      </c>
      <c r="C1444" s="18" t="str">
        <f>IF(ISERROR(S1435),"",INDEX(XMLLINK[Auftrittzeit],MATCH(Q1444,XMLLINK[EnsembleNr],0)))</f>
        <v/>
      </c>
      <c r="D1444" s="17" t="s">
        <v>94</v>
      </c>
      <c r="E1444" s="15" t="s">
        <v>29</v>
      </c>
      <c r="F1444" s="15" t="s">
        <v>30</v>
      </c>
      <c r="G1444" s="15" t="s">
        <v>95</v>
      </c>
      <c r="H1444" s="15" t="s">
        <v>32</v>
      </c>
      <c r="I1444" s="15" t="s">
        <v>20</v>
      </c>
      <c r="J1444" s="15" t="s">
        <v>39</v>
      </c>
      <c r="Q1444" s="21">
        <f t="shared" si="284"/>
        <v>72</v>
      </c>
      <c r="U1444" s="15">
        <f ca="1">COUNT(U1436:U1443)</f>
        <v>0</v>
      </c>
      <c r="W1444" s="29" t="str">
        <f>CONCATENATE(W1445,V1446,W1446,V1447,W1447,V1448,W1448,V1449,W1449,V1450,W1450,V1451,W1451)</f>
        <v/>
      </c>
    </row>
    <row r="1445" spans="1:25" x14ac:dyDescent="0.25">
      <c r="A1445" s="24"/>
      <c r="B1445" s="17" t="s">
        <v>88</v>
      </c>
      <c r="C1445" s="18" t="str">
        <f>IF(ISERROR(S1435),"",INDEX(XMLLINK[Bemerkung],MATCH(Q1445,XMLLINK[EnsembleNr],0)))</f>
        <v/>
      </c>
      <c r="D1445" s="21">
        <v>1</v>
      </c>
      <c r="E1445" s="18" t="str">
        <f>IF(S1445,"",INDEX(XMLLINK[Titel],MATCH(Q1446&amp;"_"&amp;D1445,XMLLINK[EID_WID],0)))</f>
        <v/>
      </c>
      <c r="F1445" s="18" t="str">
        <f>IF(S1445,"",INDEX(XMLLINK[Komponist],MATCH(Q1446&amp;"_"&amp;D1445,XMLLINK[EID_WID],0)))</f>
        <v/>
      </c>
      <c r="G1445" s="18" t="str">
        <f>IF(S1445,"",INDEX(XMLLINK[Satz],MATCH(Q1446&amp;"_"&amp;D1445,XMLLINK[EID_WID],0)))</f>
        <v/>
      </c>
      <c r="H1445" s="18" t="str">
        <f>IF(S1445,"",INDEX(XMLLINK[Dauer],MATCH(Q1446&amp;"_"&amp;D1445,XMLLINK[EID_WID],0)))</f>
        <v/>
      </c>
      <c r="I1445" s="18" t="str">
        <f>IF(S1445,"",INDEX(XMLLINK[BemerkungWerk],MATCH(Q1446&amp;"_"&amp;D1445,XMLLINK[EID_WID],0)))</f>
        <v/>
      </c>
      <c r="J1445" s="18" t="str">
        <f>IF(S1445,"",INDEX(XMLLINK[Pflicht],MATCH(Q1446&amp;"_"&amp;D1445,XMLLINK[EID_WID],0)))</f>
        <v/>
      </c>
      <c r="Q1445" s="21">
        <f t="shared" si="284"/>
        <v>72</v>
      </c>
      <c r="R1445" s="22" t="s">
        <v>102</v>
      </c>
      <c r="S1445" s="18" t="b">
        <f>ISERROR(INDEX(XMLLINK[NamePerson],MATCH(Q1447&amp;"_"&amp;D1445,XMLLINK[EID_WID],0)))</f>
        <v>1</v>
      </c>
      <c r="W1445" s="15" t="str">
        <f t="shared" ref="W1445:W1452" si="286">IF(AND(F1445="",G1445=""),E1445,IF(AND(F1445&lt;&gt;"",G1445&lt;&gt;""),F1445&amp;", "&amp;E1445&amp;", "&amp;G1445,IF(F1445="",E1445&amp;", "&amp;G1445,F1445&amp;", "&amp;E1445)))</f>
        <v/>
      </c>
    </row>
    <row r="1446" spans="1:25" x14ac:dyDescent="0.25">
      <c r="A1446" s="24"/>
      <c r="B1446" s="17" t="s">
        <v>108</v>
      </c>
      <c r="C1446" s="28" t="str">
        <f ca="1">IF(U1444=0,"",SUM(U1436:U1443)/U1444/365.25)</f>
        <v/>
      </c>
      <c r="D1446" s="21">
        <v>2</v>
      </c>
      <c r="E1446" s="18" t="str">
        <f>IF(S1446,"",INDEX(XMLLINK[Titel],MATCH(Q1447&amp;"_"&amp;D1446,XMLLINK[EID_WID],0)))</f>
        <v/>
      </c>
      <c r="F1446" s="18" t="str">
        <f>IF(S1446,"",INDEX(XMLLINK[Komponist],MATCH(Q1447&amp;"_"&amp;D1446,XMLLINK[EID_WID],0)))</f>
        <v/>
      </c>
      <c r="G1446" s="18" t="str">
        <f>IF(S1446,"",INDEX(XMLLINK[Satz],MATCH(Q1447&amp;"_"&amp;D1446,XMLLINK[EID_WID],0)))</f>
        <v/>
      </c>
      <c r="H1446" s="18" t="str">
        <f>IF(S1446,"",INDEX(XMLLINK[Dauer],MATCH(Q1447&amp;"_"&amp;D1446,XMLLINK[EID_WID],0)))</f>
        <v/>
      </c>
      <c r="I1446" s="18" t="str">
        <f>IF(S1446,"",INDEX(XMLLINK[BemerkungWerk],MATCH(Q1447&amp;"_"&amp;D1446,XMLLINK[EID_WID],0)))</f>
        <v/>
      </c>
      <c r="J1446" s="18" t="str">
        <f>IF(S1446,"",INDEX(XMLLINK[Pflicht],MATCH(Q1447&amp;"_"&amp;D1446,XMLLINK[EID_WID],0)))</f>
        <v/>
      </c>
      <c r="Q1446" s="21">
        <f t="shared" si="284"/>
        <v>72</v>
      </c>
      <c r="R1446" s="22">
        <v>2</v>
      </c>
      <c r="S1446" s="18" t="b">
        <f>ISERROR(INDEX(XMLLINK[NamePerson],MATCH(Q1448&amp;"_"&amp;D1446,XMLLINK[EID_WID],0)))</f>
        <v>1</v>
      </c>
      <c r="V1446" s="15" t="str">
        <f>IF(W1446="","","; ")</f>
        <v/>
      </c>
      <c r="W1446" s="15" t="str">
        <f t="shared" si="286"/>
        <v/>
      </c>
    </row>
    <row r="1447" spans="1:25" x14ac:dyDescent="0.25">
      <c r="A1447" s="24"/>
      <c r="D1447" s="21">
        <v>3</v>
      </c>
      <c r="E1447" s="18" t="str">
        <f>IF(S1447,"",INDEX(XMLLINK[Titel],MATCH(Q1448&amp;"_"&amp;D1447,XMLLINK[EID_WID],0)))</f>
        <v/>
      </c>
      <c r="F1447" s="18" t="str">
        <f>IF(S1447,"",INDEX(XMLLINK[Komponist],MATCH(Q1448&amp;"_"&amp;D1447,XMLLINK[EID_WID],0)))</f>
        <v/>
      </c>
      <c r="G1447" s="18" t="str">
        <f>IF(S1447,"",INDEX(XMLLINK[Satz],MATCH(Q1448&amp;"_"&amp;D1447,XMLLINK[EID_WID],0)))</f>
        <v/>
      </c>
      <c r="H1447" s="18" t="str">
        <f>IF(S1447,"",INDEX(XMLLINK[Dauer],MATCH(Q1448&amp;"_"&amp;D1447,XMLLINK[EID_WID],0)))</f>
        <v/>
      </c>
      <c r="I1447" s="18" t="str">
        <f>IF(S1447,"",INDEX(XMLLINK[BemerkungWerk],MATCH(Q1448&amp;"_"&amp;D1447,XMLLINK[EID_WID],0)))</f>
        <v/>
      </c>
      <c r="J1447" s="18" t="str">
        <f>IF(S1447,"",INDEX(XMLLINK[Pflicht],MATCH(Q1448&amp;"_"&amp;D1447,XMLLINK[EID_WID],0)))</f>
        <v/>
      </c>
      <c r="Q1447" s="21">
        <f t="shared" si="284"/>
        <v>72</v>
      </c>
      <c r="R1447" s="22">
        <v>3</v>
      </c>
      <c r="S1447" s="18" t="b">
        <f>ISERROR(INDEX(XMLLINK[NamePerson],MATCH(Q1449&amp;"_"&amp;D1447,XMLLINK[EID_WID],0)))</f>
        <v>1</v>
      </c>
      <c r="V1447" s="15" t="str">
        <f t="shared" ref="V1447:V1452" si="287">IF(W1447="","","; ")</f>
        <v/>
      </c>
      <c r="W1447" s="15" t="str">
        <f t="shared" si="286"/>
        <v/>
      </c>
    </row>
    <row r="1448" spans="1:25" x14ac:dyDescent="0.25">
      <c r="A1448" s="24"/>
      <c r="D1448" s="21">
        <v>4</v>
      </c>
      <c r="E1448" s="18" t="str">
        <f>IF(S1448,"",INDEX(XMLLINK[Titel],MATCH(Q1449&amp;"_"&amp;D1448,XMLLINK[EID_WID],0)))</f>
        <v/>
      </c>
      <c r="F1448" s="18" t="str">
        <f>IF(S1448,"",INDEX(XMLLINK[Komponist],MATCH(Q1449&amp;"_"&amp;D1448,XMLLINK[EID_WID],0)))</f>
        <v/>
      </c>
      <c r="G1448" s="18" t="str">
        <f>IF(S1448,"",INDEX(XMLLINK[Satz],MATCH(Q1449&amp;"_"&amp;D1448,XMLLINK[EID_WID],0)))</f>
        <v/>
      </c>
      <c r="H1448" s="18" t="str">
        <f>IF(S1448,"",INDEX(XMLLINK[Dauer],MATCH(Q1449&amp;"_"&amp;D1448,XMLLINK[EID_WID],0)))</f>
        <v/>
      </c>
      <c r="I1448" s="18" t="str">
        <f>IF(S1448,"",INDEX(XMLLINK[BemerkungWerk],MATCH(Q1449&amp;"_"&amp;D1448,XMLLINK[EID_WID],0)))</f>
        <v/>
      </c>
      <c r="J1448" s="18" t="str">
        <f>IF(S1448,"",INDEX(XMLLINK[Pflicht],MATCH(Q1449&amp;"_"&amp;D1448,XMLLINK[EID_WID],0)))</f>
        <v/>
      </c>
      <c r="Q1448" s="21">
        <f t="shared" si="284"/>
        <v>72</v>
      </c>
      <c r="R1448" s="22">
        <v>4</v>
      </c>
      <c r="S1448" s="18" t="b">
        <f>ISERROR(INDEX(XMLLINK[NamePerson],MATCH(Q1450&amp;"_"&amp;D1448,XMLLINK[EID_WID],0)))</f>
        <v>1</v>
      </c>
      <c r="V1448" s="15" t="str">
        <f t="shared" si="287"/>
        <v/>
      </c>
      <c r="W1448" s="15" t="str">
        <f t="shared" si="286"/>
        <v/>
      </c>
    </row>
    <row r="1449" spans="1:25" x14ac:dyDescent="0.25">
      <c r="A1449" s="24"/>
      <c r="D1449" s="21">
        <v>5</v>
      </c>
      <c r="E1449" s="18" t="str">
        <f>IF(S1449,"",INDEX(XMLLINK[Titel],MATCH(Q1450&amp;"_"&amp;D1449,XMLLINK[EID_WID],0)))</f>
        <v/>
      </c>
      <c r="F1449" s="18" t="str">
        <f>IF(S1449,"",INDEX(XMLLINK[Komponist],MATCH(Q1450&amp;"_"&amp;D1449,XMLLINK[EID_WID],0)))</f>
        <v/>
      </c>
      <c r="G1449" s="18" t="str">
        <f>IF(S1449,"",INDEX(XMLLINK[Satz],MATCH(Q1450&amp;"_"&amp;D1449,XMLLINK[EID_WID],0)))</f>
        <v/>
      </c>
      <c r="H1449" s="18" t="str">
        <f>IF(S1449,"",INDEX(XMLLINK[Dauer],MATCH(Q1450&amp;"_"&amp;D1449,XMLLINK[EID_WID],0)))</f>
        <v/>
      </c>
      <c r="I1449" s="18" t="str">
        <f>IF(S1449,"",INDEX(XMLLINK[BemerkungWerk],MATCH(Q1450&amp;"_"&amp;D1449,XMLLINK[EID_WID],0)))</f>
        <v/>
      </c>
      <c r="J1449" s="18" t="str">
        <f>IF(S1449,"",INDEX(XMLLINK[Pflicht],MATCH(Q1450&amp;"_"&amp;D1449,XMLLINK[EID_WID],0)))</f>
        <v/>
      </c>
      <c r="Q1449" s="21">
        <f t="shared" si="284"/>
        <v>72</v>
      </c>
      <c r="R1449" s="22">
        <v>5</v>
      </c>
      <c r="S1449" s="18" t="b">
        <f>ISERROR(INDEX(XMLLINK[NamePerson],MATCH(Q1451&amp;"_"&amp;D1449,XMLLINK[EID_WID],0)))</f>
        <v>1</v>
      </c>
      <c r="V1449" s="15" t="str">
        <f t="shared" si="287"/>
        <v/>
      </c>
      <c r="W1449" s="15" t="str">
        <f t="shared" si="286"/>
        <v/>
      </c>
    </row>
    <row r="1450" spans="1:25" x14ac:dyDescent="0.25">
      <c r="A1450" s="24"/>
      <c r="D1450" s="21">
        <v>6</v>
      </c>
      <c r="E1450" s="18" t="str">
        <f>IF(S1450,"",INDEX(XMLLINK[Titel],MATCH(Q1451&amp;"_"&amp;D1450,XMLLINK[EID_WID],0)))</f>
        <v/>
      </c>
      <c r="F1450" s="18" t="str">
        <f>IF(S1450,"",INDEX(XMLLINK[Komponist],MATCH(Q1451&amp;"_"&amp;D1450,XMLLINK[EID_WID],0)))</f>
        <v/>
      </c>
      <c r="G1450" s="18" t="str">
        <f>IF(S1450,"",INDEX(XMLLINK[Satz],MATCH(Q1451&amp;"_"&amp;D1450,XMLLINK[EID_WID],0)))</f>
        <v/>
      </c>
      <c r="H1450" s="18" t="str">
        <f>IF(S1450,"",INDEX(XMLLINK[Dauer],MATCH(Q1451&amp;"_"&amp;D1450,XMLLINK[EID_WID],0)))</f>
        <v/>
      </c>
      <c r="I1450" s="18" t="str">
        <f>IF(S1450,"",INDEX(XMLLINK[BemerkungWerk],MATCH(Q1451&amp;"_"&amp;D1450,XMLLINK[EID_WID],0)))</f>
        <v/>
      </c>
      <c r="J1450" s="18" t="str">
        <f>IF(S1450,"",INDEX(XMLLINK[Pflicht],MATCH(Q1451&amp;"_"&amp;D1450,XMLLINK[EID_WID],0)))</f>
        <v/>
      </c>
      <c r="Q1450" s="21">
        <f t="shared" si="284"/>
        <v>72</v>
      </c>
      <c r="R1450" s="22">
        <v>6</v>
      </c>
      <c r="S1450" s="18" t="b">
        <f>ISERROR(INDEX(XMLLINK[NamePerson],MATCH(Q1452&amp;"_"&amp;D1450,XMLLINK[EID_WID],0)))</f>
        <v>1</v>
      </c>
      <c r="V1450" s="15" t="str">
        <f t="shared" si="287"/>
        <v/>
      </c>
      <c r="W1450" s="15" t="str">
        <f t="shared" si="286"/>
        <v/>
      </c>
    </row>
    <row r="1451" spans="1:25" x14ac:dyDescent="0.25">
      <c r="A1451" s="24"/>
      <c r="D1451" s="21">
        <v>7</v>
      </c>
      <c r="E1451" s="18" t="str">
        <f>IF(S1451,"",INDEX(XMLLINK[Titel],MATCH(Q1452&amp;"_"&amp;D1451,XMLLINK[EID_WID],0)))</f>
        <v/>
      </c>
      <c r="F1451" s="18" t="str">
        <f>IF(S1451,"",INDEX(XMLLINK[Komponist],MATCH(Q1452&amp;"_"&amp;D1451,XMLLINK[EID_WID],0)))</f>
        <v/>
      </c>
      <c r="G1451" s="18" t="str">
        <f>IF(S1451,"",INDEX(XMLLINK[Satz],MATCH(Q1452&amp;"_"&amp;D1451,XMLLINK[EID_WID],0)))</f>
        <v/>
      </c>
      <c r="H1451" s="18" t="str">
        <f>IF(S1451,"",INDEX(XMLLINK[Dauer],MATCH(Q1452&amp;"_"&amp;D1451,XMLLINK[EID_WID],0)))</f>
        <v/>
      </c>
      <c r="I1451" s="18" t="str">
        <f>IF(S1451,"",INDEX(XMLLINK[BemerkungWerk],MATCH(Q1452&amp;"_"&amp;D1451,XMLLINK[EID_WID],0)))</f>
        <v/>
      </c>
      <c r="J1451" s="18" t="str">
        <f>IF(S1451,"",INDEX(XMLLINK[Pflicht],MATCH(Q1452&amp;"_"&amp;D1451,XMLLINK[EID_WID],0)))</f>
        <v/>
      </c>
      <c r="Q1451" s="21">
        <f t="shared" si="284"/>
        <v>72</v>
      </c>
      <c r="R1451" s="22">
        <v>7</v>
      </c>
      <c r="S1451" s="18" t="b">
        <f>ISERROR(INDEX(XMLLINK[NamePerson],MATCH(Q1453&amp;"_"&amp;D1451,XMLLINK[EID_WID],0)))</f>
        <v>1</v>
      </c>
      <c r="V1451" s="15" t="str">
        <f t="shared" si="287"/>
        <v/>
      </c>
      <c r="W1451" s="15" t="str">
        <f t="shared" si="286"/>
        <v/>
      </c>
    </row>
    <row r="1452" spans="1:25" x14ac:dyDescent="0.25">
      <c r="A1452" s="24"/>
      <c r="D1452" s="21">
        <v>8</v>
      </c>
      <c r="E1452" s="18" t="str">
        <f>IF(S1452,"",INDEX(XMLLINK[Titel],MATCH(Q1453&amp;"_"&amp;D1452,XMLLINK[EID_WID],0)))</f>
        <v/>
      </c>
      <c r="F1452" s="18" t="str">
        <f>IF(S1452,"",INDEX(XMLLINK[Komponist],MATCH(Q1453&amp;"_"&amp;D1452,XMLLINK[EID_WID],0)))</f>
        <v/>
      </c>
      <c r="G1452" s="18" t="str">
        <f>IF(S1452,"",INDEX(XMLLINK[Satz],MATCH(Q1453&amp;"_"&amp;D1452,XMLLINK[EID_WID],0)))</f>
        <v/>
      </c>
      <c r="H1452" s="18" t="str">
        <f>IF(S1452,"",INDEX(XMLLINK[Dauer],MATCH(Q1453&amp;"_"&amp;D1452,XMLLINK[EID_WID],0)))</f>
        <v/>
      </c>
      <c r="I1452" s="18" t="str">
        <f>IF(S1452,"",INDEX(XMLLINK[BemerkungWerk],MATCH(Q1453&amp;"_"&amp;D1452,XMLLINK[EID_WID],0)))</f>
        <v/>
      </c>
      <c r="J1452" s="18" t="str">
        <f>IF(S1452,"",INDEX(XMLLINK[Pflicht],MATCH(Q1453&amp;"_"&amp;D1452,XMLLINK[EID_WID],0)))</f>
        <v/>
      </c>
      <c r="Q1452" s="21"/>
      <c r="R1452" s="22">
        <v>8</v>
      </c>
      <c r="S1452" s="18" t="b">
        <f>ISERROR(INDEX(XMLLINK[NamePerson],MATCH(A1453&amp;"_"&amp;D1452,XMLLINK[EID_WID],0)))</f>
        <v>1</v>
      </c>
      <c r="V1452" s="15" t="str">
        <f t="shared" si="287"/>
        <v/>
      </c>
      <c r="W1452" s="15" t="str">
        <f t="shared" si="286"/>
        <v/>
      </c>
    </row>
    <row r="1454" spans="1:25" x14ac:dyDescent="0.25">
      <c r="A1454" s="23" t="s">
        <v>96</v>
      </c>
      <c r="B1454" s="23">
        <f>(ROW()+6)/20</f>
        <v>73</v>
      </c>
      <c r="C1454" s="24"/>
      <c r="D1454" s="24"/>
      <c r="E1454" s="24"/>
      <c r="F1454" s="24"/>
      <c r="G1454" s="24"/>
      <c r="H1454" s="24"/>
      <c r="I1454" s="24"/>
      <c r="J1454" s="24"/>
      <c r="K1454" s="24"/>
      <c r="L1454" s="24"/>
      <c r="M1454" s="24"/>
      <c r="N1454" s="24"/>
      <c r="O1454" s="24"/>
    </row>
    <row r="1455" spans="1:25" x14ac:dyDescent="0.25">
      <c r="A1455" s="24"/>
      <c r="B1455" s="17" t="s">
        <v>78</v>
      </c>
      <c r="C1455" s="18" t="str">
        <f>IF(ISERROR(S1455),"",INDEX(XMLLINK[Name],MATCH(Q1456,XMLLINK[EnsembleNr],0)))</f>
        <v/>
      </c>
      <c r="D1455" s="17" t="s">
        <v>89</v>
      </c>
      <c r="E1455" s="19" t="s">
        <v>11</v>
      </c>
      <c r="F1455" s="15" t="s">
        <v>90</v>
      </c>
      <c r="G1455" s="15" t="s">
        <v>91</v>
      </c>
      <c r="H1455" s="15" t="s">
        <v>24</v>
      </c>
      <c r="I1455" s="15" t="s">
        <v>25</v>
      </c>
      <c r="J1455" s="15" t="s">
        <v>26</v>
      </c>
      <c r="K1455" s="15" t="s">
        <v>27</v>
      </c>
      <c r="L1455" s="15" t="s">
        <v>18</v>
      </c>
      <c r="M1455" s="15" t="s">
        <v>92</v>
      </c>
      <c r="N1455" s="15" t="s">
        <v>93</v>
      </c>
      <c r="O1455" s="15" t="s">
        <v>20</v>
      </c>
      <c r="Q1455" s="21" t="s">
        <v>103</v>
      </c>
      <c r="R1455" s="17" t="s">
        <v>97</v>
      </c>
      <c r="S1455" s="20" t="e">
        <f>VLOOKUP(Q1457,XMLLINK[EnsembleNr],1,0)</f>
        <v>#N/A</v>
      </c>
      <c r="T1455" s="15" t="s">
        <v>100</v>
      </c>
      <c r="W1455" s="29" t="str">
        <f>CONCATENATE(W1456,W1457,W1458,W1459,W1460,W1461,W1462,W1463)</f>
        <v/>
      </c>
      <c r="X1455" s="31">
        <f>8-COUNTIF(W1456:W1463,"")</f>
        <v>0</v>
      </c>
      <c r="Y1455" s="29" t="str">
        <f>CONCATENATE(Y1456,Y1457,Y1458,Y1459,Y1460,Y1461,Y1462,Y1463)</f>
        <v/>
      </c>
    </row>
    <row r="1456" spans="1:25" x14ac:dyDescent="0.25">
      <c r="A1456" s="24"/>
      <c r="B1456" s="17" t="s">
        <v>79</v>
      </c>
      <c r="C1456" s="18" t="str">
        <f>IF(ISERROR(S1455),"",INDEX(XMLLINK[Leiter],MATCH(Q1456,XMLLINK[EnsembleNr],0)))</f>
        <v/>
      </c>
      <c r="D1456" s="21">
        <v>1</v>
      </c>
      <c r="E1456" s="18" t="str">
        <f>IF(S1456,"",INDEX(XMLLINK[NamePerson],MATCH(Q1457&amp;"_"&amp;D1456,XMLLINK[EID_MID],0)))</f>
        <v/>
      </c>
      <c r="F1456" s="18" t="str">
        <f>IF(S1456,"",INDEX(XMLLINK[GebDat],MATCH(Q1457&amp;"_"&amp;D1456,XMLLINK[EID_MID],0)))</f>
        <v/>
      </c>
      <c r="G1456" s="18" t="str">
        <f>IF(S1456,"",INDEX(XMLLINK[Geschlecht],MATCH(Q1457&amp;"_"&amp;D1456,XMLLINK[EID_MID],0)))</f>
        <v/>
      </c>
      <c r="H1456" s="18" t="str">
        <f>IF(S1456,"",INDEX(XMLLINK[Adresse],MATCH(Q1457&amp;"_"&amp;D1456,XMLLINK[EID_MID],0)))</f>
        <v/>
      </c>
      <c r="I1456" s="18" t="str">
        <f>IF(S1456,"",INDEX(XMLLINK[Email],MATCH(Q1457&amp;"_"&amp;D1456,XMLLINK[EID_MID],0)))</f>
        <v/>
      </c>
      <c r="J1456" s="18" t="str">
        <f>IF(S1456,"",INDEX(XMLLINK[Telefon],MATCH(Q1457&amp;"_"&amp;D1456,XMLLINK[EID_MID],0)))</f>
        <v/>
      </c>
      <c r="K1456" s="18" t="str">
        <f>IF(S1456,"",INDEX(XMLLINK[Instrument],MATCH(Q1457&amp;"_"&amp;D1456,XMLLINK[EID_MID],0)))</f>
        <v/>
      </c>
      <c r="L1456" s="18" t="str">
        <f>IF(S1456,"",INDEX(XMLLINK[BereichIDPerson],MATCH(Q1457&amp;"_"&amp;D1456,XMLLINK[EID_MID],0)))</f>
        <v/>
      </c>
      <c r="M1456" s="18" t="str">
        <f>IF(S1456,"",INDEX(XMLLINK[BereichNamePerson],MATCH(Q1457&amp;"_"&amp;D1456,XMLLINK[EID_MID],0)))</f>
        <v/>
      </c>
      <c r="N1456" s="18" t="str">
        <f>IF(S1456,"",INDEX(XMLLINK[AuswahlPerson],MATCH(Q1457&amp;"_"&amp;D1456,XMLLINK[EID_MID],0)))</f>
        <v/>
      </c>
      <c r="O1456" s="18" t="str">
        <f>IF(S1456,"",INDEX(XMLLINK[BemerkungPerson],MATCH(Q1457&amp;"_"&amp;D1456,XMLLINK[EID_MID],0)))</f>
        <v/>
      </c>
      <c r="Q1456" s="21">
        <f>B1454</f>
        <v>73</v>
      </c>
      <c r="R1456" s="22" t="s">
        <v>101</v>
      </c>
      <c r="S1456" s="18" t="b">
        <f>ISERROR(INDEX(XMLLINK[NamePerson],MATCH(Q1457&amp;"_"&amp;D1456,XMLLINK[EID_MID],0)))</f>
        <v>1</v>
      </c>
      <c r="U1456" s="15" t="str">
        <f ca="1">IF(ISNUMBER(DATEVALUE(F1456)),TODAY()-DATEVALUE(F1456),"")</f>
        <v/>
      </c>
      <c r="W1456" s="15" t="str">
        <f>M1456</f>
        <v/>
      </c>
      <c r="X1456" s="29" t="str">
        <f>IF(E1456="","",IF(E1457="",E1456,IF(E1458="",E1456&amp;", "&amp;E1457,IF(E1459="",E1456&amp;", "&amp;E1457&amp;", "&amp;E1458,IF(E1460="",E1456&amp;", "&amp;E1457&amp;", "&amp;E1458&amp;", "&amp;E1459,IF(E1461="",E1456&amp;", "&amp;E1457&amp;", "&amp;E1458&amp;", "&amp;E1459&amp;", "&amp;E1460,IF(E1462="",E1456&amp;", "&amp;E1457&amp;", "&amp;E1458&amp;", "&amp;E1459&amp;", "&amp;E1460&amp;", "&amp;E1461,IF(E1463="",E1456&amp;", "&amp;E1457&amp;", "&amp;E1458&amp;", "&amp;E1459&amp;", "&amp;E1460&amp;", "&amp;E1461&amp;", "&amp;E1462,E1456&amp;", "&amp;E1457&amp;", "&amp;E1458&amp;", "&amp;E1459&amp;", "&amp;E1460&amp;", "&amp;E1461&amp;", "&amp;E1462&amp;", "&amp;E1463))))))))</f>
        <v/>
      </c>
      <c r="Y1456" s="15" t="str">
        <f>K1456</f>
        <v/>
      </c>
    </row>
    <row r="1457" spans="1:25" x14ac:dyDescent="0.25">
      <c r="A1457" s="24"/>
      <c r="B1457" s="17" t="s">
        <v>80</v>
      </c>
      <c r="C1457" s="18" t="str">
        <f>IF(ISERROR(S1455),"",INDEX(XMLLINK[LeiterEmail],MATCH(Q1457,XMLLINK[EnsembleNr],0)))</f>
        <v/>
      </c>
      <c r="D1457" s="21">
        <v>2</v>
      </c>
      <c r="E1457" s="18" t="str">
        <f>IF(S1457,"",INDEX(XMLLINK[NamePerson],MATCH(Q1458&amp;"_"&amp;D1457,XMLLINK[EID_MID],0)))</f>
        <v/>
      </c>
      <c r="F1457" s="18" t="str">
        <f>IF(S1457,"",INDEX(XMLLINK[GebDat],MATCH(Q1458&amp;"_"&amp;D1457,XMLLINK[EID_MID],0)))</f>
        <v/>
      </c>
      <c r="G1457" s="18" t="str">
        <f>IF(S1457,"",INDEX(XMLLINK[Geschlecht],MATCH(Q1458&amp;"_"&amp;D1457,XMLLINK[EID_MID],0)))</f>
        <v/>
      </c>
      <c r="H1457" s="18" t="str">
        <f>IF(S1457,"",INDEX(XMLLINK[Adresse],MATCH(Q1458&amp;"_"&amp;D1457,XMLLINK[EID_MID],0)))</f>
        <v/>
      </c>
      <c r="I1457" s="18" t="str">
        <f>IF(S1457,"",INDEX(XMLLINK[Email],MATCH(Q1458&amp;"_"&amp;D1457,XMLLINK[EID_MID],0)))</f>
        <v/>
      </c>
      <c r="J1457" s="18" t="str">
        <f>IF(S1457,"",INDEX(XMLLINK[Telefon],MATCH(Q1458&amp;"_"&amp;D1457,XMLLINK[EID_MID],0)))</f>
        <v/>
      </c>
      <c r="K1457" s="18" t="str">
        <f>IF(S1457,"",INDEX(XMLLINK[Instrument],MATCH(Q1458&amp;"_"&amp;D1457,XMLLINK[EID_MID],0)))</f>
        <v/>
      </c>
      <c r="L1457" s="18" t="str">
        <f>IF(S1457,"",INDEX(XMLLINK[BereichIDPerson],MATCH(Q1458&amp;"_"&amp;D1457,XMLLINK[EID_MID],0)))</f>
        <v/>
      </c>
      <c r="M1457" s="18" t="str">
        <f>IF(S1457,"",INDEX(XMLLINK[BereichNamePerson],MATCH(Q1458&amp;"_"&amp;D1457,XMLLINK[EID_MID],0)))</f>
        <v/>
      </c>
      <c r="N1457" s="18" t="str">
        <f>IF(S1457,"",INDEX(XMLLINK[AuswahlPerson],MATCH(Q1458&amp;"_"&amp;D1457,XMLLINK[EID_MID],0)))</f>
        <v/>
      </c>
      <c r="O1457" s="18" t="str">
        <f>IF(S1457,"",INDEX(XMLLINK[BemerkungPerson],MATCH(Q1458&amp;"_"&amp;D1457,XMLLINK[EID_MID],0)))</f>
        <v/>
      </c>
      <c r="Q1457" s="21">
        <f t="shared" ref="Q1457:Q1471" si="288">Q1456</f>
        <v>73</v>
      </c>
      <c r="R1457" s="15">
        <v>2</v>
      </c>
      <c r="S1457" s="18" t="b">
        <f>ISERROR(INDEX(XMLLINK[NamePerson],MATCH(Q1457&amp;"_"&amp;D1457,XMLLINK[EID_MID],0)))</f>
        <v>1</v>
      </c>
      <c r="U1457" s="15" t="str">
        <f t="shared" ref="U1457:U1463" ca="1" si="289">IF(ISNUMBER(DATEVALUE(F1457)),TODAY()-DATEVALUE(F1457),"")</f>
        <v/>
      </c>
      <c r="W1457" s="15" t="str">
        <f>IF(AND(M1457&lt;&gt;"",M1457&lt;&gt;M1456),", "&amp;M1457,"")</f>
        <v/>
      </c>
      <c r="Y1457" s="15" t="str">
        <f>IF(AND(K1457&lt;&gt;"",K1457&lt;&gt;K1456),", "&amp;K1457,"")</f>
        <v/>
      </c>
    </row>
    <row r="1458" spans="1:25" x14ac:dyDescent="0.25">
      <c r="A1458" s="24"/>
      <c r="B1458" s="17" t="s">
        <v>81</v>
      </c>
      <c r="C1458" s="18" t="str">
        <f>IF(ISERROR(S1455),"",INDEX(XMLLINK[LeiterTelefon],MATCH(Q1458,XMLLINK[EnsembleNr],0)))</f>
        <v/>
      </c>
      <c r="D1458" s="21">
        <v>3</v>
      </c>
      <c r="E1458" s="18" t="str">
        <f>IF(S1458,"",INDEX(XMLLINK[NamePerson],MATCH(Q1459&amp;"_"&amp;D1458,XMLLINK[EID_MID],0)))</f>
        <v/>
      </c>
      <c r="F1458" s="18" t="str">
        <f>IF(S1458,"",INDEX(XMLLINK[GebDat],MATCH(Q1459&amp;"_"&amp;D1458,XMLLINK[EID_MID],0)))</f>
        <v/>
      </c>
      <c r="G1458" s="18" t="str">
        <f>IF(S1458,"",INDEX(XMLLINK[Geschlecht],MATCH(Q1459&amp;"_"&amp;D1458,XMLLINK[EID_MID],0)))</f>
        <v/>
      </c>
      <c r="H1458" s="18" t="str">
        <f>IF(S1458,"",INDEX(XMLLINK[Adresse],MATCH(Q1459&amp;"_"&amp;D1458,XMLLINK[EID_MID],0)))</f>
        <v/>
      </c>
      <c r="I1458" s="18" t="str">
        <f>IF(S1458,"",INDEX(XMLLINK[Email],MATCH(Q1459&amp;"_"&amp;D1458,XMLLINK[EID_MID],0)))</f>
        <v/>
      </c>
      <c r="J1458" s="18" t="str">
        <f>IF(S1458,"",INDEX(XMLLINK[Telefon],MATCH(Q1459&amp;"_"&amp;D1458,XMLLINK[EID_MID],0)))</f>
        <v/>
      </c>
      <c r="K1458" s="18" t="str">
        <f>IF(S1458,"",INDEX(XMLLINK[Instrument],MATCH(Q1459&amp;"_"&amp;D1458,XMLLINK[EID_MID],0)))</f>
        <v/>
      </c>
      <c r="L1458" s="18" t="str">
        <f>IF(S1458,"",INDEX(XMLLINK[BereichIDPerson],MATCH(Q1459&amp;"_"&amp;D1458,XMLLINK[EID_MID],0)))</f>
        <v/>
      </c>
      <c r="M1458" s="18" t="str">
        <f>IF(S1458,"",INDEX(XMLLINK[BereichNamePerson],MATCH(Q1459&amp;"_"&amp;D1458,XMLLINK[EID_MID],0)))</f>
        <v/>
      </c>
      <c r="N1458" s="18" t="str">
        <f>IF(S1458,"",INDEX(XMLLINK[AuswahlPerson],MATCH(Q1459&amp;"_"&amp;D1458,XMLLINK[EID_MID],0)))</f>
        <v/>
      </c>
      <c r="O1458" s="18" t="str">
        <f>IF(S1458,"",INDEX(XMLLINK[BemerkungPerson],MATCH(Q1459&amp;"_"&amp;D1458,XMLLINK[EID_MID],0)))</f>
        <v/>
      </c>
      <c r="Q1458" s="21">
        <f t="shared" si="288"/>
        <v>73</v>
      </c>
      <c r="R1458" s="15">
        <v>3</v>
      </c>
      <c r="S1458" s="18" t="b">
        <f>ISERROR(INDEX(XMLLINK[NamePerson],MATCH(Q1457&amp;"_"&amp;D1458,XMLLINK[EID_MID],0)))</f>
        <v>1</v>
      </c>
      <c r="U1458" s="15" t="str">
        <f t="shared" ca="1" si="289"/>
        <v/>
      </c>
      <c r="W1458" s="15" t="str">
        <f>IF(OR(M1458="",COUNTIF(M1456:M1457,M1458)&gt;0),"",", "&amp;M1458)</f>
        <v/>
      </c>
      <c r="Y1458" s="15" t="str">
        <f>IF(OR(K1458="",COUNTIF(K1456:K1457,K1458)&gt;0),"",", "&amp;K1458)</f>
        <v/>
      </c>
    </row>
    <row r="1459" spans="1:25" x14ac:dyDescent="0.25">
      <c r="A1459" s="24"/>
      <c r="B1459" s="17" t="s">
        <v>82</v>
      </c>
      <c r="C1459" s="18" t="str">
        <f>IF(ISERROR(S1455),"",INDEX(XMLLINK[Art],MATCH(Q1459,XMLLINK[EnsembleNr],0)))</f>
        <v/>
      </c>
      <c r="D1459" s="21">
        <v>4</v>
      </c>
      <c r="E1459" s="18" t="str">
        <f>IF(S1459,"",INDEX(XMLLINK[NamePerson],MATCH(Q1460&amp;"_"&amp;D1459,XMLLINK[EID_MID],0)))</f>
        <v/>
      </c>
      <c r="F1459" s="18" t="str">
        <f>IF(S1459,"",INDEX(XMLLINK[GebDat],MATCH(Q1460&amp;"_"&amp;D1459,XMLLINK[EID_MID],0)))</f>
        <v/>
      </c>
      <c r="G1459" s="18" t="str">
        <f>IF(S1459,"",INDEX(XMLLINK[Geschlecht],MATCH(Q1460&amp;"_"&amp;D1459,XMLLINK[EID_MID],0)))</f>
        <v/>
      </c>
      <c r="H1459" s="18" t="str">
        <f>IF(S1459,"",INDEX(XMLLINK[Adresse],MATCH(Q1460&amp;"_"&amp;D1459,XMLLINK[EID_MID],0)))</f>
        <v/>
      </c>
      <c r="I1459" s="18" t="str">
        <f>IF(S1459,"",INDEX(XMLLINK[Email],MATCH(Q1460&amp;"_"&amp;D1459,XMLLINK[EID_MID],0)))</f>
        <v/>
      </c>
      <c r="J1459" s="18" t="str">
        <f>IF(S1459,"",INDEX(XMLLINK[Telefon],MATCH(Q1460&amp;"_"&amp;D1459,XMLLINK[EID_MID],0)))</f>
        <v/>
      </c>
      <c r="K1459" s="18" t="str">
        <f>IF(S1459,"",INDEX(XMLLINK[Instrument],MATCH(Q1460&amp;"_"&amp;D1459,XMLLINK[EID_MID],0)))</f>
        <v/>
      </c>
      <c r="L1459" s="18" t="str">
        <f>IF(S1459,"",INDEX(XMLLINK[BereichIDPerson],MATCH(Q1460&amp;"_"&amp;D1459,XMLLINK[EID_MID],0)))</f>
        <v/>
      </c>
      <c r="M1459" s="18" t="str">
        <f>IF(S1459,"",INDEX(XMLLINK[BereichNamePerson],MATCH(Q1460&amp;"_"&amp;D1459,XMLLINK[EID_MID],0)))</f>
        <v/>
      </c>
      <c r="N1459" s="18" t="str">
        <f>IF(S1459,"",INDEX(XMLLINK[AuswahlPerson],MATCH(Q1460&amp;"_"&amp;D1459,XMLLINK[EID_MID],0)))</f>
        <v/>
      </c>
      <c r="O1459" s="18" t="str">
        <f>IF(S1459,"",INDEX(XMLLINK[BemerkungPerson],MATCH(Q1460&amp;"_"&amp;D1459,XMLLINK[EID_MID],0)))</f>
        <v/>
      </c>
      <c r="Q1459" s="21">
        <f t="shared" si="288"/>
        <v>73</v>
      </c>
      <c r="R1459" s="15">
        <v>4</v>
      </c>
      <c r="S1459" s="18" t="b">
        <f>ISERROR(INDEX(XMLLINK[NamePerson],MATCH(Q1457&amp;"_"&amp;D1459,XMLLINK[EID_MID],0)))</f>
        <v>1</v>
      </c>
      <c r="U1459" s="15" t="str">
        <f t="shared" ca="1" si="289"/>
        <v/>
      </c>
      <c r="W1459" s="15" t="str">
        <f>IF(OR(M1459="",COUNTIF(M1456:M1458,M1459)&gt;0),"",", "&amp;M1459)</f>
        <v/>
      </c>
      <c r="Y1459" s="15" t="str">
        <f>IF(OR(K1459="",COUNTIF(K1456:K1458,K1459)&gt;0),"",", "&amp;K1459)</f>
        <v/>
      </c>
    </row>
    <row r="1460" spans="1:25" x14ac:dyDescent="0.25">
      <c r="A1460" s="24"/>
      <c r="B1460" s="17" t="s">
        <v>83</v>
      </c>
      <c r="C1460" s="18" t="str">
        <f>IF(ISERROR(S1455),"",INDEX(XMLLINK[Stufe],MATCH(Q1460,XMLLINK[EnsembleNr],0)))</f>
        <v/>
      </c>
      <c r="D1460" s="21">
        <v>5</v>
      </c>
      <c r="E1460" s="18" t="str">
        <f>IF(S1460,"",INDEX(XMLLINK[NamePerson],MATCH(Q1461&amp;"_"&amp;D1460,XMLLINK[EID_MID],0)))</f>
        <v/>
      </c>
      <c r="F1460" s="18" t="str">
        <f>IF(S1460,"",INDEX(XMLLINK[GebDat],MATCH(Q1461&amp;"_"&amp;D1460,XMLLINK[EID_MID],0)))</f>
        <v/>
      </c>
      <c r="G1460" s="18" t="str">
        <f>IF(S1460,"",INDEX(XMLLINK[Geschlecht],MATCH(Q1461&amp;"_"&amp;D1460,XMLLINK[EID_MID],0)))</f>
        <v/>
      </c>
      <c r="H1460" s="18" t="str">
        <f>IF(S1460,"",INDEX(XMLLINK[Adresse],MATCH(Q1461&amp;"_"&amp;D1460,XMLLINK[EID_MID],0)))</f>
        <v/>
      </c>
      <c r="I1460" s="18" t="str">
        <f>IF(S1460,"",INDEX(XMLLINK[Email],MATCH(Q1461&amp;"_"&amp;D1460,XMLLINK[EID_MID],0)))</f>
        <v/>
      </c>
      <c r="J1460" s="18" t="str">
        <f>IF(S1460,"",INDEX(XMLLINK[Telefon],MATCH(Q1461&amp;"_"&amp;D1460,XMLLINK[EID_MID],0)))</f>
        <v/>
      </c>
      <c r="K1460" s="18" t="str">
        <f>IF(S1460,"",INDEX(XMLLINK[Instrument],MATCH(Q1461&amp;"_"&amp;D1460,XMLLINK[EID_MID],0)))</f>
        <v/>
      </c>
      <c r="L1460" s="18" t="str">
        <f>IF(S1460,"",INDEX(XMLLINK[BereichIDPerson],MATCH(Q1461&amp;"_"&amp;D1460,XMLLINK[EID_MID],0)))</f>
        <v/>
      </c>
      <c r="M1460" s="18" t="str">
        <f>IF(S1460,"",INDEX(XMLLINK[BereichNamePerson],MATCH(Q1461&amp;"_"&amp;D1460,XMLLINK[EID_MID],0)))</f>
        <v/>
      </c>
      <c r="N1460" s="18" t="str">
        <f>IF(S1460,"",INDEX(XMLLINK[AuswahlPerson],MATCH(Q1461&amp;"_"&amp;D1460,XMLLINK[EID_MID],0)))</f>
        <v/>
      </c>
      <c r="O1460" s="18" t="str">
        <f>IF(S1460,"",INDEX(XMLLINK[BemerkungPerson],MATCH(Q1461&amp;"_"&amp;D1460,XMLLINK[EID_MID],0)))</f>
        <v/>
      </c>
      <c r="Q1460" s="21">
        <f t="shared" si="288"/>
        <v>73</v>
      </c>
      <c r="R1460" s="15">
        <v>5</v>
      </c>
      <c r="S1460" s="18" t="b">
        <f>ISERROR(INDEX(XMLLINK[NamePerson],MATCH(Q1457&amp;"_"&amp;D1460,XMLLINK[EID_MID],0)))</f>
        <v>1</v>
      </c>
      <c r="U1460" s="15" t="str">
        <f t="shared" ca="1" si="289"/>
        <v/>
      </c>
      <c r="W1460" s="15" t="str">
        <f>IF(OR(M1460="",COUNTIF(M1456:M1459,M1460)&gt;0),"",", "&amp;M1460)</f>
        <v/>
      </c>
      <c r="Y1460" s="15" t="str">
        <f>IF(OR(K1460="",COUNTIF(K1457:K1459,K1460)&gt;0),"",", "&amp;K1460)</f>
        <v/>
      </c>
    </row>
    <row r="1461" spans="1:25" x14ac:dyDescent="0.25">
      <c r="A1461" s="24"/>
      <c r="B1461" s="17" t="s">
        <v>84</v>
      </c>
      <c r="C1461" s="18" t="str">
        <f>IF(ISERROR(S1455),"",INDEX(XMLLINK[Artikel],MATCH(Q1461,XMLLINK[EnsembleNr],0)))</f>
        <v/>
      </c>
      <c r="D1461" s="21">
        <v>6</v>
      </c>
      <c r="E1461" s="18" t="str">
        <f>IF(S1461,"",INDEX(XMLLINK[NamePerson],MATCH(Q1462&amp;"_"&amp;D1461,XMLLINK[EID_MID],0)))</f>
        <v/>
      </c>
      <c r="F1461" s="18" t="str">
        <f>IF(S1461,"",INDEX(XMLLINK[GebDat],MATCH(Q1462&amp;"_"&amp;D1461,XMLLINK[EID_MID],0)))</f>
        <v/>
      </c>
      <c r="G1461" s="18" t="str">
        <f>IF(S1461,"",INDEX(XMLLINK[Geschlecht],MATCH(Q1462&amp;"_"&amp;D1461,XMLLINK[EID_MID],0)))</f>
        <v/>
      </c>
      <c r="H1461" s="18" t="str">
        <f>IF(S1461,"",INDEX(XMLLINK[Adresse],MATCH(Q1462&amp;"_"&amp;D1461,XMLLINK[EID_MID],0)))</f>
        <v/>
      </c>
      <c r="I1461" s="18" t="str">
        <f>IF(S1461,"",INDEX(XMLLINK[Email],MATCH(Q1462&amp;"_"&amp;D1461,XMLLINK[EID_MID],0)))</f>
        <v/>
      </c>
      <c r="J1461" s="18" t="str">
        <f>IF(S1461,"",INDEX(XMLLINK[Telefon],MATCH(Q1462&amp;"_"&amp;D1461,XMLLINK[EID_MID],0)))</f>
        <v/>
      </c>
      <c r="K1461" s="18" t="str">
        <f>IF(S1461,"",INDEX(XMLLINK[Instrument],MATCH(Q1462&amp;"_"&amp;D1461,XMLLINK[EID_MID],0)))</f>
        <v/>
      </c>
      <c r="L1461" s="18" t="str">
        <f>IF(S1461,"",INDEX(XMLLINK[BereichIDPerson],MATCH(Q1462&amp;"_"&amp;D1461,XMLLINK[EID_MID],0)))</f>
        <v/>
      </c>
      <c r="M1461" s="18" t="str">
        <f>IF(S1461,"",INDEX(XMLLINK[BereichNamePerson],MATCH(Q1462&amp;"_"&amp;D1461,XMLLINK[EID_MID],0)))</f>
        <v/>
      </c>
      <c r="N1461" s="18" t="str">
        <f>IF(S1461,"",INDEX(XMLLINK[AuswahlPerson],MATCH(Q1462&amp;"_"&amp;D1461,XMLLINK[EID_MID],0)))</f>
        <v/>
      </c>
      <c r="O1461" s="18" t="str">
        <f>IF(S1461,"",INDEX(XMLLINK[BemerkungPerson],MATCH(Q1462&amp;"_"&amp;D1461,XMLLINK[EID_MID],0)))</f>
        <v/>
      </c>
      <c r="Q1461" s="21">
        <f t="shared" si="288"/>
        <v>73</v>
      </c>
      <c r="R1461" s="15">
        <v>6</v>
      </c>
      <c r="S1461" s="18" t="b">
        <f>ISERROR(INDEX(XMLLINK[NamePerson],MATCH(Q1457&amp;"_"&amp;D1461,XMLLINK[EID_MID],0)))</f>
        <v>1</v>
      </c>
      <c r="U1461" s="15" t="str">
        <f t="shared" ca="1" si="289"/>
        <v/>
      </c>
      <c r="W1461" s="15" t="str">
        <f>IF(OR(M1461="",COUNTIF(M1456:M1460,M1461)&gt;0),"",", "&amp;M1461)</f>
        <v/>
      </c>
      <c r="Y1461" s="15" t="str">
        <f>IF(OR(K1461="",COUNTIF(K1458:K1460,K1461)&gt;0),"",", "&amp;K1461)</f>
        <v/>
      </c>
    </row>
    <row r="1462" spans="1:25" x14ac:dyDescent="0.25">
      <c r="A1462" s="24"/>
      <c r="B1462" s="17" t="s">
        <v>85</v>
      </c>
      <c r="C1462" s="18" t="str">
        <f>IF(ISERROR(S1455),"",INDEX(XMLLINK[BereichID],MATCH(Q1462,XMLLINK[EnsembleNr],0)))</f>
        <v/>
      </c>
      <c r="D1462" s="21">
        <v>7</v>
      </c>
      <c r="E1462" s="18" t="str">
        <f>IF(S1462,"",INDEX(XMLLINK[NamePerson],MATCH(Q1463&amp;"_"&amp;D1462,XMLLINK[EID_MID],0)))</f>
        <v/>
      </c>
      <c r="F1462" s="18" t="str">
        <f>IF(S1462,"",INDEX(XMLLINK[GebDat],MATCH(Q1463&amp;"_"&amp;D1462,XMLLINK[EID_MID],0)))</f>
        <v/>
      </c>
      <c r="G1462" s="18" t="str">
        <f>IF(S1462,"",INDEX(XMLLINK[Geschlecht],MATCH(Q1463&amp;"_"&amp;D1462,XMLLINK[EID_MID],0)))</f>
        <v/>
      </c>
      <c r="H1462" s="18" t="str">
        <f>IF(S1462,"",INDEX(XMLLINK[Adresse],MATCH(Q1463&amp;"_"&amp;D1462,XMLLINK[EID_MID],0)))</f>
        <v/>
      </c>
      <c r="I1462" s="18" t="str">
        <f>IF(S1462,"",INDEX(XMLLINK[Email],MATCH(Q1463&amp;"_"&amp;D1462,XMLLINK[EID_MID],0)))</f>
        <v/>
      </c>
      <c r="J1462" s="18" t="str">
        <f>IF(S1462,"",INDEX(XMLLINK[Telefon],MATCH(Q1463&amp;"_"&amp;D1462,XMLLINK[EID_MID],0)))</f>
        <v/>
      </c>
      <c r="K1462" s="18" t="str">
        <f>IF(S1462,"",INDEX(XMLLINK[Instrument],MATCH(Q1463&amp;"_"&amp;D1462,XMLLINK[EID_MID],0)))</f>
        <v/>
      </c>
      <c r="L1462" s="18" t="str">
        <f>IF(S1462,"",INDEX(XMLLINK[BereichIDPerson],MATCH(Q1463&amp;"_"&amp;D1462,XMLLINK[EID_MID],0)))</f>
        <v/>
      </c>
      <c r="M1462" s="18" t="str">
        <f>IF(S1462,"",INDEX(XMLLINK[BereichNamePerson],MATCH(Q1463&amp;"_"&amp;D1462,XMLLINK[EID_MID],0)))</f>
        <v/>
      </c>
      <c r="N1462" s="18" t="str">
        <f>IF(S1462,"",INDEX(XMLLINK[AuswahlPerson],MATCH(Q1463&amp;"_"&amp;D1462,XMLLINK[EID_MID],0)))</f>
        <v/>
      </c>
      <c r="O1462" s="18" t="str">
        <f>IF(S1462,"",INDEX(XMLLINK[BemerkungPerson],MATCH(Q1463&amp;"_"&amp;D1462,XMLLINK[EID_MID],0)))</f>
        <v/>
      </c>
      <c r="Q1462" s="21">
        <f t="shared" si="288"/>
        <v>73</v>
      </c>
      <c r="R1462" s="15">
        <v>7</v>
      </c>
      <c r="S1462" s="18" t="b">
        <f>ISERROR(INDEX(XMLLINK[NamePerson],MATCH(Q1457&amp;"_"&amp;D1462,XMLLINK[EID_MID],0)))</f>
        <v>1</v>
      </c>
      <c r="U1462" s="15" t="str">
        <f t="shared" ca="1" si="289"/>
        <v/>
      </c>
      <c r="W1462" s="15" t="str">
        <f>IF(OR(M1462="",COUNTIF(M1456:M1461,M1462)&gt;0),"",", "&amp;M1462)</f>
        <v/>
      </c>
      <c r="Y1462" s="15" t="str">
        <f>IF(OR(K1462="",COUNTIF(K1459:K1461,K1462)&gt;0),"",", "&amp;K1462)</f>
        <v/>
      </c>
    </row>
    <row r="1463" spans="1:25" x14ac:dyDescent="0.25">
      <c r="A1463" s="24"/>
      <c r="B1463" s="17" t="s">
        <v>86</v>
      </c>
      <c r="C1463" s="18" t="str">
        <f>IF(ISERROR(S1455),"",INDEX(XMLLINK[BereichName],MATCH(Q1463,XMLLINK[EnsembleNr],0)))</f>
        <v/>
      </c>
      <c r="D1463" s="21">
        <v>8</v>
      </c>
      <c r="E1463" s="18" t="str">
        <f>IF(S1463,"",INDEX(XMLLINK[NamePerson],MATCH(Q1464&amp;"_"&amp;D1463,XMLLINK[EID_MID],0)))</f>
        <v/>
      </c>
      <c r="F1463" s="18" t="str">
        <f>IF(S1463,"",INDEX(XMLLINK[GebDat],MATCH(Q1464&amp;"_"&amp;D1463,XMLLINK[EID_MID],0)))</f>
        <v/>
      </c>
      <c r="G1463" s="18" t="str">
        <f>IF(S1463,"",INDEX(XMLLINK[Geschlecht],MATCH(Q1464&amp;"_"&amp;D1463,XMLLINK[EID_MID],0)))</f>
        <v/>
      </c>
      <c r="H1463" s="18" t="str">
        <f>IF(S1463,"",INDEX(XMLLINK[Adresse],MATCH(Q1464&amp;"_"&amp;D1463,XMLLINK[EID_MID],0)))</f>
        <v/>
      </c>
      <c r="I1463" s="18" t="str">
        <f>IF(S1463,"",INDEX(XMLLINK[Email],MATCH(Q1464&amp;"_"&amp;D1463,XMLLINK[EID_MID],0)))</f>
        <v/>
      </c>
      <c r="J1463" s="18" t="str">
        <f>IF(S1463,"",INDEX(XMLLINK[Telefon],MATCH(Q1464&amp;"_"&amp;D1463,XMLLINK[EID_MID],0)))</f>
        <v/>
      </c>
      <c r="K1463" s="18" t="str">
        <f>IF(S1463,"",INDEX(XMLLINK[Instrument],MATCH(Q1464&amp;"_"&amp;D1463,XMLLINK[EID_MID],0)))</f>
        <v/>
      </c>
      <c r="L1463" s="18" t="str">
        <f>IF(S1463,"",INDEX(XMLLINK[BereichIDPerson],MATCH(Q1464&amp;"_"&amp;D1463,XMLLINK[EID_MID],0)))</f>
        <v/>
      </c>
      <c r="M1463" s="18" t="str">
        <f>IF(S1463,"",INDEX(XMLLINK[BereichNamePerson],MATCH(Q1464&amp;"_"&amp;D1463,XMLLINK[EID_MID],0)))</f>
        <v/>
      </c>
      <c r="N1463" s="18" t="str">
        <f>IF(S1463,"",INDEX(XMLLINK[AuswahlPerson],MATCH(Q1464&amp;"_"&amp;D1463,XMLLINK[EID_MID],0)))</f>
        <v/>
      </c>
      <c r="O1463" s="18" t="str">
        <f>IF(S1463,"",INDEX(XMLLINK[BemerkungPerson],MATCH(Q1464&amp;"_"&amp;D1463,XMLLINK[EID_MID],0)))</f>
        <v/>
      </c>
      <c r="Q1463" s="21">
        <f t="shared" si="288"/>
        <v>73</v>
      </c>
      <c r="R1463" s="15">
        <v>8</v>
      </c>
      <c r="S1463" s="18" t="b">
        <f>ISERROR(INDEX(XMLLINK[NamePerson],MATCH(Q1457&amp;"_"&amp;D1463,XMLLINK[EID_MID],0)))</f>
        <v>1</v>
      </c>
      <c r="U1463" s="15" t="str">
        <f t="shared" ca="1" si="289"/>
        <v/>
      </c>
      <c r="W1463" s="15" t="str">
        <f>IF(OR(M1463="",COUNTIF(M1456:M1462,M1463)&gt;0),"",", "&amp;M1463)</f>
        <v/>
      </c>
      <c r="Y1463" s="15" t="str">
        <f>IF(OR(K1463="",COUNTIF(K1460:K1462,K1463)&gt;0),"",", "&amp;K1463)</f>
        <v/>
      </c>
    </row>
    <row r="1464" spans="1:25" x14ac:dyDescent="0.25">
      <c r="A1464" s="24"/>
      <c r="B1464" s="17" t="s">
        <v>87</v>
      </c>
      <c r="C1464" s="18" t="str">
        <f>IF(ISERROR(S1455),"",INDEX(XMLLINK[Auftrittzeit],MATCH(Q1464,XMLLINK[EnsembleNr],0)))</f>
        <v/>
      </c>
      <c r="D1464" s="17" t="s">
        <v>94</v>
      </c>
      <c r="E1464" s="15" t="s">
        <v>29</v>
      </c>
      <c r="F1464" s="15" t="s">
        <v>30</v>
      </c>
      <c r="G1464" s="15" t="s">
        <v>95</v>
      </c>
      <c r="H1464" s="15" t="s">
        <v>32</v>
      </c>
      <c r="I1464" s="15" t="s">
        <v>20</v>
      </c>
      <c r="J1464" s="15" t="s">
        <v>39</v>
      </c>
      <c r="Q1464" s="21">
        <f t="shared" si="288"/>
        <v>73</v>
      </c>
      <c r="U1464" s="15">
        <f ca="1">COUNT(U1456:U1463)</f>
        <v>0</v>
      </c>
      <c r="W1464" s="29" t="str">
        <f>CONCATENATE(W1465,V1466,W1466,V1467,W1467,V1468,W1468,V1469,W1469,V1470,W1470,V1471,W1471)</f>
        <v/>
      </c>
    </row>
    <row r="1465" spans="1:25" x14ac:dyDescent="0.25">
      <c r="A1465" s="24"/>
      <c r="B1465" s="17" t="s">
        <v>88</v>
      </c>
      <c r="C1465" s="18" t="str">
        <f>IF(ISERROR(S1455),"",INDEX(XMLLINK[Bemerkung],MATCH(Q1465,XMLLINK[EnsembleNr],0)))</f>
        <v/>
      </c>
      <c r="D1465" s="21">
        <v>1</v>
      </c>
      <c r="E1465" s="18" t="str">
        <f>IF(S1465,"",INDEX(XMLLINK[Titel],MATCH(Q1466&amp;"_"&amp;D1465,XMLLINK[EID_WID],0)))</f>
        <v/>
      </c>
      <c r="F1465" s="18" t="str">
        <f>IF(S1465,"",INDEX(XMLLINK[Komponist],MATCH(Q1466&amp;"_"&amp;D1465,XMLLINK[EID_WID],0)))</f>
        <v/>
      </c>
      <c r="G1465" s="18" t="str">
        <f>IF(S1465,"",INDEX(XMLLINK[Satz],MATCH(Q1466&amp;"_"&amp;D1465,XMLLINK[EID_WID],0)))</f>
        <v/>
      </c>
      <c r="H1465" s="18" t="str">
        <f>IF(S1465,"",INDEX(XMLLINK[Dauer],MATCH(Q1466&amp;"_"&amp;D1465,XMLLINK[EID_WID],0)))</f>
        <v/>
      </c>
      <c r="I1465" s="18" t="str">
        <f>IF(S1465,"",INDEX(XMLLINK[BemerkungWerk],MATCH(Q1466&amp;"_"&amp;D1465,XMLLINK[EID_WID],0)))</f>
        <v/>
      </c>
      <c r="J1465" s="18" t="str">
        <f>IF(S1465,"",INDEX(XMLLINK[Pflicht],MATCH(Q1466&amp;"_"&amp;D1465,XMLLINK[EID_WID],0)))</f>
        <v/>
      </c>
      <c r="Q1465" s="21">
        <f t="shared" si="288"/>
        <v>73</v>
      </c>
      <c r="R1465" s="22" t="s">
        <v>102</v>
      </c>
      <c r="S1465" s="18" t="b">
        <f>ISERROR(INDEX(XMLLINK[NamePerson],MATCH(Q1467&amp;"_"&amp;D1465,XMLLINK[EID_WID],0)))</f>
        <v>1</v>
      </c>
      <c r="W1465" s="15" t="str">
        <f t="shared" ref="W1465:W1472" si="290">IF(AND(F1465="",G1465=""),E1465,IF(AND(F1465&lt;&gt;"",G1465&lt;&gt;""),F1465&amp;", "&amp;E1465&amp;", "&amp;G1465,IF(F1465="",E1465&amp;", "&amp;G1465,F1465&amp;", "&amp;E1465)))</f>
        <v/>
      </c>
    </row>
    <row r="1466" spans="1:25" x14ac:dyDescent="0.25">
      <c r="A1466" s="24"/>
      <c r="B1466" s="17" t="s">
        <v>108</v>
      </c>
      <c r="C1466" s="28" t="str">
        <f ca="1">IF(U1464=0,"",SUM(U1456:U1463)/U1464/365.25)</f>
        <v/>
      </c>
      <c r="D1466" s="21">
        <v>2</v>
      </c>
      <c r="E1466" s="18" t="str">
        <f>IF(S1466,"",INDEX(XMLLINK[Titel],MATCH(Q1467&amp;"_"&amp;D1466,XMLLINK[EID_WID],0)))</f>
        <v/>
      </c>
      <c r="F1466" s="18" t="str">
        <f>IF(S1466,"",INDEX(XMLLINK[Komponist],MATCH(Q1467&amp;"_"&amp;D1466,XMLLINK[EID_WID],0)))</f>
        <v/>
      </c>
      <c r="G1466" s="18" t="str">
        <f>IF(S1466,"",INDEX(XMLLINK[Satz],MATCH(Q1467&amp;"_"&amp;D1466,XMLLINK[EID_WID],0)))</f>
        <v/>
      </c>
      <c r="H1466" s="18" t="str">
        <f>IF(S1466,"",INDEX(XMLLINK[Dauer],MATCH(Q1467&amp;"_"&amp;D1466,XMLLINK[EID_WID],0)))</f>
        <v/>
      </c>
      <c r="I1466" s="18" t="str">
        <f>IF(S1466,"",INDEX(XMLLINK[BemerkungWerk],MATCH(Q1467&amp;"_"&amp;D1466,XMLLINK[EID_WID],0)))</f>
        <v/>
      </c>
      <c r="J1466" s="18" t="str">
        <f>IF(S1466,"",INDEX(XMLLINK[Pflicht],MATCH(Q1467&amp;"_"&amp;D1466,XMLLINK[EID_WID],0)))</f>
        <v/>
      </c>
      <c r="Q1466" s="21">
        <f t="shared" si="288"/>
        <v>73</v>
      </c>
      <c r="R1466" s="22">
        <v>2</v>
      </c>
      <c r="S1466" s="18" t="b">
        <f>ISERROR(INDEX(XMLLINK[NamePerson],MATCH(Q1468&amp;"_"&amp;D1466,XMLLINK[EID_WID],0)))</f>
        <v>1</v>
      </c>
      <c r="V1466" s="15" t="str">
        <f>IF(W1466="","","; ")</f>
        <v/>
      </c>
      <c r="W1466" s="15" t="str">
        <f t="shared" si="290"/>
        <v/>
      </c>
    </row>
    <row r="1467" spans="1:25" x14ac:dyDescent="0.25">
      <c r="A1467" s="24"/>
      <c r="D1467" s="21">
        <v>3</v>
      </c>
      <c r="E1467" s="18" t="str">
        <f>IF(S1467,"",INDEX(XMLLINK[Titel],MATCH(Q1468&amp;"_"&amp;D1467,XMLLINK[EID_WID],0)))</f>
        <v/>
      </c>
      <c r="F1467" s="18" t="str">
        <f>IF(S1467,"",INDEX(XMLLINK[Komponist],MATCH(Q1468&amp;"_"&amp;D1467,XMLLINK[EID_WID],0)))</f>
        <v/>
      </c>
      <c r="G1467" s="18" t="str">
        <f>IF(S1467,"",INDEX(XMLLINK[Satz],MATCH(Q1468&amp;"_"&amp;D1467,XMLLINK[EID_WID],0)))</f>
        <v/>
      </c>
      <c r="H1467" s="18" t="str">
        <f>IF(S1467,"",INDEX(XMLLINK[Dauer],MATCH(Q1468&amp;"_"&amp;D1467,XMLLINK[EID_WID],0)))</f>
        <v/>
      </c>
      <c r="I1467" s="18" t="str">
        <f>IF(S1467,"",INDEX(XMLLINK[BemerkungWerk],MATCH(Q1468&amp;"_"&amp;D1467,XMLLINK[EID_WID],0)))</f>
        <v/>
      </c>
      <c r="J1467" s="18" t="str">
        <f>IF(S1467,"",INDEX(XMLLINK[Pflicht],MATCH(Q1468&amp;"_"&amp;D1467,XMLLINK[EID_WID],0)))</f>
        <v/>
      </c>
      <c r="Q1467" s="21">
        <f t="shared" si="288"/>
        <v>73</v>
      </c>
      <c r="R1467" s="22">
        <v>3</v>
      </c>
      <c r="S1467" s="18" t="b">
        <f>ISERROR(INDEX(XMLLINK[NamePerson],MATCH(Q1469&amp;"_"&amp;D1467,XMLLINK[EID_WID],0)))</f>
        <v>1</v>
      </c>
      <c r="V1467" s="15" t="str">
        <f t="shared" ref="V1467:V1472" si="291">IF(W1467="","","; ")</f>
        <v/>
      </c>
      <c r="W1467" s="15" t="str">
        <f t="shared" si="290"/>
        <v/>
      </c>
    </row>
    <row r="1468" spans="1:25" x14ac:dyDescent="0.25">
      <c r="A1468" s="24"/>
      <c r="D1468" s="21">
        <v>4</v>
      </c>
      <c r="E1468" s="18" t="str">
        <f>IF(S1468,"",INDEX(XMLLINK[Titel],MATCH(Q1469&amp;"_"&amp;D1468,XMLLINK[EID_WID],0)))</f>
        <v/>
      </c>
      <c r="F1468" s="18" t="str">
        <f>IF(S1468,"",INDEX(XMLLINK[Komponist],MATCH(Q1469&amp;"_"&amp;D1468,XMLLINK[EID_WID],0)))</f>
        <v/>
      </c>
      <c r="G1468" s="18" t="str">
        <f>IF(S1468,"",INDEX(XMLLINK[Satz],MATCH(Q1469&amp;"_"&amp;D1468,XMLLINK[EID_WID],0)))</f>
        <v/>
      </c>
      <c r="H1468" s="18" t="str">
        <f>IF(S1468,"",INDEX(XMLLINK[Dauer],MATCH(Q1469&amp;"_"&amp;D1468,XMLLINK[EID_WID],0)))</f>
        <v/>
      </c>
      <c r="I1468" s="18" t="str">
        <f>IF(S1468,"",INDEX(XMLLINK[BemerkungWerk],MATCH(Q1469&amp;"_"&amp;D1468,XMLLINK[EID_WID],0)))</f>
        <v/>
      </c>
      <c r="J1468" s="18" t="str">
        <f>IF(S1468,"",INDEX(XMLLINK[Pflicht],MATCH(Q1469&amp;"_"&amp;D1468,XMLLINK[EID_WID],0)))</f>
        <v/>
      </c>
      <c r="Q1468" s="21">
        <f t="shared" si="288"/>
        <v>73</v>
      </c>
      <c r="R1468" s="22">
        <v>4</v>
      </c>
      <c r="S1468" s="18" t="b">
        <f>ISERROR(INDEX(XMLLINK[NamePerson],MATCH(Q1470&amp;"_"&amp;D1468,XMLLINK[EID_WID],0)))</f>
        <v>1</v>
      </c>
      <c r="V1468" s="15" t="str">
        <f t="shared" si="291"/>
        <v/>
      </c>
      <c r="W1468" s="15" t="str">
        <f t="shared" si="290"/>
        <v/>
      </c>
    </row>
    <row r="1469" spans="1:25" x14ac:dyDescent="0.25">
      <c r="A1469" s="24"/>
      <c r="D1469" s="21">
        <v>5</v>
      </c>
      <c r="E1469" s="18" t="str">
        <f>IF(S1469,"",INDEX(XMLLINK[Titel],MATCH(Q1470&amp;"_"&amp;D1469,XMLLINK[EID_WID],0)))</f>
        <v/>
      </c>
      <c r="F1469" s="18" t="str">
        <f>IF(S1469,"",INDEX(XMLLINK[Komponist],MATCH(Q1470&amp;"_"&amp;D1469,XMLLINK[EID_WID],0)))</f>
        <v/>
      </c>
      <c r="G1469" s="18" t="str">
        <f>IF(S1469,"",INDEX(XMLLINK[Satz],MATCH(Q1470&amp;"_"&amp;D1469,XMLLINK[EID_WID],0)))</f>
        <v/>
      </c>
      <c r="H1469" s="18" t="str">
        <f>IF(S1469,"",INDEX(XMLLINK[Dauer],MATCH(Q1470&amp;"_"&amp;D1469,XMLLINK[EID_WID],0)))</f>
        <v/>
      </c>
      <c r="I1469" s="18" t="str">
        <f>IF(S1469,"",INDEX(XMLLINK[BemerkungWerk],MATCH(Q1470&amp;"_"&amp;D1469,XMLLINK[EID_WID],0)))</f>
        <v/>
      </c>
      <c r="J1469" s="18" t="str">
        <f>IF(S1469,"",INDEX(XMLLINK[Pflicht],MATCH(Q1470&amp;"_"&amp;D1469,XMLLINK[EID_WID],0)))</f>
        <v/>
      </c>
      <c r="Q1469" s="21">
        <f t="shared" si="288"/>
        <v>73</v>
      </c>
      <c r="R1469" s="22">
        <v>5</v>
      </c>
      <c r="S1469" s="18" t="b">
        <f>ISERROR(INDEX(XMLLINK[NamePerson],MATCH(Q1471&amp;"_"&amp;D1469,XMLLINK[EID_WID],0)))</f>
        <v>1</v>
      </c>
      <c r="V1469" s="15" t="str">
        <f t="shared" si="291"/>
        <v/>
      </c>
      <c r="W1469" s="15" t="str">
        <f t="shared" si="290"/>
        <v/>
      </c>
    </row>
    <row r="1470" spans="1:25" x14ac:dyDescent="0.25">
      <c r="A1470" s="24"/>
      <c r="D1470" s="21">
        <v>6</v>
      </c>
      <c r="E1470" s="18" t="str">
        <f>IF(S1470,"",INDEX(XMLLINK[Titel],MATCH(Q1471&amp;"_"&amp;D1470,XMLLINK[EID_WID],0)))</f>
        <v/>
      </c>
      <c r="F1470" s="18" t="str">
        <f>IF(S1470,"",INDEX(XMLLINK[Komponist],MATCH(Q1471&amp;"_"&amp;D1470,XMLLINK[EID_WID],0)))</f>
        <v/>
      </c>
      <c r="G1470" s="18" t="str">
        <f>IF(S1470,"",INDEX(XMLLINK[Satz],MATCH(Q1471&amp;"_"&amp;D1470,XMLLINK[EID_WID],0)))</f>
        <v/>
      </c>
      <c r="H1470" s="18" t="str">
        <f>IF(S1470,"",INDEX(XMLLINK[Dauer],MATCH(Q1471&amp;"_"&amp;D1470,XMLLINK[EID_WID],0)))</f>
        <v/>
      </c>
      <c r="I1470" s="18" t="str">
        <f>IF(S1470,"",INDEX(XMLLINK[BemerkungWerk],MATCH(Q1471&amp;"_"&amp;D1470,XMLLINK[EID_WID],0)))</f>
        <v/>
      </c>
      <c r="J1470" s="18" t="str">
        <f>IF(S1470,"",INDEX(XMLLINK[Pflicht],MATCH(Q1471&amp;"_"&amp;D1470,XMLLINK[EID_WID],0)))</f>
        <v/>
      </c>
      <c r="Q1470" s="21">
        <f t="shared" si="288"/>
        <v>73</v>
      </c>
      <c r="R1470" s="22">
        <v>6</v>
      </c>
      <c r="S1470" s="18" t="b">
        <f>ISERROR(INDEX(XMLLINK[NamePerson],MATCH(Q1472&amp;"_"&amp;D1470,XMLLINK[EID_WID],0)))</f>
        <v>1</v>
      </c>
      <c r="V1470" s="15" t="str">
        <f t="shared" si="291"/>
        <v/>
      </c>
      <c r="W1470" s="15" t="str">
        <f t="shared" si="290"/>
        <v/>
      </c>
    </row>
    <row r="1471" spans="1:25" x14ac:dyDescent="0.25">
      <c r="A1471" s="24"/>
      <c r="D1471" s="21">
        <v>7</v>
      </c>
      <c r="E1471" s="18" t="str">
        <f>IF(S1471,"",INDEX(XMLLINK[Titel],MATCH(Q1472&amp;"_"&amp;D1471,XMLLINK[EID_WID],0)))</f>
        <v/>
      </c>
      <c r="F1471" s="18" t="str">
        <f>IF(S1471,"",INDEX(XMLLINK[Komponist],MATCH(Q1472&amp;"_"&amp;D1471,XMLLINK[EID_WID],0)))</f>
        <v/>
      </c>
      <c r="G1471" s="18" t="str">
        <f>IF(S1471,"",INDEX(XMLLINK[Satz],MATCH(Q1472&amp;"_"&amp;D1471,XMLLINK[EID_WID],0)))</f>
        <v/>
      </c>
      <c r="H1471" s="18" t="str">
        <f>IF(S1471,"",INDEX(XMLLINK[Dauer],MATCH(Q1472&amp;"_"&amp;D1471,XMLLINK[EID_WID],0)))</f>
        <v/>
      </c>
      <c r="I1471" s="18" t="str">
        <f>IF(S1471,"",INDEX(XMLLINK[BemerkungWerk],MATCH(Q1472&amp;"_"&amp;D1471,XMLLINK[EID_WID],0)))</f>
        <v/>
      </c>
      <c r="J1471" s="18" t="str">
        <f>IF(S1471,"",INDEX(XMLLINK[Pflicht],MATCH(Q1472&amp;"_"&amp;D1471,XMLLINK[EID_WID],0)))</f>
        <v/>
      </c>
      <c r="Q1471" s="21">
        <f t="shared" si="288"/>
        <v>73</v>
      </c>
      <c r="R1471" s="22">
        <v>7</v>
      </c>
      <c r="S1471" s="18" t="b">
        <f>ISERROR(INDEX(XMLLINK[NamePerson],MATCH(Q1473&amp;"_"&amp;D1471,XMLLINK[EID_WID],0)))</f>
        <v>1</v>
      </c>
      <c r="V1471" s="15" t="str">
        <f t="shared" si="291"/>
        <v/>
      </c>
      <c r="W1471" s="15" t="str">
        <f t="shared" si="290"/>
        <v/>
      </c>
    </row>
    <row r="1472" spans="1:25" x14ac:dyDescent="0.25">
      <c r="A1472" s="24"/>
      <c r="D1472" s="21">
        <v>8</v>
      </c>
      <c r="E1472" s="18" t="str">
        <f>IF(S1472,"",INDEX(XMLLINK[Titel],MATCH(Q1473&amp;"_"&amp;D1472,XMLLINK[EID_WID],0)))</f>
        <v/>
      </c>
      <c r="F1472" s="18" t="str">
        <f>IF(S1472,"",INDEX(XMLLINK[Komponist],MATCH(Q1473&amp;"_"&amp;D1472,XMLLINK[EID_WID],0)))</f>
        <v/>
      </c>
      <c r="G1472" s="18" t="str">
        <f>IF(S1472,"",INDEX(XMLLINK[Satz],MATCH(Q1473&amp;"_"&amp;D1472,XMLLINK[EID_WID],0)))</f>
        <v/>
      </c>
      <c r="H1472" s="18" t="str">
        <f>IF(S1472,"",INDEX(XMLLINK[Dauer],MATCH(Q1473&amp;"_"&amp;D1472,XMLLINK[EID_WID],0)))</f>
        <v/>
      </c>
      <c r="I1472" s="18" t="str">
        <f>IF(S1472,"",INDEX(XMLLINK[BemerkungWerk],MATCH(Q1473&amp;"_"&amp;D1472,XMLLINK[EID_WID],0)))</f>
        <v/>
      </c>
      <c r="J1472" s="18" t="str">
        <f>IF(S1472,"",INDEX(XMLLINK[Pflicht],MATCH(Q1473&amp;"_"&amp;D1472,XMLLINK[EID_WID],0)))</f>
        <v/>
      </c>
      <c r="Q1472" s="21"/>
      <c r="R1472" s="22">
        <v>8</v>
      </c>
      <c r="S1472" s="18" t="b">
        <f>ISERROR(INDEX(XMLLINK[NamePerson],MATCH(A1473&amp;"_"&amp;D1472,XMLLINK[EID_WID],0)))</f>
        <v>1</v>
      </c>
      <c r="V1472" s="15" t="str">
        <f t="shared" si="291"/>
        <v/>
      </c>
      <c r="W1472" s="15" t="str">
        <f t="shared" si="290"/>
        <v/>
      </c>
    </row>
    <row r="1474" spans="1:25" x14ac:dyDescent="0.25">
      <c r="A1474" s="23" t="s">
        <v>96</v>
      </c>
      <c r="B1474" s="23">
        <f>(ROW()+6)/20</f>
        <v>74</v>
      </c>
      <c r="C1474" s="24"/>
      <c r="D1474" s="24"/>
      <c r="E1474" s="24"/>
      <c r="F1474" s="24"/>
      <c r="G1474" s="24"/>
      <c r="H1474" s="24"/>
      <c r="I1474" s="24"/>
      <c r="J1474" s="24"/>
      <c r="K1474" s="24"/>
      <c r="L1474" s="24"/>
      <c r="M1474" s="24"/>
      <c r="N1474" s="24"/>
      <c r="O1474" s="24"/>
    </row>
    <row r="1475" spans="1:25" x14ac:dyDescent="0.25">
      <c r="A1475" s="24"/>
      <c r="B1475" s="17" t="s">
        <v>78</v>
      </c>
      <c r="C1475" s="18" t="str">
        <f>IF(ISERROR(S1475),"",INDEX(XMLLINK[Name],MATCH(Q1476,XMLLINK[EnsembleNr],0)))</f>
        <v/>
      </c>
      <c r="D1475" s="17" t="s">
        <v>89</v>
      </c>
      <c r="E1475" s="19" t="s">
        <v>11</v>
      </c>
      <c r="F1475" s="15" t="s">
        <v>90</v>
      </c>
      <c r="G1475" s="15" t="s">
        <v>91</v>
      </c>
      <c r="H1475" s="15" t="s">
        <v>24</v>
      </c>
      <c r="I1475" s="15" t="s">
        <v>25</v>
      </c>
      <c r="J1475" s="15" t="s">
        <v>26</v>
      </c>
      <c r="K1475" s="15" t="s">
        <v>27</v>
      </c>
      <c r="L1475" s="15" t="s">
        <v>18</v>
      </c>
      <c r="M1475" s="15" t="s">
        <v>92</v>
      </c>
      <c r="N1475" s="15" t="s">
        <v>93</v>
      </c>
      <c r="O1475" s="15" t="s">
        <v>20</v>
      </c>
      <c r="Q1475" s="21" t="s">
        <v>103</v>
      </c>
      <c r="R1475" s="17" t="s">
        <v>97</v>
      </c>
      <c r="S1475" s="20" t="e">
        <f>VLOOKUP(Q1477,XMLLINK[EnsembleNr],1,0)</f>
        <v>#N/A</v>
      </c>
      <c r="T1475" s="15" t="s">
        <v>100</v>
      </c>
      <c r="W1475" s="29" t="str">
        <f>CONCATENATE(W1476,W1477,W1478,W1479,W1480,W1481,W1482,W1483)</f>
        <v/>
      </c>
      <c r="X1475" s="31">
        <f>8-COUNTIF(W1476:W1483,"")</f>
        <v>0</v>
      </c>
      <c r="Y1475" s="29" t="str">
        <f>CONCATENATE(Y1476,Y1477,Y1478,Y1479,Y1480,Y1481,Y1482,Y1483)</f>
        <v/>
      </c>
    </row>
    <row r="1476" spans="1:25" x14ac:dyDescent="0.25">
      <c r="A1476" s="24"/>
      <c r="B1476" s="17" t="s">
        <v>79</v>
      </c>
      <c r="C1476" s="18" t="str">
        <f>IF(ISERROR(S1475),"",INDEX(XMLLINK[Leiter],MATCH(Q1476,XMLLINK[EnsembleNr],0)))</f>
        <v/>
      </c>
      <c r="D1476" s="21">
        <v>1</v>
      </c>
      <c r="E1476" s="18" t="str">
        <f>IF(S1476,"",INDEX(XMLLINK[NamePerson],MATCH(Q1477&amp;"_"&amp;D1476,XMLLINK[EID_MID],0)))</f>
        <v/>
      </c>
      <c r="F1476" s="18" t="str">
        <f>IF(S1476,"",INDEX(XMLLINK[GebDat],MATCH(Q1477&amp;"_"&amp;D1476,XMLLINK[EID_MID],0)))</f>
        <v/>
      </c>
      <c r="G1476" s="18" t="str">
        <f>IF(S1476,"",INDEX(XMLLINK[Geschlecht],MATCH(Q1477&amp;"_"&amp;D1476,XMLLINK[EID_MID],0)))</f>
        <v/>
      </c>
      <c r="H1476" s="18" t="str">
        <f>IF(S1476,"",INDEX(XMLLINK[Adresse],MATCH(Q1477&amp;"_"&amp;D1476,XMLLINK[EID_MID],0)))</f>
        <v/>
      </c>
      <c r="I1476" s="18" t="str">
        <f>IF(S1476,"",INDEX(XMLLINK[Email],MATCH(Q1477&amp;"_"&amp;D1476,XMLLINK[EID_MID],0)))</f>
        <v/>
      </c>
      <c r="J1476" s="18" t="str">
        <f>IF(S1476,"",INDEX(XMLLINK[Telefon],MATCH(Q1477&amp;"_"&amp;D1476,XMLLINK[EID_MID],0)))</f>
        <v/>
      </c>
      <c r="K1476" s="18" t="str">
        <f>IF(S1476,"",INDEX(XMLLINK[Instrument],MATCH(Q1477&amp;"_"&amp;D1476,XMLLINK[EID_MID],0)))</f>
        <v/>
      </c>
      <c r="L1476" s="18" t="str">
        <f>IF(S1476,"",INDEX(XMLLINK[BereichIDPerson],MATCH(Q1477&amp;"_"&amp;D1476,XMLLINK[EID_MID],0)))</f>
        <v/>
      </c>
      <c r="M1476" s="18" t="str">
        <f>IF(S1476,"",INDEX(XMLLINK[BereichNamePerson],MATCH(Q1477&amp;"_"&amp;D1476,XMLLINK[EID_MID],0)))</f>
        <v/>
      </c>
      <c r="N1476" s="18" t="str">
        <f>IF(S1476,"",INDEX(XMLLINK[AuswahlPerson],MATCH(Q1477&amp;"_"&amp;D1476,XMLLINK[EID_MID],0)))</f>
        <v/>
      </c>
      <c r="O1476" s="18" t="str">
        <f>IF(S1476,"",INDEX(XMLLINK[BemerkungPerson],MATCH(Q1477&amp;"_"&amp;D1476,XMLLINK[EID_MID],0)))</f>
        <v/>
      </c>
      <c r="Q1476" s="21">
        <f>B1474</f>
        <v>74</v>
      </c>
      <c r="R1476" s="22" t="s">
        <v>101</v>
      </c>
      <c r="S1476" s="18" t="b">
        <f>ISERROR(INDEX(XMLLINK[NamePerson],MATCH(Q1477&amp;"_"&amp;D1476,XMLLINK[EID_MID],0)))</f>
        <v>1</v>
      </c>
      <c r="U1476" s="15" t="str">
        <f ca="1">IF(ISNUMBER(DATEVALUE(F1476)),TODAY()-DATEVALUE(F1476),"")</f>
        <v/>
      </c>
      <c r="W1476" s="15" t="str">
        <f>M1476</f>
        <v/>
      </c>
      <c r="X1476" s="29" t="str">
        <f>IF(E1476="","",IF(E1477="",E1476,IF(E1478="",E1476&amp;", "&amp;E1477,IF(E1479="",E1476&amp;", "&amp;E1477&amp;", "&amp;E1478,IF(E1480="",E1476&amp;", "&amp;E1477&amp;", "&amp;E1478&amp;", "&amp;E1479,IF(E1481="",E1476&amp;", "&amp;E1477&amp;", "&amp;E1478&amp;", "&amp;E1479&amp;", "&amp;E1480,IF(E1482="",E1476&amp;", "&amp;E1477&amp;", "&amp;E1478&amp;", "&amp;E1479&amp;", "&amp;E1480&amp;", "&amp;E1481,IF(E1483="",E1476&amp;", "&amp;E1477&amp;", "&amp;E1478&amp;", "&amp;E1479&amp;", "&amp;E1480&amp;", "&amp;E1481&amp;", "&amp;E1482,E1476&amp;", "&amp;E1477&amp;", "&amp;E1478&amp;", "&amp;E1479&amp;", "&amp;E1480&amp;", "&amp;E1481&amp;", "&amp;E1482&amp;", "&amp;E1483))))))))</f>
        <v/>
      </c>
      <c r="Y1476" s="15" t="str">
        <f>K1476</f>
        <v/>
      </c>
    </row>
    <row r="1477" spans="1:25" x14ac:dyDescent="0.25">
      <c r="A1477" s="24"/>
      <c r="B1477" s="17" t="s">
        <v>80</v>
      </c>
      <c r="C1477" s="18" t="str">
        <f>IF(ISERROR(S1475),"",INDEX(XMLLINK[LeiterEmail],MATCH(Q1477,XMLLINK[EnsembleNr],0)))</f>
        <v/>
      </c>
      <c r="D1477" s="21">
        <v>2</v>
      </c>
      <c r="E1477" s="18" t="str">
        <f>IF(S1477,"",INDEX(XMLLINK[NamePerson],MATCH(Q1478&amp;"_"&amp;D1477,XMLLINK[EID_MID],0)))</f>
        <v/>
      </c>
      <c r="F1477" s="18" t="str">
        <f>IF(S1477,"",INDEX(XMLLINK[GebDat],MATCH(Q1478&amp;"_"&amp;D1477,XMLLINK[EID_MID],0)))</f>
        <v/>
      </c>
      <c r="G1477" s="18" t="str">
        <f>IF(S1477,"",INDEX(XMLLINK[Geschlecht],MATCH(Q1478&amp;"_"&amp;D1477,XMLLINK[EID_MID],0)))</f>
        <v/>
      </c>
      <c r="H1477" s="18" t="str">
        <f>IF(S1477,"",INDEX(XMLLINK[Adresse],MATCH(Q1478&amp;"_"&amp;D1477,XMLLINK[EID_MID],0)))</f>
        <v/>
      </c>
      <c r="I1477" s="18" t="str">
        <f>IF(S1477,"",INDEX(XMLLINK[Email],MATCH(Q1478&amp;"_"&amp;D1477,XMLLINK[EID_MID],0)))</f>
        <v/>
      </c>
      <c r="J1477" s="18" t="str">
        <f>IF(S1477,"",INDEX(XMLLINK[Telefon],MATCH(Q1478&amp;"_"&amp;D1477,XMLLINK[EID_MID],0)))</f>
        <v/>
      </c>
      <c r="K1477" s="18" t="str">
        <f>IF(S1477,"",INDEX(XMLLINK[Instrument],MATCH(Q1478&amp;"_"&amp;D1477,XMLLINK[EID_MID],0)))</f>
        <v/>
      </c>
      <c r="L1477" s="18" t="str">
        <f>IF(S1477,"",INDEX(XMLLINK[BereichIDPerson],MATCH(Q1478&amp;"_"&amp;D1477,XMLLINK[EID_MID],0)))</f>
        <v/>
      </c>
      <c r="M1477" s="18" t="str">
        <f>IF(S1477,"",INDEX(XMLLINK[BereichNamePerson],MATCH(Q1478&amp;"_"&amp;D1477,XMLLINK[EID_MID],0)))</f>
        <v/>
      </c>
      <c r="N1477" s="18" t="str">
        <f>IF(S1477,"",INDEX(XMLLINK[AuswahlPerson],MATCH(Q1478&amp;"_"&amp;D1477,XMLLINK[EID_MID],0)))</f>
        <v/>
      </c>
      <c r="O1477" s="18" t="str">
        <f>IF(S1477,"",INDEX(XMLLINK[BemerkungPerson],MATCH(Q1478&amp;"_"&amp;D1477,XMLLINK[EID_MID],0)))</f>
        <v/>
      </c>
      <c r="Q1477" s="21">
        <f t="shared" ref="Q1477:Q1491" si="292">Q1476</f>
        <v>74</v>
      </c>
      <c r="R1477" s="15">
        <v>2</v>
      </c>
      <c r="S1477" s="18" t="b">
        <f>ISERROR(INDEX(XMLLINK[NamePerson],MATCH(Q1477&amp;"_"&amp;D1477,XMLLINK[EID_MID],0)))</f>
        <v>1</v>
      </c>
      <c r="U1477" s="15" t="str">
        <f t="shared" ref="U1477:U1483" ca="1" si="293">IF(ISNUMBER(DATEVALUE(F1477)),TODAY()-DATEVALUE(F1477),"")</f>
        <v/>
      </c>
      <c r="W1477" s="15" t="str">
        <f>IF(AND(M1477&lt;&gt;"",M1477&lt;&gt;M1476),", "&amp;M1477,"")</f>
        <v/>
      </c>
      <c r="Y1477" s="15" t="str">
        <f>IF(AND(K1477&lt;&gt;"",K1477&lt;&gt;K1476),", "&amp;K1477,"")</f>
        <v/>
      </c>
    </row>
    <row r="1478" spans="1:25" x14ac:dyDescent="0.25">
      <c r="A1478" s="24"/>
      <c r="B1478" s="17" t="s">
        <v>81</v>
      </c>
      <c r="C1478" s="18" t="str">
        <f>IF(ISERROR(S1475),"",INDEX(XMLLINK[LeiterTelefon],MATCH(Q1478,XMLLINK[EnsembleNr],0)))</f>
        <v/>
      </c>
      <c r="D1478" s="21">
        <v>3</v>
      </c>
      <c r="E1478" s="18" t="str">
        <f>IF(S1478,"",INDEX(XMLLINK[NamePerson],MATCH(Q1479&amp;"_"&amp;D1478,XMLLINK[EID_MID],0)))</f>
        <v/>
      </c>
      <c r="F1478" s="18" t="str">
        <f>IF(S1478,"",INDEX(XMLLINK[GebDat],MATCH(Q1479&amp;"_"&amp;D1478,XMLLINK[EID_MID],0)))</f>
        <v/>
      </c>
      <c r="G1478" s="18" t="str">
        <f>IF(S1478,"",INDEX(XMLLINK[Geschlecht],MATCH(Q1479&amp;"_"&amp;D1478,XMLLINK[EID_MID],0)))</f>
        <v/>
      </c>
      <c r="H1478" s="18" t="str">
        <f>IF(S1478,"",INDEX(XMLLINK[Adresse],MATCH(Q1479&amp;"_"&amp;D1478,XMLLINK[EID_MID],0)))</f>
        <v/>
      </c>
      <c r="I1478" s="18" t="str">
        <f>IF(S1478,"",INDEX(XMLLINK[Email],MATCH(Q1479&amp;"_"&amp;D1478,XMLLINK[EID_MID],0)))</f>
        <v/>
      </c>
      <c r="J1478" s="18" t="str">
        <f>IF(S1478,"",INDEX(XMLLINK[Telefon],MATCH(Q1479&amp;"_"&amp;D1478,XMLLINK[EID_MID],0)))</f>
        <v/>
      </c>
      <c r="K1478" s="18" t="str">
        <f>IF(S1478,"",INDEX(XMLLINK[Instrument],MATCH(Q1479&amp;"_"&amp;D1478,XMLLINK[EID_MID],0)))</f>
        <v/>
      </c>
      <c r="L1478" s="18" t="str">
        <f>IF(S1478,"",INDEX(XMLLINK[BereichIDPerson],MATCH(Q1479&amp;"_"&amp;D1478,XMLLINK[EID_MID],0)))</f>
        <v/>
      </c>
      <c r="M1478" s="18" t="str">
        <f>IF(S1478,"",INDEX(XMLLINK[BereichNamePerson],MATCH(Q1479&amp;"_"&amp;D1478,XMLLINK[EID_MID],0)))</f>
        <v/>
      </c>
      <c r="N1478" s="18" t="str">
        <f>IF(S1478,"",INDEX(XMLLINK[AuswahlPerson],MATCH(Q1479&amp;"_"&amp;D1478,XMLLINK[EID_MID],0)))</f>
        <v/>
      </c>
      <c r="O1478" s="18" t="str">
        <f>IF(S1478,"",INDEX(XMLLINK[BemerkungPerson],MATCH(Q1479&amp;"_"&amp;D1478,XMLLINK[EID_MID],0)))</f>
        <v/>
      </c>
      <c r="Q1478" s="21">
        <f t="shared" si="292"/>
        <v>74</v>
      </c>
      <c r="R1478" s="15">
        <v>3</v>
      </c>
      <c r="S1478" s="18" t="b">
        <f>ISERROR(INDEX(XMLLINK[NamePerson],MATCH(Q1477&amp;"_"&amp;D1478,XMLLINK[EID_MID],0)))</f>
        <v>1</v>
      </c>
      <c r="U1478" s="15" t="str">
        <f t="shared" ca="1" si="293"/>
        <v/>
      </c>
      <c r="W1478" s="15" t="str">
        <f>IF(OR(M1478="",COUNTIF(M1476:M1477,M1478)&gt;0),"",", "&amp;M1478)</f>
        <v/>
      </c>
      <c r="Y1478" s="15" t="str">
        <f>IF(OR(K1478="",COUNTIF(K1476:K1477,K1478)&gt;0),"",", "&amp;K1478)</f>
        <v/>
      </c>
    </row>
    <row r="1479" spans="1:25" x14ac:dyDescent="0.25">
      <c r="A1479" s="24"/>
      <c r="B1479" s="17" t="s">
        <v>82</v>
      </c>
      <c r="C1479" s="18" t="str">
        <f>IF(ISERROR(S1475),"",INDEX(XMLLINK[Art],MATCH(Q1479,XMLLINK[EnsembleNr],0)))</f>
        <v/>
      </c>
      <c r="D1479" s="21">
        <v>4</v>
      </c>
      <c r="E1479" s="18" t="str">
        <f>IF(S1479,"",INDEX(XMLLINK[NamePerson],MATCH(Q1480&amp;"_"&amp;D1479,XMLLINK[EID_MID],0)))</f>
        <v/>
      </c>
      <c r="F1479" s="18" t="str">
        <f>IF(S1479,"",INDEX(XMLLINK[GebDat],MATCH(Q1480&amp;"_"&amp;D1479,XMLLINK[EID_MID],0)))</f>
        <v/>
      </c>
      <c r="G1479" s="18" t="str">
        <f>IF(S1479,"",INDEX(XMLLINK[Geschlecht],MATCH(Q1480&amp;"_"&amp;D1479,XMLLINK[EID_MID],0)))</f>
        <v/>
      </c>
      <c r="H1479" s="18" t="str">
        <f>IF(S1479,"",INDEX(XMLLINK[Adresse],MATCH(Q1480&amp;"_"&amp;D1479,XMLLINK[EID_MID],0)))</f>
        <v/>
      </c>
      <c r="I1479" s="18" t="str">
        <f>IF(S1479,"",INDEX(XMLLINK[Email],MATCH(Q1480&amp;"_"&amp;D1479,XMLLINK[EID_MID],0)))</f>
        <v/>
      </c>
      <c r="J1479" s="18" t="str">
        <f>IF(S1479,"",INDEX(XMLLINK[Telefon],MATCH(Q1480&amp;"_"&amp;D1479,XMLLINK[EID_MID],0)))</f>
        <v/>
      </c>
      <c r="K1479" s="18" t="str">
        <f>IF(S1479,"",INDEX(XMLLINK[Instrument],MATCH(Q1480&amp;"_"&amp;D1479,XMLLINK[EID_MID],0)))</f>
        <v/>
      </c>
      <c r="L1479" s="18" t="str">
        <f>IF(S1479,"",INDEX(XMLLINK[BereichIDPerson],MATCH(Q1480&amp;"_"&amp;D1479,XMLLINK[EID_MID],0)))</f>
        <v/>
      </c>
      <c r="M1479" s="18" t="str">
        <f>IF(S1479,"",INDEX(XMLLINK[BereichNamePerson],MATCH(Q1480&amp;"_"&amp;D1479,XMLLINK[EID_MID],0)))</f>
        <v/>
      </c>
      <c r="N1479" s="18" t="str">
        <f>IF(S1479,"",INDEX(XMLLINK[AuswahlPerson],MATCH(Q1480&amp;"_"&amp;D1479,XMLLINK[EID_MID],0)))</f>
        <v/>
      </c>
      <c r="O1479" s="18" t="str">
        <f>IF(S1479,"",INDEX(XMLLINK[BemerkungPerson],MATCH(Q1480&amp;"_"&amp;D1479,XMLLINK[EID_MID],0)))</f>
        <v/>
      </c>
      <c r="Q1479" s="21">
        <f t="shared" si="292"/>
        <v>74</v>
      </c>
      <c r="R1479" s="15">
        <v>4</v>
      </c>
      <c r="S1479" s="18" t="b">
        <f>ISERROR(INDEX(XMLLINK[NamePerson],MATCH(Q1477&amp;"_"&amp;D1479,XMLLINK[EID_MID],0)))</f>
        <v>1</v>
      </c>
      <c r="U1479" s="15" t="str">
        <f t="shared" ca="1" si="293"/>
        <v/>
      </c>
      <c r="W1479" s="15" t="str">
        <f>IF(OR(M1479="",COUNTIF(M1476:M1478,M1479)&gt;0),"",", "&amp;M1479)</f>
        <v/>
      </c>
      <c r="Y1479" s="15" t="str">
        <f>IF(OR(K1479="",COUNTIF(K1476:K1478,K1479)&gt;0),"",", "&amp;K1479)</f>
        <v/>
      </c>
    </row>
    <row r="1480" spans="1:25" x14ac:dyDescent="0.25">
      <c r="A1480" s="24"/>
      <c r="B1480" s="17" t="s">
        <v>83</v>
      </c>
      <c r="C1480" s="18" t="str">
        <f>IF(ISERROR(S1475),"",INDEX(XMLLINK[Stufe],MATCH(Q1480,XMLLINK[EnsembleNr],0)))</f>
        <v/>
      </c>
      <c r="D1480" s="21">
        <v>5</v>
      </c>
      <c r="E1480" s="18" t="str">
        <f>IF(S1480,"",INDEX(XMLLINK[NamePerson],MATCH(Q1481&amp;"_"&amp;D1480,XMLLINK[EID_MID],0)))</f>
        <v/>
      </c>
      <c r="F1480" s="18" t="str">
        <f>IF(S1480,"",INDEX(XMLLINK[GebDat],MATCH(Q1481&amp;"_"&amp;D1480,XMLLINK[EID_MID],0)))</f>
        <v/>
      </c>
      <c r="G1480" s="18" t="str">
        <f>IF(S1480,"",INDEX(XMLLINK[Geschlecht],MATCH(Q1481&amp;"_"&amp;D1480,XMLLINK[EID_MID],0)))</f>
        <v/>
      </c>
      <c r="H1480" s="18" t="str">
        <f>IF(S1480,"",INDEX(XMLLINK[Adresse],MATCH(Q1481&amp;"_"&amp;D1480,XMLLINK[EID_MID],0)))</f>
        <v/>
      </c>
      <c r="I1480" s="18" t="str">
        <f>IF(S1480,"",INDEX(XMLLINK[Email],MATCH(Q1481&amp;"_"&amp;D1480,XMLLINK[EID_MID],0)))</f>
        <v/>
      </c>
      <c r="J1480" s="18" t="str">
        <f>IF(S1480,"",INDEX(XMLLINK[Telefon],MATCH(Q1481&amp;"_"&amp;D1480,XMLLINK[EID_MID],0)))</f>
        <v/>
      </c>
      <c r="K1480" s="18" t="str">
        <f>IF(S1480,"",INDEX(XMLLINK[Instrument],MATCH(Q1481&amp;"_"&amp;D1480,XMLLINK[EID_MID],0)))</f>
        <v/>
      </c>
      <c r="L1480" s="18" t="str">
        <f>IF(S1480,"",INDEX(XMLLINK[BereichIDPerson],MATCH(Q1481&amp;"_"&amp;D1480,XMLLINK[EID_MID],0)))</f>
        <v/>
      </c>
      <c r="M1480" s="18" t="str">
        <f>IF(S1480,"",INDEX(XMLLINK[BereichNamePerson],MATCH(Q1481&amp;"_"&amp;D1480,XMLLINK[EID_MID],0)))</f>
        <v/>
      </c>
      <c r="N1480" s="18" t="str">
        <f>IF(S1480,"",INDEX(XMLLINK[AuswahlPerson],MATCH(Q1481&amp;"_"&amp;D1480,XMLLINK[EID_MID],0)))</f>
        <v/>
      </c>
      <c r="O1480" s="18" t="str">
        <f>IF(S1480,"",INDEX(XMLLINK[BemerkungPerson],MATCH(Q1481&amp;"_"&amp;D1480,XMLLINK[EID_MID],0)))</f>
        <v/>
      </c>
      <c r="Q1480" s="21">
        <f t="shared" si="292"/>
        <v>74</v>
      </c>
      <c r="R1480" s="15">
        <v>5</v>
      </c>
      <c r="S1480" s="18" t="b">
        <f>ISERROR(INDEX(XMLLINK[NamePerson],MATCH(Q1477&amp;"_"&amp;D1480,XMLLINK[EID_MID],0)))</f>
        <v>1</v>
      </c>
      <c r="U1480" s="15" t="str">
        <f t="shared" ca="1" si="293"/>
        <v/>
      </c>
      <c r="W1480" s="15" t="str">
        <f>IF(OR(M1480="",COUNTIF(M1476:M1479,M1480)&gt;0),"",", "&amp;M1480)</f>
        <v/>
      </c>
      <c r="Y1480" s="15" t="str">
        <f>IF(OR(K1480="",COUNTIF(K1477:K1479,K1480)&gt;0),"",", "&amp;K1480)</f>
        <v/>
      </c>
    </row>
    <row r="1481" spans="1:25" x14ac:dyDescent="0.25">
      <c r="A1481" s="24"/>
      <c r="B1481" s="17" t="s">
        <v>84</v>
      </c>
      <c r="C1481" s="18" t="str">
        <f>IF(ISERROR(S1475),"",INDEX(XMLLINK[Artikel],MATCH(Q1481,XMLLINK[EnsembleNr],0)))</f>
        <v/>
      </c>
      <c r="D1481" s="21">
        <v>6</v>
      </c>
      <c r="E1481" s="18" t="str">
        <f>IF(S1481,"",INDEX(XMLLINK[NamePerson],MATCH(Q1482&amp;"_"&amp;D1481,XMLLINK[EID_MID],0)))</f>
        <v/>
      </c>
      <c r="F1481" s="18" t="str">
        <f>IF(S1481,"",INDEX(XMLLINK[GebDat],MATCH(Q1482&amp;"_"&amp;D1481,XMLLINK[EID_MID],0)))</f>
        <v/>
      </c>
      <c r="G1481" s="18" t="str">
        <f>IF(S1481,"",INDEX(XMLLINK[Geschlecht],MATCH(Q1482&amp;"_"&amp;D1481,XMLLINK[EID_MID],0)))</f>
        <v/>
      </c>
      <c r="H1481" s="18" t="str">
        <f>IF(S1481,"",INDEX(XMLLINK[Adresse],MATCH(Q1482&amp;"_"&amp;D1481,XMLLINK[EID_MID],0)))</f>
        <v/>
      </c>
      <c r="I1481" s="18" t="str">
        <f>IF(S1481,"",INDEX(XMLLINK[Email],MATCH(Q1482&amp;"_"&amp;D1481,XMLLINK[EID_MID],0)))</f>
        <v/>
      </c>
      <c r="J1481" s="18" t="str">
        <f>IF(S1481,"",INDEX(XMLLINK[Telefon],MATCH(Q1482&amp;"_"&amp;D1481,XMLLINK[EID_MID],0)))</f>
        <v/>
      </c>
      <c r="K1481" s="18" t="str">
        <f>IF(S1481,"",INDEX(XMLLINK[Instrument],MATCH(Q1482&amp;"_"&amp;D1481,XMLLINK[EID_MID],0)))</f>
        <v/>
      </c>
      <c r="L1481" s="18" t="str">
        <f>IF(S1481,"",INDEX(XMLLINK[BereichIDPerson],MATCH(Q1482&amp;"_"&amp;D1481,XMLLINK[EID_MID],0)))</f>
        <v/>
      </c>
      <c r="M1481" s="18" t="str">
        <f>IF(S1481,"",INDEX(XMLLINK[BereichNamePerson],MATCH(Q1482&amp;"_"&amp;D1481,XMLLINK[EID_MID],0)))</f>
        <v/>
      </c>
      <c r="N1481" s="18" t="str">
        <f>IF(S1481,"",INDEX(XMLLINK[AuswahlPerson],MATCH(Q1482&amp;"_"&amp;D1481,XMLLINK[EID_MID],0)))</f>
        <v/>
      </c>
      <c r="O1481" s="18" t="str">
        <f>IF(S1481,"",INDEX(XMLLINK[BemerkungPerson],MATCH(Q1482&amp;"_"&amp;D1481,XMLLINK[EID_MID],0)))</f>
        <v/>
      </c>
      <c r="Q1481" s="21">
        <f t="shared" si="292"/>
        <v>74</v>
      </c>
      <c r="R1481" s="15">
        <v>6</v>
      </c>
      <c r="S1481" s="18" t="b">
        <f>ISERROR(INDEX(XMLLINK[NamePerson],MATCH(Q1477&amp;"_"&amp;D1481,XMLLINK[EID_MID],0)))</f>
        <v>1</v>
      </c>
      <c r="U1481" s="15" t="str">
        <f t="shared" ca="1" si="293"/>
        <v/>
      </c>
      <c r="W1481" s="15" t="str">
        <f>IF(OR(M1481="",COUNTIF(M1476:M1480,M1481)&gt;0),"",", "&amp;M1481)</f>
        <v/>
      </c>
      <c r="Y1481" s="15" t="str">
        <f>IF(OR(K1481="",COUNTIF(K1478:K1480,K1481)&gt;0),"",", "&amp;K1481)</f>
        <v/>
      </c>
    </row>
    <row r="1482" spans="1:25" x14ac:dyDescent="0.25">
      <c r="A1482" s="24"/>
      <c r="B1482" s="17" t="s">
        <v>85</v>
      </c>
      <c r="C1482" s="18" t="str">
        <f>IF(ISERROR(S1475),"",INDEX(XMLLINK[BereichID],MATCH(Q1482,XMLLINK[EnsembleNr],0)))</f>
        <v/>
      </c>
      <c r="D1482" s="21">
        <v>7</v>
      </c>
      <c r="E1482" s="18" t="str">
        <f>IF(S1482,"",INDEX(XMLLINK[NamePerson],MATCH(Q1483&amp;"_"&amp;D1482,XMLLINK[EID_MID],0)))</f>
        <v/>
      </c>
      <c r="F1482" s="18" t="str">
        <f>IF(S1482,"",INDEX(XMLLINK[GebDat],MATCH(Q1483&amp;"_"&amp;D1482,XMLLINK[EID_MID],0)))</f>
        <v/>
      </c>
      <c r="G1482" s="18" t="str">
        <f>IF(S1482,"",INDEX(XMLLINK[Geschlecht],MATCH(Q1483&amp;"_"&amp;D1482,XMLLINK[EID_MID],0)))</f>
        <v/>
      </c>
      <c r="H1482" s="18" t="str">
        <f>IF(S1482,"",INDEX(XMLLINK[Adresse],MATCH(Q1483&amp;"_"&amp;D1482,XMLLINK[EID_MID],0)))</f>
        <v/>
      </c>
      <c r="I1482" s="18" t="str">
        <f>IF(S1482,"",INDEX(XMLLINK[Email],MATCH(Q1483&amp;"_"&amp;D1482,XMLLINK[EID_MID],0)))</f>
        <v/>
      </c>
      <c r="J1482" s="18" t="str">
        <f>IF(S1482,"",INDEX(XMLLINK[Telefon],MATCH(Q1483&amp;"_"&amp;D1482,XMLLINK[EID_MID],0)))</f>
        <v/>
      </c>
      <c r="K1482" s="18" t="str">
        <f>IF(S1482,"",INDEX(XMLLINK[Instrument],MATCH(Q1483&amp;"_"&amp;D1482,XMLLINK[EID_MID],0)))</f>
        <v/>
      </c>
      <c r="L1482" s="18" t="str">
        <f>IF(S1482,"",INDEX(XMLLINK[BereichIDPerson],MATCH(Q1483&amp;"_"&amp;D1482,XMLLINK[EID_MID],0)))</f>
        <v/>
      </c>
      <c r="M1482" s="18" t="str">
        <f>IF(S1482,"",INDEX(XMLLINK[BereichNamePerson],MATCH(Q1483&amp;"_"&amp;D1482,XMLLINK[EID_MID],0)))</f>
        <v/>
      </c>
      <c r="N1482" s="18" t="str">
        <f>IF(S1482,"",INDEX(XMLLINK[AuswahlPerson],MATCH(Q1483&amp;"_"&amp;D1482,XMLLINK[EID_MID],0)))</f>
        <v/>
      </c>
      <c r="O1482" s="18" t="str">
        <f>IF(S1482,"",INDEX(XMLLINK[BemerkungPerson],MATCH(Q1483&amp;"_"&amp;D1482,XMLLINK[EID_MID],0)))</f>
        <v/>
      </c>
      <c r="Q1482" s="21">
        <f t="shared" si="292"/>
        <v>74</v>
      </c>
      <c r="R1482" s="15">
        <v>7</v>
      </c>
      <c r="S1482" s="18" t="b">
        <f>ISERROR(INDEX(XMLLINK[NamePerson],MATCH(Q1477&amp;"_"&amp;D1482,XMLLINK[EID_MID],0)))</f>
        <v>1</v>
      </c>
      <c r="U1482" s="15" t="str">
        <f t="shared" ca="1" si="293"/>
        <v/>
      </c>
      <c r="W1482" s="15" t="str">
        <f>IF(OR(M1482="",COUNTIF(M1476:M1481,M1482)&gt;0),"",", "&amp;M1482)</f>
        <v/>
      </c>
      <c r="Y1482" s="15" t="str">
        <f>IF(OR(K1482="",COUNTIF(K1479:K1481,K1482)&gt;0),"",", "&amp;K1482)</f>
        <v/>
      </c>
    </row>
    <row r="1483" spans="1:25" x14ac:dyDescent="0.25">
      <c r="A1483" s="24"/>
      <c r="B1483" s="17" t="s">
        <v>86</v>
      </c>
      <c r="C1483" s="18" t="str">
        <f>IF(ISERROR(S1475),"",INDEX(XMLLINK[BereichName],MATCH(Q1483,XMLLINK[EnsembleNr],0)))</f>
        <v/>
      </c>
      <c r="D1483" s="21">
        <v>8</v>
      </c>
      <c r="E1483" s="18" t="str">
        <f>IF(S1483,"",INDEX(XMLLINK[NamePerson],MATCH(Q1484&amp;"_"&amp;D1483,XMLLINK[EID_MID],0)))</f>
        <v/>
      </c>
      <c r="F1483" s="18" t="str">
        <f>IF(S1483,"",INDEX(XMLLINK[GebDat],MATCH(Q1484&amp;"_"&amp;D1483,XMLLINK[EID_MID],0)))</f>
        <v/>
      </c>
      <c r="G1483" s="18" t="str">
        <f>IF(S1483,"",INDEX(XMLLINK[Geschlecht],MATCH(Q1484&amp;"_"&amp;D1483,XMLLINK[EID_MID],0)))</f>
        <v/>
      </c>
      <c r="H1483" s="18" t="str">
        <f>IF(S1483,"",INDEX(XMLLINK[Adresse],MATCH(Q1484&amp;"_"&amp;D1483,XMLLINK[EID_MID],0)))</f>
        <v/>
      </c>
      <c r="I1483" s="18" t="str">
        <f>IF(S1483,"",INDEX(XMLLINK[Email],MATCH(Q1484&amp;"_"&amp;D1483,XMLLINK[EID_MID],0)))</f>
        <v/>
      </c>
      <c r="J1483" s="18" t="str">
        <f>IF(S1483,"",INDEX(XMLLINK[Telefon],MATCH(Q1484&amp;"_"&amp;D1483,XMLLINK[EID_MID],0)))</f>
        <v/>
      </c>
      <c r="K1483" s="18" t="str">
        <f>IF(S1483,"",INDEX(XMLLINK[Instrument],MATCH(Q1484&amp;"_"&amp;D1483,XMLLINK[EID_MID],0)))</f>
        <v/>
      </c>
      <c r="L1483" s="18" t="str">
        <f>IF(S1483,"",INDEX(XMLLINK[BereichIDPerson],MATCH(Q1484&amp;"_"&amp;D1483,XMLLINK[EID_MID],0)))</f>
        <v/>
      </c>
      <c r="M1483" s="18" t="str">
        <f>IF(S1483,"",INDEX(XMLLINK[BereichNamePerson],MATCH(Q1484&amp;"_"&amp;D1483,XMLLINK[EID_MID],0)))</f>
        <v/>
      </c>
      <c r="N1483" s="18" t="str">
        <f>IF(S1483,"",INDEX(XMLLINK[AuswahlPerson],MATCH(Q1484&amp;"_"&amp;D1483,XMLLINK[EID_MID],0)))</f>
        <v/>
      </c>
      <c r="O1483" s="18" t="str">
        <f>IF(S1483,"",INDEX(XMLLINK[BemerkungPerson],MATCH(Q1484&amp;"_"&amp;D1483,XMLLINK[EID_MID],0)))</f>
        <v/>
      </c>
      <c r="Q1483" s="21">
        <f t="shared" si="292"/>
        <v>74</v>
      </c>
      <c r="R1483" s="15">
        <v>8</v>
      </c>
      <c r="S1483" s="18" t="b">
        <f>ISERROR(INDEX(XMLLINK[NamePerson],MATCH(Q1477&amp;"_"&amp;D1483,XMLLINK[EID_MID],0)))</f>
        <v>1</v>
      </c>
      <c r="U1483" s="15" t="str">
        <f t="shared" ca="1" si="293"/>
        <v/>
      </c>
      <c r="W1483" s="15" t="str">
        <f>IF(OR(M1483="",COUNTIF(M1476:M1482,M1483)&gt;0),"",", "&amp;M1483)</f>
        <v/>
      </c>
      <c r="Y1483" s="15" t="str">
        <f>IF(OR(K1483="",COUNTIF(K1480:K1482,K1483)&gt;0),"",", "&amp;K1483)</f>
        <v/>
      </c>
    </row>
    <row r="1484" spans="1:25" x14ac:dyDescent="0.25">
      <c r="A1484" s="24"/>
      <c r="B1484" s="17" t="s">
        <v>87</v>
      </c>
      <c r="C1484" s="18" t="str">
        <f>IF(ISERROR(S1475),"",INDEX(XMLLINK[Auftrittzeit],MATCH(Q1484,XMLLINK[EnsembleNr],0)))</f>
        <v/>
      </c>
      <c r="D1484" s="17" t="s">
        <v>94</v>
      </c>
      <c r="E1484" s="15" t="s">
        <v>29</v>
      </c>
      <c r="F1484" s="15" t="s">
        <v>30</v>
      </c>
      <c r="G1484" s="15" t="s">
        <v>95</v>
      </c>
      <c r="H1484" s="15" t="s">
        <v>32</v>
      </c>
      <c r="I1484" s="15" t="s">
        <v>20</v>
      </c>
      <c r="J1484" s="15" t="s">
        <v>39</v>
      </c>
      <c r="Q1484" s="21">
        <f t="shared" si="292"/>
        <v>74</v>
      </c>
      <c r="U1484" s="15">
        <f ca="1">COUNT(U1476:U1483)</f>
        <v>0</v>
      </c>
      <c r="W1484" s="29" t="str">
        <f>CONCATENATE(W1485,V1486,W1486,V1487,W1487,V1488,W1488,V1489,W1489,V1490,W1490,V1491,W1491)</f>
        <v/>
      </c>
    </row>
    <row r="1485" spans="1:25" x14ac:dyDescent="0.25">
      <c r="A1485" s="24"/>
      <c r="B1485" s="17" t="s">
        <v>88</v>
      </c>
      <c r="C1485" s="18" t="str">
        <f>IF(ISERROR(S1475),"",INDEX(XMLLINK[Bemerkung],MATCH(Q1485,XMLLINK[EnsembleNr],0)))</f>
        <v/>
      </c>
      <c r="D1485" s="21">
        <v>1</v>
      </c>
      <c r="E1485" s="18" t="str">
        <f>IF(S1485,"",INDEX(XMLLINK[Titel],MATCH(Q1486&amp;"_"&amp;D1485,XMLLINK[EID_WID],0)))</f>
        <v/>
      </c>
      <c r="F1485" s="18" t="str">
        <f>IF(S1485,"",INDEX(XMLLINK[Komponist],MATCH(Q1486&amp;"_"&amp;D1485,XMLLINK[EID_WID],0)))</f>
        <v/>
      </c>
      <c r="G1485" s="18" t="str">
        <f>IF(S1485,"",INDEX(XMLLINK[Satz],MATCH(Q1486&amp;"_"&amp;D1485,XMLLINK[EID_WID],0)))</f>
        <v/>
      </c>
      <c r="H1485" s="18" t="str">
        <f>IF(S1485,"",INDEX(XMLLINK[Dauer],MATCH(Q1486&amp;"_"&amp;D1485,XMLLINK[EID_WID],0)))</f>
        <v/>
      </c>
      <c r="I1485" s="18" t="str">
        <f>IF(S1485,"",INDEX(XMLLINK[BemerkungWerk],MATCH(Q1486&amp;"_"&amp;D1485,XMLLINK[EID_WID],0)))</f>
        <v/>
      </c>
      <c r="J1485" s="18" t="str">
        <f>IF(S1485,"",INDEX(XMLLINK[Pflicht],MATCH(Q1486&amp;"_"&amp;D1485,XMLLINK[EID_WID],0)))</f>
        <v/>
      </c>
      <c r="Q1485" s="21">
        <f t="shared" si="292"/>
        <v>74</v>
      </c>
      <c r="R1485" s="22" t="s">
        <v>102</v>
      </c>
      <c r="S1485" s="18" t="b">
        <f>ISERROR(INDEX(XMLLINK[NamePerson],MATCH(Q1487&amp;"_"&amp;D1485,XMLLINK[EID_WID],0)))</f>
        <v>1</v>
      </c>
      <c r="W1485" s="15" t="str">
        <f t="shared" ref="W1485:W1492" si="294">IF(AND(F1485="",G1485=""),E1485,IF(AND(F1485&lt;&gt;"",G1485&lt;&gt;""),F1485&amp;", "&amp;E1485&amp;", "&amp;G1485,IF(F1485="",E1485&amp;", "&amp;G1485,F1485&amp;", "&amp;E1485)))</f>
        <v/>
      </c>
    </row>
    <row r="1486" spans="1:25" x14ac:dyDescent="0.25">
      <c r="A1486" s="24"/>
      <c r="B1486" s="17" t="s">
        <v>108</v>
      </c>
      <c r="C1486" s="28" t="str">
        <f ca="1">IF(U1484=0,"",SUM(U1476:U1483)/U1484/365.25)</f>
        <v/>
      </c>
      <c r="D1486" s="21">
        <v>2</v>
      </c>
      <c r="E1486" s="18" t="str">
        <f>IF(S1486,"",INDEX(XMLLINK[Titel],MATCH(Q1487&amp;"_"&amp;D1486,XMLLINK[EID_WID],0)))</f>
        <v/>
      </c>
      <c r="F1486" s="18" t="str">
        <f>IF(S1486,"",INDEX(XMLLINK[Komponist],MATCH(Q1487&amp;"_"&amp;D1486,XMLLINK[EID_WID],0)))</f>
        <v/>
      </c>
      <c r="G1486" s="18" t="str">
        <f>IF(S1486,"",INDEX(XMLLINK[Satz],MATCH(Q1487&amp;"_"&amp;D1486,XMLLINK[EID_WID],0)))</f>
        <v/>
      </c>
      <c r="H1486" s="18" t="str">
        <f>IF(S1486,"",INDEX(XMLLINK[Dauer],MATCH(Q1487&amp;"_"&amp;D1486,XMLLINK[EID_WID],0)))</f>
        <v/>
      </c>
      <c r="I1486" s="18" t="str">
        <f>IF(S1486,"",INDEX(XMLLINK[BemerkungWerk],MATCH(Q1487&amp;"_"&amp;D1486,XMLLINK[EID_WID],0)))</f>
        <v/>
      </c>
      <c r="J1486" s="18" t="str">
        <f>IF(S1486,"",INDEX(XMLLINK[Pflicht],MATCH(Q1487&amp;"_"&amp;D1486,XMLLINK[EID_WID],0)))</f>
        <v/>
      </c>
      <c r="Q1486" s="21">
        <f t="shared" si="292"/>
        <v>74</v>
      </c>
      <c r="R1486" s="22">
        <v>2</v>
      </c>
      <c r="S1486" s="18" t="b">
        <f>ISERROR(INDEX(XMLLINK[NamePerson],MATCH(Q1488&amp;"_"&amp;D1486,XMLLINK[EID_WID],0)))</f>
        <v>1</v>
      </c>
      <c r="V1486" s="15" t="str">
        <f>IF(W1486="","","; ")</f>
        <v/>
      </c>
      <c r="W1486" s="15" t="str">
        <f t="shared" si="294"/>
        <v/>
      </c>
    </row>
    <row r="1487" spans="1:25" x14ac:dyDescent="0.25">
      <c r="A1487" s="24"/>
      <c r="D1487" s="21">
        <v>3</v>
      </c>
      <c r="E1487" s="18" t="str">
        <f>IF(S1487,"",INDEX(XMLLINK[Titel],MATCH(Q1488&amp;"_"&amp;D1487,XMLLINK[EID_WID],0)))</f>
        <v/>
      </c>
      <c r="F1487" s="18" t="str">
        <f>IF(S1487,"",INDEX(XMLLINK[Komponist],MATCH(Q1488&amp;"_"&amp;D1487,XMLLINK[EID_WID],0)))</f>
        <v/>
      </c>
      <c r="G1487" s="18" t="str">
        <f>IF(S1487,"",INDEX(XMLLINK[Satz],MATCH(Q1488&amp;"_"&amp;D1487,XMLLINK[EID_WID],0)))</f>
        <v/>
      </c>
      <c r="H1487" s="18" t="str">
        <f>IF(S1487,"",INDEX(XMLLINK[Dauer],MATCH(Q1488&amp;"_"&amp;D1487,XMLLINK[EID_WID],0)))</f>
        <v/>
      </c>
      <c r="I1487" s="18" t="str">
        <f>IF(S1487,"",INDEX(XMLLINK[BemerkungWerk],MATCH(Q1488&amp;"_"&amp;D1487,XMLLINK[EID_WID],0)))</f>
        <v/>
      </c>
      <c r="J1487" s="18" t="str">
        <f>IF(S1487,"",INDEX(XMLLINK[Pflicht],MATCH(Q1488&amp;"_"&amp;D1487,XMLLINK[EID_WID],0)))</f>
        <v/>
      </c>
      <c r="Q1487" s="21">
        <f t="shared" si="292"/>
        <v>74</v>
      </c>
      <c r="R1487" s="22">
        <v>3</v>
      </c>
      <c r="S1487" s="18" t="b">
        <f>ISERROR(INDEX(XMLLINK[NamePerson],MATCH(Q1489&amp;"_"&amp;D1487,XMLLINK[EID_WID],0)))</f>
        <v>1</v>
      </c>
      <c r="V1487" s="15" t="str">
        <f t="shared" ref="V1487:V1492" si="295">IF(W1487="","","; ")</f>
        <v/>
      </c>
      <c r="W1487" s="15" t="str">
        <f t="shared" si="294"/>
        <v/>
      </c>
    </row>
    <row r="1488" spans="1:25" x14ac:dyDescent="0.25">
      <c r="A1488" s="24"/>
      <c r="D1488" s="21">
        <v>4</v>
      </c>
      <c r="E1488" s="18" t="str">
        <f>IF(S1488,"",INDEX(XMLLINK[Titel],MATCH(Q1489&amp;"_"&amp;D1488,XMLLINK[EID_WID],0)))</f>
        <v/>
      </c>
      <c r="F1488" s="18" t="str">
        <f>IF(S1488,"",INDEX(XMLLINK[Komponist],MATCH(Q1489&amp;"_"&amp;D1488,XMLLINK[EID_WID],0)))</f>
        <v/>
      </c>
      <c r="G1488" s="18" t="str">
        <f>IF(S1488,"",INDEX(XMLLINK[Satz],MATCH(Q1489&amp;"_"&amp;D1488,XMLLINK[EID_WID],0)))</f>
        <v/>
      </c>
      <c r="H1488" s="18" t="str">
        <f>IF(S1488,"",INDEX(XMLLINK[Dauer],MATCH(Q1489&amp;"_"&amp;D1488,XMLLINK[EID_WID],0)))</f>
        <v/>
      </c>
      <c r="I1488" s="18" t="str">
        <f>IF(S1488,"",INDEX(XMLLINK[BemerkungWerk],MATCH(Q1489&amp;"_"&amp;D1488,XMLLINK[EID_WID],0)))</f>
        <v/>
      </c>
      <c r="J1488" s="18" t="str">
        <f>IF(S1488,"",INDEX(XMLLINK[Pflicht],MATCH(Q1489&amp;"_"&amp;D1488,XMLLINK[EID_WID],0)))</f>
        <v/>
      </c>
      <c r="Q1488" s="21">
        <f t="shared" si="292"/>
        <v>74</v>
      </c>
      <c r="R1488" s="22">
        <v>4</v>
      </c>
      <c r="S1488" s="18" t="b">
        <f>ISERROR(INDEX(XMLLINK[NamePerson],MATCH(Q1490&amp;"_"&amp;D1488,XMLLINK[EID_WID],0)))</f>
        <v>1</v>
      </c>
      <c r="V1488" s="15" t="str">
        <f t="shared" si="295"/>
        <v/>
      </c>
      <c r="W1488" s="15" t="str">
        <f t="shared" si="294"/>
        <v/>
      </c>
    </row>
    <row r="1489" spans="1:25" x14ac:dyDescent="0.25">
      <c r="A1489" s="24"/>
      <c r="D1489" s="21">
        <v>5</v>
      </c>
      <c r="E1489" s="18" t="str">
        <f>IF(S1489,"",INDEX(XMLLINK[Titel],MATCH(Q1490&amp;"_"&amp;D1489,XMLLINK[EID_WID],0)))</f>
        <v/>
      </c>
      <c r="F1489" s="18" t="str">
        <f>IF(S1489,"",INDEX(XMLLINK[Komponist],MATCH(Q1490&amp;"_"&amp;D1489,XMLLINK[EID_WID],0)))</f>
        <v/>
      </c>
      <c r="G1489" s="18" t="str">
        <f>IF(S1489,"",INDEX(XMLLINK[Satz],MATCH(Q1490&amp;"_"&amp;D1489,XMLLINK[EID_WID],0)))</f>
        <v/>
      </c>
      <c r="H1489" s="18" t="str">
        <f>IF(S1489,"",INDEX(XMLLINK[Dauer],MATCH(Q1490&amp;"_"&amp;D1489,XMLLINK[EID_WID],0)))</f>
        <v/>
      </c>
      <c r="I1489" s="18" t="str">
        <f>IF(S1489,"",INDEX(XMLLINK[BemerkungWerk],MATCH(Q1490&amp;"_"&amp;D1489,XMLLINK[EID_WID],0)))</f>
        <v/>
      </c>
      <c r="J1489" s="18" t="str">
        <f>IF(S1489,"",INDEX(XMLLINK[Pflicht],MATCH(Q1490&amp;"_"&amp;D1489,XMLLINK[EID_WID],0)))</f>
        <v/>
      </c>
      <c r="Q1489" s="21">
        <f t="shared" si="292"/>
        <v>74</v>
      </c>
      <c r="R1489" s="22">
        <v>5</v>
      </c>
      <c r="S1489" s="18" t="b">
        <f>ISERROR(INDEX(XMLLINK[NamePerson],MATCH(Q1491&amp;"_"&amp;D1489,XMLLINK[EID_WID],0)))</f>
        <v>1</v>
      </c>
      <c r="V1489" s="15" t="str">
        <f t="shared" si="295"/>
        <v/>
      </c>
      <c r="W1489" s="15" t="str">
        <f t="shared" si="294"/>
        <v/>
      </c>
    </row>
    <row r="1490" spans="1:25" x14ac:dyDescent="0.25">
      <c r="A1490" s="24"/>
      <c r="D1490" s="21">
        <v>6</v>
      </c>
      <c r="E1490" s="18" t="str">
        <f>IF(S1490,"",INDEX(XMLLINK[Titel],MATCH(Q1491&amp;"_"&amp;D1490,XMLLINK[EID_WID],0)))</f>
        <v/>
      </c>
      <c r="F1490" s="18" t="str">
        <f>IF(S1490,"",INDEX(XMLLINK[Komponist],MATCH(Q1491&amp;"_"&amp;D1490,XMLLINK[EID_WID],0)))</f>
        <v/>
      </c>
      <c r="G1490" s="18" t="str">
        <f>IF(S1490,"",INDEX(XMLLINK[Satz],MATCH(Q1491&amp;"_"&amp;D1490,XMLLINK[EID_WID],0)))</f>
        <v/>
      </c>
      <c r="H1490" s="18" t="str">
        <f>IF(S1490,"",INDEX(XMLLINK[Dauer],MATCH(Q1491&amp;"_"&amp;D1490,XMLLINK[EID_WID],0)))</f>
        <v/>
      </c>
      <c r="I1490" s="18" t="str">
        <f>IF(S1490,"",INDEX(XMLLINK[BemerkungWerk],MATCH(Q1491&amp;"_"&amp;D1490,XMLLINK[EID_WID],0)))</f>
        <v/>
      </c>
      <c r="J1490" s="18" t="str">
        <f>IF(S1490,"",INDEX(XMLLINK[Pflicht],MATCH(Q1491&amp;"_"&amp;D1490,XMLLINK[EID_WID],0)))</f>
        <v/>
      </c>
      <c r="Q1490" s="21">
        <f t="shared" si="292"/>
        <v>74</v>
      </c>
      <c r="R1490" s="22">
        <v>6</v>
      </c>
      <c r="S1490" s="18" t="b">
        <f>ISERROR(INDEX(XMLLINK[NamePerson],MATCH(Q1492&amp;"_"&amp;D1490,XMLLINK[EID_WID],0)))</f>
        <v>1</v>
      </c>
      <c r="V1490" s="15" t="str">
        <f t="shared" si="295"/>
        <v/>
      </c>
      <c r="W1490" s="15" t="str">
        <f t="shared" si="294"/>
        <v/>
      </c>
    </row>
    <row r="1491" spans="1:25" x14ac:dyDescent="0.25">
      <c r="A1491" s="24"/>
      <c r="D1491" s="21">
        <v>7</v>
      </c>
      <c r="E1491" s="18" t="str">
        <f>IF(S1491,"",INDEX(XMLLINK[Titel],MATCH(Q1492&amp;"_"&amp;D1491,XMLLINK[EID_WID],0)))</f>
        <v/>
      </c>
      <c r="F1491" s="18" t="str">
        <f>IF(S1491,"",INDEX(XMLLINK[Komponist],MATCH(Q1492&amp;"_"&amp;D1491,XMLLINK[EID_WID],0)))</f>
        <v/>
      </c>
      <c r="G1491" s="18" t="str">
        <f>IF(S1491,"",INDEX(XMLLINK[Satz],MATCH(Q1492&amp;"_"&amp;D1491,XMLLINK[EID_WID],0)))</f>
        <v/>
      </c>
      <c r="H1491" s="18" t="str">
        <f>IF(S1491,"",INDEX(XMLLINK[Dauer],MATCH(Q1492&amp;"_"&amp;D1491,XMLLINK[EID_WID],0)))</f>
        <v/>
      </c>
      <c r="I1491" s="18" t="str">
        <f>IF(S1491,"",INDEX(XMLLINK[BemerkungWerk],MATCH(Q1492&amp;"_"&amp;D1491,XMLLINK[EID_WID],0)))</f>
        <v/>
      </c>
      <c r="J1491" s="18" t="str">
        <f>IF(S1491,"",INDEX(XMLLINK[Pflicht],MATCH(Q1492&amp;"_"&amp;D1491,XMLLINK[EID_WID],0)))</f>
        <v/>
      </c>
      <c r="Q1491" s="21">
        <f t="shared" si="292"/>
        <v>74</v>
      </c>
      <c r="R1491" s="22">
        <v>7</v>
      </c>
      <c r="S1491" s="18" t="b">
        <f>ISERROR(INDEX(XMLLINK[NamePerson],MATCH(Q1493&amp;"_"&amp;D1491,XMLLINK[EID_WID],0)))</f>
        <v>1</v>
      </c>
      <c r="V1491" s="15" t="str">
        <f t="shared" si="295"/>
        <v/>
      </c>
      <c r="W1491" s="15" t="str">
        <f t="shared" si="294"/>
        <v/>
      </c>
    </row>
    <row r="1492" spans="1:25" x14ac:dyDescent="0.25">
      <c r="A1492" s="24"/>
      <c r="D1492" s="21">
        <v>8</v>
      </c>
      <c r="E1492" s="18" t="str">
        <f>IF(S1492,"",INDEX(XMLLINK[Titel],MATCH(Q1493&amp;"_"&amp;D1492,XMLLINK[EID_WID],0)))</f>
        <v/>
      </c>
      <c r="F1492" s="18" t="str">
        <f>IF(S1492,"",INDEX(XMLLINK[Komponist],MATCH(Q1493&amp;"_"&amp;D1492,XMLLINK[EID_WID],0)))</f>
        <v/>
      </c>
      <c r="G1492" s="18" t="str">
        <f>IF(S1492,"",INDEX(XMLLINK[Satz],MATCH(Q1493&amp;"_"&amp;D1492,XMLLINK[EID_WID],0)))</f>
        <v/>
      </c>
      <c r="H1492" s="18" t="str">
        <f>IF(S1492,"",INDEX(XMLLINK[Dauer],MATCH(Q1493&amp;"_"&amp;D1492,XMLLINK[EID_WID],0)))</f>
        <v/>
      </c>
      <c r="I1492" s="18" t="str">
        <f>IF(S1492,"",INDEX(XMLLINK[BemerkungWerk],MATCH(Q1493&amp;"_"&amp;D1492,XMLLINK[EID_WID],0)))</f>
        <v/>
      </c>
      <c r="J1492" s="18" t="str">
        <f>IF(S1492,"",INDEX(XMLLINK[Pflicht],MATCH(Q1493&amp;"_"&amp;D1492,XMLLINK[EID_WID],0)))</f>
        <v/>
      </c>
      <c r="Q1492" s="21"/>
      <c r="R1492" s="22">
        <v>8</v>
      </c>
      <c r="S1492" s="18" t="b">
        <f>ISERROR(INDEX(XMLLINK[NamePerson],MATCH(A1493&amp;"_"&amp;D1492,XMLLINK[EID_WID],0)))</f>
        <v>1</v>
      </c>
      <c r="V1492" s="15" t="str">
        <f t="shared" si="295"/>
        <v/>
      </c>
      <c r="W1492" s="15" t="str">
        <f t="shared" si="294"/>
        <v/>
      </c>
    </row>
    <row r="1494" spans="1:25" x14ac:dyDescent="0.25">
      <c r="A1494" s="23" t="s">
        <v>96</v>
      </c>
      <c r="B1494" s="23">
        <f>(ROW()+6)/20</f>
        <v>75</v>
      </c>
      <c r="C1494" s="24"/>
      <c r="D1494" s="24"/>
      <c r="E1494" s="24"/>
      <c r="F1494" s="24"/>
      <c r="G1494" s="24"/>
      <c r="H1494" s="24"/>
      <c r="I1494" s="24"/>
      <c r="J1494" s="24"/>
      <c r="K1494" s="24"/>
      <c r="L1494" s="24"/>
      <c r="M1494" s="24"/>
      <c r="N1494" s="24"/>
      <c r="O1494" s="24"/>
    </row>
    <row r="1495" spans="1:25" x14ac:dyDescent="0.25">
      <c r="A1495" s="24"/>
      <c r="B1495" s="17" t="s">
        <v>78</v>
      </c>
      <c r="C1495" s="18" t="str">
        <f>IF(ISERROR(S1495),"",INDEX(XMLLINK[Name],MATCH(Q1496,XMLLINK[EnsembleNr],0)))</f>
        <v/>
      </c>
      <c r="D1495" s="17" t="s">
        <v>89</v>
      </c>
      <c r="E1495" s="19" t="s">
        <v>11</v>
      </c>
      <c r="F1495" s="15" t="s">
        <v>90</v>
      </c>
      <c r="G1495" s="15" t="s">
        <v>91</v>
      </c>
      <c r="H1495" s="15" t="s">
        <v>24</v>
      </c>
      <c r="I1495" s="15" t="s">
        <v>25</v>
      </c>
      <c r="J1495" s="15" t="s">
        <v>26</v>
      </c>
      <c r="K1495" s="15" t="s">
        <v>27</v>
      </c>
      <c r="L1495" s="15" t="s">
        <v>18</v>
      </c>
      <c r="M1495" s="15" t="s">
        <v>92</v>
      </c>
      <c r="N1495" s="15" t="s">
        <v>93</v>
      </c>
      <c r="O1495" s="15" t="s">
        <v>20</v>
      </c>
      <c r="Q1495" s="21" t="s">
        <v>103</v>
      </c>
      <c r="R1495" s="17" t="s">
        <v>97</v>
      </c>
      <c r="S1495" s="20" t="e">
        <f>VLOOKUP(Q1497,XMLLINK[EnsembleNr],1,0)</f>
        <v>#N/A</v>
      </c>
      <c r="T1495" s="15" t="s">
        <v>100</v>
      </c>
      <c r="W1495" s="29" t="str">
        <f>CONCATENATE(W1496,W1497,W1498,W1499,W1500,W1501,W1502,W1503)</f>
        <v/>
      </c>
      <c r="X1495" s="31">
        <f>8-COUNTIF(W1496:W1503,"")</f>
        <v>0</v>
      </c>
      <c r="Y1495" s="29" t="str">
        <f>CONCATENATE(Y1496,Y1497,Y1498,Y1499,Y1500,Y1501,Y1502,Y1503)</f>
        <v/>
      </c>
    </row>
    <row r="1496" spans="1:25" x14ac:dyDescent="0.25">
      <c r="A1496" s="24"/>
      <c r="B1496" s="17" t="s">
        <v>79</v>
      </c>
      <c r="C1496" s="18" t="str">
        <f>IF(ISERROR(S1495),"",INDEX(XMLLINK[Leiter],MATCH(Q1496,XMLLINK[EnsembleNr],0)))</f>
        <v/>
      </c>
      <c r="D1496" s="21">
        <v>1</v>
      </c>
      <c r="E1496" s="18" t="str">
        <f>IF(S1496,"",INDEX(XMLLINK[NamePerson],MATCH(Q1497&amp;"_"&amp;D1496,XMLLINK[EID_MID],0)))</f>
        <v/>
      </c>
      <c r="F1496" s="18" t="str">
        <f>IF(S1496,"",INDEX(XMLLINK[GebDat],MATCH(Q1497&amp;"_"&amp;D1496,XMLLINK[EID_MID],0)))</f>
        <v/>
      </c>
      <c r="G1496" s="18" t="str">
        <f>IF(S1496,"",INDEX(XMLLINK[Geschlecht],MATCH(Q1497&amp;"_"&amp;D1496,XMLLINK[EID_MID],0)))</f>
        <v/>
      </c>
      <c r="H1496" s="18" t="str">
        <f>IF(S1496,"",INDEX(XMLLINK[Adresse],MATCH(Q1497&amp;"_"&amp;D1496,XMLLINK[EID_MID],0)))</f>
        <v/>
      </c>
      <c r="I1496" s="18" t="str">
        <f>IF(S1496,"",INDEX(XMLLINK[Email],MATCH(Q1497&amp;"_"&amp;D1496,XMLLINK[EID_MID],0)))</f>
        <v/>
      </c>
      <c r="J1496" s="18" t="str">
        <f>IF(S1496,"",INDEX(XMLLINK[Telefon],MATCH(Q1497&amp;"_"&amp;D1496,XMLLINK[EID_MID],0)))</f>
        <v/>
      </c>
      <c r="K1496" s="18" t="str">
        <f>IF(S1496,"",INDEX(XMLLINK[Instrument],MATCH(Q1497&amp;"_"&amp;D1496,XMLLINK[EID_MID],0)))</f>
        <v/>
      </c>
      <c r="L1496" s="18" t="str">
        <f>IF(S1496,"",INDEX(XMLLINK[BereichIDPerson],MATCH(Q1497&amp;"_"&amp;D1496,XMLLINK[EID_MID],0)))</f>
        <v/>
      </c>
      <c r="M1496" s="18" t="str">
        <f>IF(S1496,"",INDEX(XMLLINK[BereichNamePerson],MATCH(Q1497&amp;"_"&amp;D1496,XMLLINK[EID_MID],0)))</f>
        <v/>
      </c>
      <c r="N1496" s="18" t="str">
        <f>IF(S1496,"",INDEX(XMLLINK[AuswahlPerson],MATCH(Q1497&amp;"_"&amp;D1496,XMLLINK[EID_MID],0)))</f>
        <v/>
      </c>
      <c r="O1496" s="18" t="str">
        <f>IF(S1496,"",INDEX(XMLLINK[BemerkungPerson],MATCH(Q1497&amp;"_"&amp;D1496,XMLLINK[EID_MID],0)))</f>
        <v/>
      </c>
      <c r="Q1496" s="21">
        <f>B1494</f>
        <v>75</v>
      </c>
      <c r="R1496" s="22" t="s">
        <v>101</v>
      </c>
      <c r="S1496" s="18" t="b">
        <f>ISERROR(INDEX(XMLLINK[NamePerson],MATCH(Q1497&amp;"_"&amp;D1496,XMLLINK[EID_MID],0)))</f>
        <v>1</v>
      </c>
      <c r="U1496" s="15" t="str">
        <f ca="1">IF(ISNUMBER(DATEVALUE(F1496)),TODAY()-DATEVALUE(F1496),"")</f>
        <v/>
      </c>
      <c r="W1496" s="15" t="str">
        <f>M1496</f>
        <v/>
      </c>
      <c r="X1496" s="29" t="str">
        <f>IF(E1496="","",IF(E1497="",E1496,IF(E1498="",E1496&amp;", "&amp;E1497,IF(E1499="",E1496&amp;", "&amp;E1497&amp;", "&amp;E1498,IF(E1500="",E1496&amp;", "&amp;E1497&amp;", "&amp;E1498&amp;", "&amp;E1499,IF(E1501="",E1496&amp;", "&amp;E1497&amp;", "&amp;E1498&amp;", "&amp;E1499&amp;", "&amp;E1500,IF(E1502="",E1496&amp;", "&amp;E1497&amp;", "&amp;E1498&amp;", "&amp;E1499&amp;", "&amp;E1500&amp;", "&amp;E1501,IF(E1503="",E1496&amp;", "&amp;E1497&amp;", "&amp;E1498&amp;", "&amp;E1499&amp;", "&amp;E1500&amp;", "&amp;E1501&amp;", "&amp;E1502,E1496&amp;", "&amp;E1497&amp;", "&amp;E1498&amp;", "&amp;E1499&amp;", "&amp;E1500&amp;", "&amp;E1501&amp;", "&amp;E1502&amp;", "&amp;E1503))))))))</f>
        <v/>
      </c>
      <c r="Y1496" s="15" t="str">
        <f>K1496</f>
        <v/>
      </c>
    </row>
    <row r="1497" spans="1:25" x14ac:dyDescent="0.25">
      <c r="A1497" s="24"/>
      <c r="B1497" s="17" t="s">
        <v>80</v>
      </c>
      <c r="C1497" s="18" t="str">
        <f>IF(ISERROR(S1495),"",INDEX(XMLLINK[LeiterEmail],MATCH(Q1497,XMLLINK[EnsembleNr],0)))</f>
        <v/>
      </c>
      <c r="D1497" s="21">
        <v>2</v>
      </c>
      <c r="E1497" s="18" t="str">
        <f>IF(S1497,"",INDEX(XMLLINK[NamePerson],MATCH(Q1498&amp;"_"&amp;D1497,XMLLINK[EID_MID],0)))</f>
        <v/>
      </c>
      <c r="F1497" s="18" t="str">
        <f>IF(S1497,"",INDEX(XMLLINK[GebDat],MATCH(Q1498&amp;"_"&amp;D1497,XMLLINK[EID_MID],0)))</f>
        <v/>
      </c>
      <c r="G1497" s="18" t="str">
        <f>IF(S1497,"",INDEX(XMLLINK[Geschlecht],MATCH(Q1498&amp;"_"&amp;D1497,XMLLINK[EID_MID],0)))</f>
        <v/>
      </c>
      <c r="H1497" s="18" t="str">
        <f>IF(S1497,"",INDEX(XMLLINK[Adresse],MATCH(Q1498&amp;"_"&amp;D1497,XMLLINK[EID_MID],0)))</f>
        <v/>
      </c>
      <c r="I1497" s="18" t="str">
        <f>IF(S1497,"",INDEX(XMLLINK[Email],MATCH(Q1498&amp;"_"&amp;D1497,XMLLINK[EID_MID],0)))</f>
        <v/>
      </c>
      <c r="J1497" s="18" t="str">
        <f>IF(S1497,"",INDEX(XMLLINK[Telefon],MATCH(Q1498&amp;"_"&amp;D1497,XMLLINK[EID_MID],0)))</f>
        <v/>
      </c>
      <c r="K1497" s="18" t="str">
        <f>IF(S1497,"",INDEX(XMLLINK[Instrument],MATCH(Q1498&amp;"_"&amp;D1497,XMLLINK[EID_MID],0)))</f>
        <v/>
      </c>
      <c r="L1497" s="18" t="str">
        <f>IF(S1497,"",INDEX(XMLLINK[BereichIDPerson],MATCH(Q1498&amp;"_"&amp;D1497,XMLLINK[EID_MID],0)))</f>
        <v/>
      </c>
      <c r="M1497" s="18" t="str">
        <f>IF(S1497,"",INDEX(XMLLINK[BereichNamePerson],MATCH(Q1498&amp;"_"&amp;D1497,XMLLINK[EID_MID],0)))</f>
        <v/>
      </c>
      <c r="N1497" s="18" t="str">
        <f>IF(S1497,"",INDEX(XMLLINK[AuswahlPerson],MATCH(Q1498&amp;"_"&amp;D1497,XMLLINK[EID_MID],0)))</f>
        <v/>
      </c>
      <c r="O1497" s="18" t="str">
        <f>IF(S1497,"",INDEX(XMLLINK[BemerkungPerson],MATCH(Q1498&amp;"_"&amp;D1497,XMLLINK[EID_MID],0)))</f>
        <v/>
      </c>
      <c r="Q1497" s="21">
        <f t="shared" ref="Q1497:Q1511" si="296">Q1496</f>
        <v>75</v>
      </c>
      <c r="R1497" s="15">
        <v>2</v>
      </c>
      <c r="S1497" s="18" t="b">
        <f>ISERROR(INDEX(XMLLINK[NamePerson],MATCH(Q1497&amp;"_"&amp;D1497,XMLLINK[EID_MID],0)))</f>
        <v>1</v>
      </c>
      <c r="U1497" s="15" t="str">
        <f t="shared" ref="U1497:U1503" ca="1" si="297">IF(ISNUMBER(DATEVALUE(F1497)),TODAY()-DATEVALUE(F1497),"")</f>
        <v/>
      </c>
      <c r="W1497" s="15" t="str">
        <f>IF(AND(M1497&lt;&gt;"",M1497&lt;&gt;M1496),", "&amp;M1497,"")</f>
        <v/>
      </c>
      <c r="Y1497" s="15" t="str">
        <f>IF(AND(K1497&lt;&gt;"",K1497&lt;&gt;K1496),", "&amp;K1497,"")</f>
        <v/>
      </c>
    </row>
    <row r="1498" spans="1:25" x14ac:dyDescent="0.25">
      <c r="A1498" s="24"/>
      <c r="B1498" s="17" t="s">
        <v>81</v>
      </c>
      <c r="C1498" s="18" t="str">
        <f>IF(ISERROR(S1495),"",INDEX(XMLLINK[LeiterTelefon],MATCH(Q1498,XMLLINK[EnsembleNr],0)))</f>
        <v/>
      </c>
      <c r="D1498" s="21">
        <v>3</v>
      </c>
      <c r="E1498" s="18" t="str">
        <f>IF(S1498,"",INDEX(XMLLINK[NamePerson],MATCH(Q1499&amp;"_"&amp;D1498,XMLLINK[EID_MID],0)))</f>
        <v/>
      </c>
      <c r="F1498" s="18" t="str">
        <f>IF(S1498,"",INDEX(XMLLINK[GebDat],MATCH(Q1499&amp;"_"&amp;D1498,XMLLINK[EID_MID],0)))</f>
        <v/>
      </c>
      <c r="G1498" s="18" t="str">
        <f>IF(S1498,"",INDEX(XMLLINK[Geschlecht],MATCH(Q1499&amp;"_"&amp;D1498,XMLLINK[EID_MID],0)))</f>
        <v/>
      </c>
      <c r="H1498" s="18" t="str">
        <f>IF(S1498,"",INDEX(XMLLINK[Adresse],MATCH(Q1499&amp;"_"&amp;D1498,XMLLINK[EID_MID],0)))</f>
        <v/>
      </c>
      <c r="I1498" s="18" t="str">
        <f>IF(S1498,"",INDEX(XMLLINK[Email],MATCH(Q1499&amp;"_"&amp;D1498,XMLLINK[EID_MID],0)))</f>
        <v/>
      </c>
      <c r="J1498" s="18" t="str">
        <f>IF(S1498,"",INDEX(XMLLINK[Telefon],MATCH(Q1499&amp;"_"&amp;D1498,XMLLINK[EID_MID],0)))</f>
        <v/>
      </c>
      <c r="K1498" s="18" t="str">
        <f>IF(S1498,"",INDEX(XMLLINK[Instrument],MATCH(Q1499&amp;"_"&amp;D1498,XMLLINK[EID_MID],0)))</f>
        <v/>
      </c>
      <c r="L1498" s="18" t="str">
        <f>IF(S1498,"",INDEX(XMLLINK[BereichIDPerson],MATCH(Q1499&amp;"_"&amp;D1498,XMLLINK[EID_MID],0)))</f>
        <v/>
      </c>
      <c r="M1498" s="18" t="str">
        <f>IF(S1498,"",INDEX(XMLLINK[BereichNamePerson],MATCH(Q1499&amp;"_"&amp;D1498,XMLLINK[EID_MID],0)))</f>
        <v/>
      </c>
      <c r="N1498" s="18" t="str">
        <f>IF(S1498,"",INDEX(XMLLINK[AuswahlPerson],MATCH(Q1499&amp;"_"&amp;D1498,XMLLINK[EID_MID],0)))</f>
        <v/>
      </c>
      <c r="O1498" s="18" t="str">
        <f>IF(S1498,"",INDEX(XMLLINK[BemerkungPerson],MATCH(Q1499&amp;"_"&amp;D1498,XMLLINK[EID_MID],0)))</f>
        <v/>
      </c>
      <c r="Q1498" s="21">
        <f t="shared" si="296"/>
        <v>75</v>
      </c>
      <c r="R1498" s="15">
        <v>3</v>
      </c>
      <c r="S1498" s="18" t="b">
        <f>ISERROR(INDEX(XMLLINK[NamePerson],MATCH(Q1497&amp;"_"&amp;D1498,XMLLINK[EID_MID],0)))</f>
        <v>1</v>
      </c>
      <c r="U1498" s="15" t="str">
        <f t="shared" ca="1" si="297"/>
        <v/>
      </c>
      <c r="W1498" s="15" t="str">
        <f>IF(OR(M1498="",COUNTIF(M1496:M1497,M1498)&gt;0),"",", "&amp;M1498)</f>
        <v/>
      </c>
      <c r="Y1498" s="15" t="str">
        <f>IF(OR(K1498="",COUNTIF(K1496:K1497,K1498)&gt;0),"",", "&amp;K1498)</f>
        <v/>
      </c>
    </row>
    <row r="1499" spans="1:25" x14ac:dyDescent="0.25">
      <c r="A1499" s="24"/>
      <c r="B1499" s="17" t="s">
        <v>82</v>
      </c>
      <c r="C1499" s="18" t="str">
        <f>IF(ISERROR(S1495),"",INDEX(XMLLINK[Art],MATCH(Q1499,XMLLINK[EnsembleNr],0)))</f>
        <v/>
      </c>
      <c r="D1499" s="21">
        <v>4</v>
      </c>
      <c r="E1499" s="18" t="str">
        <f>IF(S1499,"",INDEX(XMLLINK[NamePerson],MATCH(Q1500&amp;"_"&amp;D1499,XMLLINK[EID_MID],0)))</f>
        <v/>
      </c>
      <c r="F1499" s="18" t="str">
        <f>IF(S1499,"",INDEX(XMLLINK[GebDat],MATCH(Q1500&amp;"_"&amp;D1499,XMLLINK[EID_MID],0)))</f>
        <v/>
      </c>
      <c r="G1499" s="18" t="str">
        <f>IF(S1499,"",INDEX(XMLLINK[Geschlecht],MATCH(Q1500&amp;"_"&amp;D1499,XMLLINK[EID_MID],0)))</f>
        <v/>
      </c>
      <c r="H1499" s="18" t="str">
        <f>IF(S1499,"",INDEX(XMLLINK[Adresse],MATCH(Q1500&amp;"_"&amp;D1499,XMLLINK[EID_MID],0)))</f>
        <v/>
      </c>
      <c r="I1499" s="18" t="str">
        <f>IF(S1499,"",INDEX(XMLLINK[Email],MATCH(Q1500&amp;"_"&amp;D1499,XMLLINK[EID_MID],0)))</f>
        <v/>
      </c>
      <c r="J1499" s="18" t="str">
        <f>IF(S1499,"",INDEX(XMLLINK[Telefon],MATCH(Q1500&amp;"_"&amp;D1499,XMLLINK[EID_MID],0)))</f>
        <v/>
      </c>
      <c r="K1499" s="18" t="str">
        <f>IF(S1499,"",INDEX(XMLLINK[Instrument],MATCH(Q1500&amp;"_"&amp;D1499,XMLLINK[EID_MID],0)))</f>
        <v/>
      </c>
      <c r="L1499" s="18" t="str">
        <f>IF(S1499,"",INDEX(XMLLINK[BereichIDPerson],MATCH(Q1500&amp;"_"&amp;D1499,XMLLINK[EID_MID],0)))</f>
        <v/>
      </c>
      <c r="M1499" s="18" t="str">
        <f>IF(S1499,"",INDEX(XMLLINK[BereichNamePerson],MATCH(Q1500&amp;"_"&amp;D1499,XMLLINK[EID_MID],0)))</f>
        <v/>
      </c>
      <c r="N1499" s="18" t="str">
        <f>IF(S1499,"",INDEX(XMLLINK[AuswahlPerson],MATCH(Q1500&amp;"_"&amp;D1499,XMLLINK[EID_MID],0)))</f>
        <v/>
      </c>
      <c r="O1499" s="18" t="str">
        <f>IF(S1499,"",INDEX(XMLLINK[BemerkungPerson],MATCH(Q1500&amp;"_"&amp;D1499,XMLLINK[EID_MID],0)))</f>
        <v/>
      </c>
      <c r="Q1499" s="21">
        <f t="shared" si="296"/>
        <v>75</v>
      </c>
      <c r="R1499" s="15">
        <v>4</v>
      </c>
      <c r="S1499" s="18" t="b">
        <f>ISERROR(INDEX(XMLLINK[NamePerson],MATCH(Q1497&amp;"_"&amp;D1499,XMLLINK[EID_MID],0)))</f>
        <v>1</v>
      </c>
      <c r="U1499" s="15" t="str">
        <f t="shared" ca="1" si="297"/>
        <v/>
      </c>
      <c r="W1499" s="15" t="str">
        <f>IF(OR(M1499="",COUNTIF(M1496:M1498,M1499)&gt;0),"",", "&amp;M1499)</f>
        <v/>
      </c>
      <c r="Y1499" s="15" t="str">
        <f>IF(OR(K1499="",COUNTIF(K1496:K1498,K1499)&gt;0),"",", "&amp;K1499)</f>
        <v/>
      </c>
    </row>
    <row r="1500" spans="1:25" x14ac:dyDescent="0.25">
      <c r="A1500" s="24"/>
      <c r="B1500" s="17" t="s">
        <v>83</v>
      </c>
      <c r="C1500" s="18" t="str">
        <f>IF(ISERROR(S1495),"",INDEX(XMLLINK[Stufe],MATCH(Q1500,XMLLINK[EnsembleNr],0)))</f>
        <v/>
      </c>
      <c r="D1500" s="21">
        <v>5</v>
      </c>
      <c r="E1500" s="18" t="str">
        <f>IF(S1500,"",INDEX(XMLLINK[NamePerson],MATCH(Q1501&amp;"_"&amp;D1500,XMLLINK[EID_MID],0)))</f>
        <v/>
      </c>
      <c r="F1500" s="18" t="str">
        <f>IF(S1500,"",INDEX(XMLLINK[GebDat],MATCH(Q1501&amp;"_"&amp;D1500,XMLLINK[EID_MID],0)))</f>
        <v/>
      </c>
      <c r="G1500" s="18" t="str">
        <f>IF(S1500,"",INDEX(XMLLINK[Geschlecht],MATCH(Q1501&amp;"_"&amp;D1500,XMLLINK[EID_MID],0)))</f>
        <v/>
      </c>
      <c r="H1500" s="18" t="str">
        <f>IF(S1500,"",INDEX(XMLLINK[Adresse],MATCH(Q1501&amp;"_"&amp;D1500,XMLLINK[EID_MID],0)))</f>
        <v/>
      </c>
      <c r="I1500" s="18" t="str">
        <f>IF(S1500,"",INDEX(XMLLINK[Email],MATCH(Q1501&amp;"_"&amp;D1500,XMLLINK[EID_MID],0)))</f>
        <v/>
      </c>
      <c r="J1500" s="18" t="str">
        <f>IF(S1500,"",INDEX(XMLLINK[Telefon],MATCH(Q1501&amp;"_"&amp;D1500,XMLLINK[EID_MID],0)))</f>
        <v/>
      </c>
      <c r="K1500" s="18" t="str">
        <f>IF(S1500,"",INDEX(XMLLINK[Instrument],MATCH(Q1501&amp;"_"&amp;D1500,XMLLINK[EID_MID],0)))</f>
        <v/>
      </c>
      <c r="L1500" s="18" t="str">
        <f>IF(S1500,"",INDEX(XMLLINK[BereichIDPerson],MATCH(Q1501&amp;"_"&amp;D1500,XMLLINK[EID_MID],0)))</f>
        <v/>
      </c>
      <c r="M1500" s="18" t="str">
        <f>IF(S1500,"",INDEX(XMLLINK[BereichNamePerson],MATCH(Q1501&amp;"_"&amp;D1500,XMLLINK[EID_MID],0)))</f>
        <v/>
      </c>
      <c r="N1500" s="18" t="str">
        <f>IF(S1500,"",INDEX(XMLLINK[AuswahlPerson],MATCH(Q1501&amp;"_"&amp;D1500,XMLLINK[EID_MID],0)))</f>
        <v/>
      </c>
      <c r="O1500" s="18" t="str">
        <f>IF(S1500,"",INDEX(XMLLINK[BemerkungPerson],MATCH(Q1501&amp;"_"&amp;D1500,XMLLINK[EID_MID],0)))</f>
        <v/>
      </c>
      <c r="Q1500" s="21">
        <f t="shared" si="296"/>
        <v>75</v>
      </c>
      <c r="R1500" s="15">
        <v>5</v>
      </c>
      <c r="S1500" s="18" t="b">
        <f>ISERROR(INDEX(XMLLINK[NamePerson],MATCH(Q1497&amp;"_"&amp;D1500,XMLLINK[EID_MID],0)))</f>
        <v>1</v>
      </c>
      <c r="U1500" s="15" t="str">
        <f t="shared" ca="1" si="297"/>
        <v/>
      </c>
      <c r="W1500" s="15" t="str">
        <f>IF(OR(M1500="",COUNTIF(M1496:M1499,M1500)&gt;0),"",", "&amp;M1500)</f>
        <v/>
      </c>
      <c r="Y1500" s="15" t="str">
        <f>IF(OR(K1500="",COUNTIF(K1497:K1499,K1500)&gt;0),"",", "&amp;K1500)</f>
        <v/>
      </c>
    </row>
    <row r="1501" spans="1:25" x14ac:dyDescent="0.25">
      <c r="A1501" s="24"/>
      <c r="B1501" s="17" t="s">
        <v>84</v>
      </c>
      <c r="C1501" s="18" t="str">
        <f>IF(ISERROR(S1495),"",INDEX(XMLLINK[Artikel],MATCH(Q1501,XMLLINK[EnsembleNr],0)))</f>
        <v/>
      </c>
      <c r="D1501" s="21">
        <v>6</v>
      </c>
      <c r="E1501" s="18" t="str">
        <f>IF(S1501,"",INDEX(XMLLINK[NamePerson],MATCH(Q1502&amp;"_"&amp;D1501,XMLLINK[EID_MID],0)))</f>
        <v/>
      </c>
      <c r="F1501" s="18" t="str">
        <f>IF(S1501,"",INDEX(XMLLINK[GebDat],MATCH(Q1502&amp;"_"&amp;D1501,XMLLINK[EID_MID],0)))</f>
        <v/>
      </c>
      <c r="G1501" s="18" t="str">
        <f>IF(S1501,"",INDEX(XMLLINK[Geschlecht],MATCH(Q1502&amp;"_"&amp;D1501,XMLLINK[EID_MID],0)))</f>
        <v/>
      </c>
      <c r="H1501" s="18" t="str">
        <f>IF(S1501,"",INDEX(XMLLINK[Adresse],MATCH(Q1502&amp;"_"&amp;D1501,XMLLINK[EID_MID],0)))</f>
        <v/>
      </c>
      <c r="I1501" s="18" t="str">
        <f>IF(S1501,"",INDEX(XMLLINK[Email],MATCH(Q1502&amp;"_"&amp;D1501,XMLLINK[EID_MID],0)))</f>
        <v/>
      </c>
      <c r="J1501" s="18" t="str">
        <f>IF(S1501,"",INDEX(XMLLINK[Telefon],MATCH(Q1502&amp;"_"&amp;D1501,XMLLINK[EID_MID],0)))</f>
        <v/>
      </c>
      <c r="K1501" s="18" t="str">
        <f>IF(S1501,"",INDEX(XMLLINK[Instrument],MATCH(Q1502&amp;"_"&amp;D1501,XMLLINK[EID_MID],0)))</f>
        <v/>
      </c>
      <c r="L1501" s="18" t="str">
        <f>IF(S1501,"",INDEX(XMLLINK[BereichIDPerson],MATCH(Q1502&amp;"_"&amp;D1501,XMLLINK[EID_MID],0)))</f>
        <v/>
      </c>
      <c r="M1501" s="18" t="str">
        <f>IF(S1501,"",INDEX(XMLLINK[BereichNamePerson],MATCH(Q1502&amp;"_"&amp;D1501,XMLLINK[EID_MID],0)))</f>
        <v/>
      </c>
      <c r="N1501" s="18" t="str">
        <f>IF(S1501,"",INDEX(XMLLINK[AuswahlPerson],MATCH(Q1502&amp;"_"&amp;D1501,XMLLINK[EID_MID],0)))</f>
        <v/>
      </c>
      <c r="O1501" s="18" t="str">
        <f>IF(S1501,"",INDEX(XMLLINK[BemerkungPerson],MATCH(Q1502&amp;"_"&amp;D1501,XMLLINK[EID_MID],0)))</f>
        <v/>
      </c>
      <c r="Q1501" s="21">
        <f t="shared" si="296"/>
        <v>75</v>
      </c>
      <c r="R1501" s="15">
        <v>6</v>
      </c>
      <c r="S1501" s="18" t="b">
        <f>ISERROR(INDEX(XMLLINK[NamePerson],MATCH(Q1497&amp;"_"&amp;D1501,XMLLINK[EID_MID],0)))</f>
        <v>1</v>
      </c>
      <c r="U1501" s="15" t="str">
        <f t="shared" ca="1" si="297"/>
        <v/>
      </c>
      <c r="W1501" s="15" t="str">
        <f>IF(OR(M1501="",COUNTIF(M1496:M1500,M1501)&gt;0),"",", "&amp;M1501)</f>
        <v/>
      </c>
      <c r="Y1501" s="15" t="str">
        <f>IF(OR(K1501="",COUNTIF(K1498:K1500,K1501)&gt;0),"",", "&amp;K1501)</f>
        <v/>
      </c>
    </row>
    <row r="1502" spans="1:25" x14ac:dyDescent="0.25">
      <c r="A1502" s="24"/>
      <c r="B1502" s="17" t="s">
        <v>85</v>
      </c>
      <c r="C1502" s="18" t="str">
        <f>IF(ISERROR(S1495),"",INDEX(XMLLINK[BereichID],MATCH(Q1502,XMLLINK[EnsembleNr],0)))</f>
        <v/>
      </c>
      <c r="D1502" s="21">
        <v>7</v>
      </c>
      <c r="E1502" s="18" t="str">
        <f>IF(S1502,"",INDEX(XMLLINK[NamePerson],MATCH(Q1503&amp;"_"&amp;D1502,XMLLINK[EID_MID],0)))</f>
        <v/>
      </c>
      <c r="F1502" s="18" t="str">
        <f>IF(S1502,"",INDEX(XMLLINK[GebDat],MATCH(Q1503&amp;"_"&amp;D1502,XMLLINK[EID_MID],0)))</f>
        <v/>
      </c>
      <c r="G1502" s="18" t="str">
        <f>IF(S1502,"",INDEX(XMLLINK[Geschlecht],MATCH(Q1503&amp;"_"&amp;D1502,XMLLINK[EID_MID],0)))</f>
        <v/>
      </c>
      <c r="H1502" s="18" t="str">
        <f>IF(S1502,"",INDEX(XMLLINK[Adresse],MATCH(Q1503&amp;"_"&amp;D1502,XMLLINK[EID_MID],0)))</f>
        <v/>
      </c>
      <c r="I1502" s="18" t="str">
        <f>IF(S1502,"",INDEX(XMLLINK[Email],MATCH(Q1503&amp;"_"&amp;D1502,XMLLINK[EID_MID],0)))</f>
        <v/>
      </c>
      <c r="J1502" s="18" t="str">
        <f>IF(S1502,"",INDEX(XMLLINK[Telefon],MATCH(Q1503&amp;"_"&amp;D1502,XMLLINK[EID_MID],0)))</f>
        <v/>
      </c>
      <c r="K1502" s="18" t="str">
        <f>IF(S1502,"",INDEX(XMLLINK[Instrument],MATCH(Q1503&amp;"_"&amp;D1502,XMLLINK[EID_MID],0)))</f>
        <v/>
      </c>
      <c r="L1502" s="18" t="str">
        <f>IF(S1502,"",INDEX(XMLLINK[BereichIDPerson],MATCH(Q1503&amp;"_"&amp;D1502,XMLLINK[EID_MID],0)))</f>
        <v/>
      </c>
      <c r="M1502" s="18" t="str">
        <f>IF(S1502,"",INDEX(XMLLINK[BereichNamePerson],MATCH(Q1503&amp;"_"&amp;D1502,XMLLINK[EID_MID],0)))</f>
        <v/>
      </c>
      <c r="N1502" s="18" t="str">
        <f>IF(S1502,"",INDEX(XMLLINK[AuswahlPerson],MATCH(Q1503&amp;"_"&amp;D1502,XMLLINK[EID_MID],0)))</f>
        <v/>
      </c>
      <c r="O1502" s="18" t="str">
        <f>IF(S1502,"",INDEX(XMLLINK[BemerkungPerson],MATCH(Q1503&amp;"_"&amp;D1502,XMLLINK[EID_MID],0)))</f>
        <v/>
      </c>
      <c r="Q1502" s="21">
        <f t="shared" si="296"/>
        <v>75</v>
      </c>
      <c r="R1502" s="15">
        <v>7</v>
      </c>
      <c r="S1502" s="18" t="b">
        <f>ISERROR(INDEX(XMLLINK[NamePerson],MATCH(Q1497&amp;"_"&amp;D1502,XMLLINK[EID_MID],0)))</f>
        <v>1</v>
      </c>
      <c r="U1502" s="15" t="str">
        <f t="shared" ca="1" si="297"/>
        <v/>
      </c>
      <c r="W1502" s="15" t="str">
        <f>IF(OR(M1502="",COUNTIF(M1496:M1501,M1502)&gt;0),"",", "&amp;M1502)</f>
        <v/>
      </c>
      <c r="Y1502" s="15" t="str">
        <f>IF(OR(K1502="",COUNTIF(K1499:K1501,K1502)&gt;0),"",", "&amp;K1502)</f>
        <v/>
      </c>
    </row>
    <row r="1503" spans="1:25" x14ac:dyDescent="0.25">
      <c r="A1503" s="24"/>
      <c r="B1503" s="17" t="s">
        <v>86</v>
      </c>
      <c r="C1503" s="18" t="str">
        <f>IF(ISERROR(S1495),"",INDEX(XMLLINK[BereichName],MATCH(Q1503,XMLLINK[EnsembleNr],0)))</f>
        <v/>
      </c>
      <c r="D1503" s="21">
        <v>8</v>
      </c>
      <c r="E1503" s="18" t="str">
        <f>IF(S1503,"",INDEX(XMLLINK[NamePerson],MATCH(Q1504&amp;"_"&amp;D1503,XMLLINK[EID_MID],0)))</f>
        <v/>
      </c>
      <c r="F1503" s="18" t="str">
        <f>IF(S1503,"",INDEX(XMLLINK[GebDat],MATCH(Q1504&amp;"_"&amp;D1503,XMLLINK[EID_MID],0)))</f>
        <v/>
      </c>
      <c r="G1503" s="18" t="str">
        <f>IF(S1503,"",INDEX(XMLLINK[Geschlecht],MATCH(Q1504&amp;"_"&amp;D1503,XMLLINK[EID_MID],0)))</f>
        <v/>
      </c>
      <c r="H1503" s="18" t="str">
        <f>IF(S1503,"",INDEX(XMLLINK[Adresse],MATCH(Q1504&amp;"_"&amp;D1503,XMLLINK[EID_MID],0)))</f>
        <v/>
      </c>
      <c r="I1503" s="18" t="str">
        <f>IF(S1503,"",INDEX(XMLLINK[Email],MATCH(Q1504&amp;"_"&amp;D1503,XMLLINK[EID_MID],0)))</f>
        <v/>
      </c>
      <c r="J1503" s="18" t="str">
        <f>IF(S1503,"",INDEX(XMLLINK[Telefon],MATCH(Q1504&amp;"_"&amp;D1503,XMLLINK[EID_MID],0)))</f>
        <v/>
      </c>
      <c r="K1503" s="18" t="str">
        <f>IF(S1503,"",INDEX(XMLLINK[Instrument],MATCH(Q1504&amp;"_"&amp;D1503,XMLLINK[EID_MID],0)))</f>
        <v/>
      </c>
      <c r="L1503" s="18" t="str">
        <f>IF(S1503,"",INDEX(XMLLINK[BereichIDPerson],MATCH(Q1504&amp;"_"&amp;D1503,XMLLINK[EID_MID],0)))</f>
        <v/>
      </c>
      <c r="M1503" s="18" t="str">
        <f>IF(S1503,"",INDEX(XMLLINK[BereichNamePerson],MATCH(Q1504&amp;"_"&amp;D1503,XMLLINK[EID_MID],0)))</f>
        <v/>
      </c>
      <c r="N1503" s="18" t="str">
        <f>IF(S1503,"",INDEX(XMLLINK[AuswahlPerson],MATCH(Q1504&amp;"_"&amp;D1503,XMLLINK[EID_MID],0)))</f>
        <v/>
      </c>
      <c r="O1503" s="18" t="str">
        <f>IF(S1503,"",INDEX(XMLLINK[BemerkungPerson],MATCH(Q1504&amp;"_"&amp;D1503,XMLLINK[EID_MID],0)))</f>
        <v/>
      </c>
      <c r="Q1503" s="21">
        <f t="shared" si="296"/>
        <v>75</v>
      </c>
      <c r="R1503" s="15">
        <v>8</v>
      </c>
      <c r="S1503" s="18" t="b">
        <f>ISERROR(INDEX(XMLLINK[NamePerson],MATCH(Q1497&amp;"_"&amp;D1503,XMLLINK[EID_MID],0)))</f>
        <v>1</v>
      </c>
      <c r="U1503" s="15" t="str">
        <f t="shared" ca="1" si="297"/>
        <v/>
      </c>
      <c r="W1503" s="15" t="str">
        <f>IF(OR(M1503="",COUNTIF(M1496:M1502,M1503)&gt;0),"",", "&amp;M1503)</f>
        <v/>
      </c>
      <c r="Y1503" s="15" t="str">
        <f>IF(OR(K1503="",COUNTIF(K1500:K1502,K1503)&gt;0),"",", "&amp;K1503)</f>
        <v/>
      </c>
    </row>
    <row r="1504" spans="1:25" x14ac:dyDescent="0.25">
      <c r="A1504" s="24"/>
      <c r="B1504" s="17" t="s">
        <v>87</v>
      </c>
      <c r="C1504" s="18" t="str">
        <f>IF(ISERROR(S1495),"",INDEX(XMLLINK[Auftrittzeit],MATCH(Q1504,XMLLINK[EnsembleNr],0)))</f>
        <v/>
      </c>
      <c r="D1504" s="17" t="s">
        <v>94</v>
      </c>
      <c r="E1504" s="15" t="s">
        <v>29</v>
      </c>
      <c r="F1504" s="15" t="s">
        <v>30</v>
      </c>
      <c r="G1504" s="15" t="s">
        <v>95</v>
      </c>
      <c r="H1504" s="15" t="s">
        <v>32</v>
      </c>
      <c r="I1504" s="15" t="s">
        <v>20</v>
      </c>
      <c r="J1504" s="15" t="s">
        <v>39</v>
      </c>
      <c r="Q1504" s="21">
        <f t="shared" si="296"/>
        <v>75</v>
      </c>
      <c r="U1504" s="15">
        <f ca="1">COUNT(U1496:U1503)</f>
        <v>0</v>
      </c>
      <c r="W1504" s="29" t="str">
        <f>CONCATENATE(W1505,V1506,W1506,V1507,W1507,V1508,W1508,V1509,W1509,V1510,W1510,V1511,W1511)</f>
        <v/>
      </c>
    </row>
    <row r="1505" spans="1:25" x14ac:dyDescent="0.25">
      <c r="A1505" s="24"/>
      <c r="B1505" s="17" t="s">
        <v>88</v>
      </c>
      <c r="C1505" s="18" t="str">
        <f>IF(ISERROR(S1495),"",INDEX(XMLLINK[Bemerkung],MATCH(Q1505,XMLLINK[EnsembleNr],0)))</f>
        <v/>
      </c>
      <c r="D1505" s="21">
        <v>1</v>
      </c>
      <c r="E1505" s="18" t="str">
        <f>IF(S1505,"",INDEX(XMLLINK[Titel],MATCH(Q1506&amp;"_"&amp;D1505,XMLLINK[EID_WID],0)))</f>
        <v/>
      </c>
      <c r="F1505" s="18" t="str">
        <f>IF(S1505,"",INDEX(XMLLINK[Komponist],MATCH(Q1506&amp;"_"&amp;D1505,XMLLINK[EID_WID],0)))</f>
        <v/>
      </c>
      <c r="G1505" s="18" t="str">
        <f>IF(S1505,"",INDEX(XMLLINK[Satz],MATCH(Q1506&amp;"_"&amp;D1505,XMLLINK[EID_WID],0)))</f>
        <v/>
      </c>
      <c r="H1505" s="18" t="str">
        <f>IF(S1505,"",INDEX(XMLLINK[Dauer],MATCH(Q1506&amp;"_"&amp;D1505,XMLLINK[EID_WID],0)))</f>
        <v/>
      </c>
      <c r="I1505" s="18" t="str">
        <f>IF(S1505,"",INDEX(XMLLINK[BemerkungWerk],MATCH(Q1506&amp;"_"&amp;D1505,XMLLINK[EID_WID],0)))</f>
        <v/>
      </c>
      <c r="J1505" s="18" t="str">
        <f>IF(S1505,"",INDEX(XMLLINK[Pflicht],MATCH(Q1506&amp;"_"&amp;D1505,XMLLINK[EID_WID],0)))</f>
        <v/>
      </c>
      <c r="Q1505" s="21">
        <f t="shared" si="296"/>
        <v>75</v>
      </c>
      <c r="R1505" s="22" t="s">
        <v>102</v>
      </c>
      <c r="S1505" s="18" t="b">
        <f>ISERROR(INDEX(XMLLINK[NamePerson],MATCH(Q1507&amp;"_"&amp;D1505,XMLLINK[EID_WID],0)))</f>
        <v>1</v>
      </c>
      <c r="W1505" s="15" t="str">
        <f t="shared" ref="W1505:W1512" si="298">IF(AND(F1505="",G1505=""),E1505,IF(AND(F1505&lt;&gt;"",G1505&lt;&gt;""),F1505&amp;", "&amp;E1505&amp;", "&amp;G1505,IF(F1505="",E1505&amp;", "&amp;G1505,F1505&amp;", "&amp;E1505)))</f>
        <v/>
      </c>
    </row>
    <row r="1506" spans="1:25" x14ac:dyDescent="0.25">
      <c r="A1506" s="24"/>
      <c r="B1506" s="17" t="s">
        <v>108</v>
      </c>
      <c r="C1506" s="28" t="str">
        <f ca="1">IF(U1504=0,"",SUM(U1496:U1503)/U1504/365.25)</f>
        <v/>
      </c>
      <c r="D1506" s="21">
        <v>2</v>
      </c>
      <c r="E1506" s="18" t="str">
        <f>IF(S1506,"",INDEX(XMLLINK[Titel],MATCH(Q1507&amp;"_"&amp;D1506,XMLLINK[EID_WID],0)))</f>
        <v/>
      </c>
      <c r="F1506" s="18" t="str">
        <f>IF(S1506,"",INDEX(XMLLINK[Komponist],MATCH(Q1507&amp;"_"&amp;D1506,XMLLINK[EID_WID],0)))</f>
        <v/>
      </c>
      <c r="G1506" s="18" t="str">
        <f>IF(S1506,"",INDEX(XMLLINK[Satz],MATCH(Q1507&amp;"_"&amp;D1506,XMLLINK[EID_WID],0)))</f>
        <v/>
      </c>
      <c r="H1506" s="18" t="str">
        <f>IF(S1506,"",INDEX(XMLLINK[Dauer],MATCH(Q1507&amp;"_"&amp;D1506,XMLLINK[EID_WID],0)))</f>
        <v/>
      </c>
      <c r="I1506" s="18" t="str">
        <f>IF(S1506,"",INDEX(XMLLINK[BemerkungWerk],MATCH(Q1507&amp;"_"&amp;D1506,XMLLINK[EID_WID],0)))</f>
        <v/>
      </c>
      <c r="J1506" s="18" t="str">
        <f>IF(S1506,"",INDEX(XMLLINK[Pflicht],MATCH(Q1507&amp;"_"&amp;D1506,XMLLINK[EID_WID],0)))</f>
        <v/>
      </c>
      <c r="Q1506" s="21">
        <f t="shared" si="296"/>
        <v>75</v>
      </c>
      <c r="R1506" s="22">
        <v>2</v>
      </c>
      <c r="S1506" s="18" t="b">
        <f>ISERROR(INDEX(XMLLINK[NamePerson],MATCH(Q1508&amp;"_"&amp;D1506,XMLLINK[EID_WID],0)))</f>
        <v>1</v>
      </c>
      <c r="V1506" s="15" t="str">
        <f>IF(W1506="","","; ")</f>
        <v/>
      </c>
      <c r="W1506" s="15" t="str">
        <f t="shared" si="298"/>
        <v/>
      </c>
    </row>
    <row r="1507" spans="1:25" x14ac:dyDescent="0.25">
      <c r="A1507" s="24"/>
      <c r="D1507" s="21">
        <v>3</v>
      </c>
      <c r="E1507" s="18" t="str">
        <f>IF(S1507,"",INDEX(XMLLINK[Titel],MATCH(Q1508&amp;"_"&amp;D1507,XMLLINK[EID_WID],0)))</f>
        <v/>
      </c>
      <c r="F1507" s="18" t="str">
        <f>IF(S1507,"",INDEX(XMLLINK[Komponist],MATCH(Q1508&amp;"_"&amp;D1507,XMLLINK[EID_WID],0)))</f>
        <v/>
      </c>
      <c r="G1507" s="18" t="str">
        <f>IF(S1507,"",INDEX(XMLLINK[Satz],MATCH(Q1508&amp;"_"&amp;D1507,XMLLINK[EID_WID],0)))</f>
        <v/>
      </c>
      <c r="H1507" s="18" t="str">
        <f>IF(S1507,"",INDEX(XMLLINK[Dauer],MATCH(Q1508&amp;"_"&amp;D1507,XMLLINK[EID_WID],0)))</f>
        <v/>
      </c>
      <c r="I1507" s="18" t="str">
        <f>IF(S1507,"",INDEX(XMLLINK[BemerkungWerk],MATCH(Q1508&amp;"_"&amp;D1507,XMLLINK[EID_WID],0)))</f>
        <v/>
      </c>
      <c r="J1507" s="18" t="str">
        <f>IF(S1507,"",INDEX(XMLLINK[Pflicht],MATCH(Q1508&amp;"_"&amp;D1507,XMLLINK[EID_WID],0)))</f>
        <v/>
      </c>
      <c r="Q1507" s="21">
        <f t="shared" si="296"/>
        <v>75</v>
      </c>
      <c r="R1507" s="22">
        <v>3</v>
      </c>
      <c r="S1507" s="18" t="b">
        <f>ISERROR(INDEX(XMLLINK[NamePerson],MATCH(Q1509&amp;"_"&amp;D1507,XMLLINK[EID_WID],0)))</f>
        <v>1</v>
      </c>
      <c r="V1507" s="15" t="str">
        <f t="shared" ref="V1507:V1512" si="299">IF(W1507="","","; ")</f>
        <v/>
      </c>
      <c r="W1507" s="15" t="str">
        <f t="shared" si="298"/>
        <v/>
      </c>
    </row>
    <row r="1508" spans="1:25" x14ac:dyDescent="0.25">
      <c r="A1508" s="24"/>
      <c r="D1508" s="21">
        <v>4</v>
      </c>
      <c r="E1508" s="18" t="str">
        <f>IF(S1508,"",INDEX(XMLLINK[Titel],MATCH(Q1509&amp;"_"&amp;D1508,XMLLINK[EID_WID],0)))</f>
        <v/>
      </c>
      <c r="F1508" s="18" t="str">
        <f>IF(S1508,"",INDEX(XMLLINK[Komponist],MATCH(Q1509&amp;"_"&amp;D1508,XMLLINK[EID_WID],0)))</f>
        <v/>
      </c>
      <c r="G1508" s="18" t="str">
        <f>IF(S1508,"",INDEX(XMLLINK[Satz],MATCH(Q1509&amp;"_"&amp;D1508,XMLLINK[EID_WID],0)))</f>
        <v/>
      </c>
      <c r="H1508" s="18" t="str">
        <f>IF(S1508,"",INDEX(XMLLINK[Dauer],MATCH(Q1509&amp;"_"&amp;D1508,XMLLINK[EID_WID],0)))</f>
        <v/>
      </c>
      <c r="I1508" s="18" t="str">
        <f>IF(S1508,"",INDEX(XMLLINK[BemerkungWerk],MATCH(Q1509&amp;"_"&amp;D1508,XMLLINK[EID_WID],0)))</f>
        <v/>
      </c>
      <c r="J1508" s="18" t="str">
        <f>IF(S1508,"",INDEX(XMLLINK[Pflicht],MATCH(Q1509&amp;"_"&amp;D1508,XMLLINK[EID_WID],0)))</f>
        <v/>
      </c>
      <c r="Q1508" s="21">
        <f t="shared" si="296"/>
        <v>75</v>
      </c>
      <c r="R1508" s="22">
        <v>4</v>
      </c>
      <c r="S1508" s="18" t="b">
        <f>ISERROR(INDEX(XMLLINK[NamePerson],MATCH(Q1510&amp;"_"&amp;D1508,XMLLINK[EID_WID],0)))</f>
        <v>1</v>
      </c>
      <c r="V1508" s="15" t="str">
        <f t="shared" si="299"/>
        <v/>
      </c>
      <c r="W1508" s="15" t="str">
        <f t="shared" si="298"/>
        <v/>
      </c>
    </row>
    <row r="1509" spans="1:25" x14ac:dyDescent="0.25">
      <c r="A1509" s="24"/>
      <c r="D1509" s="21">
        <v>5</v>
      </c>
      <c r="E1509" s="18" t="str">
        <f>IF(S1509,"",INDEX(XMLLINK[Titel],MATCH(Q1510&amp;"_"&amp;D1509,XMLLINK[EID_WID],0)))</f>
        <v/>
      </c>
      <c r="F1509" s="18" t="str">
        <f>IF(S1509,"",INDEX(XMLLINK[Komponist],MATCH(Q1510&amp;"_"&amp;D1509,XMLLINK[EID_WID],0)))</f>
        <v/>
      </c>
      <c r="G1509" s="18" t="str">
        <f>IF(S1509,"",INDEX(XMLLINK[Satz],MATCH(Q1510&amp;"_"&amp;D1509,XMLLINK[EID_WID],0)))</f>
        <v/>
      </c>
      <c r="H1509" s="18" t="str">
        <f>IF(S1509,"",INDEX(XMLLINK[Dauer],MATCH(Q1510&amp;"_"&amp;D1509,XMLLINK[EID_WID],0)))</f>
        <v/>
      </c>
      <c r="I1509" s="18" t="str">
        <f>IF(S1509,"",INDEX(XMLLINK[BemerkungWerk],MATCH(Q1510&amp;"_"&amp;D1509,XMLLINK[EID_WID],0)))</f>
        <v/>
      </c>
      <c r="J1509" s="18" t="str">
        <f>IF(S1509,"",INDEX(XMLLINK[Pflicht],MATCH(Q1510&amp;"_"&amp;D1509,XMLLINK[EID_WID],0)))</f>
        <v/>
      </c>
      <c r="Q1509" s="21">
        <f t="shared" si="296"/>
        <v>75</v>
      </c>
      <c r="R1509" s="22">
        <v>5</v>
      </c>
      <c r="S1509" s="18" t="b">
        <f>ISERROR(INDEX(XMLLINK[NamePerson],MATCH(Q1511&amp;"_"&amp;D1509,XMLLINK[EID_WID],0)))</f>
        <v>1</v>
      </c>
      <c r="V1509" s="15" t="str">
        <f t="shared" si="299"/>
        <v/>
      </c>
      <c r="W1509" s="15" t="str">
        <f t="shared" si="298"/>
        <v/>
      </c>
    </row>
    <row r="1510" spans="1:25" x14ac:dyDescent="0.25">
      <c r="A1510" s="24"/>
      <c r="D1510" s="21">
        <v>6</v>
      </c>
      <c r="E1510" s="18" t="str">
        <f>IF(S1510,"",INDEX(XMLLINK[Titel],MATCH(Q1511&amp;"_"&amp;D1510,XMLLINK[EID_WID],0)))</f>
        <v/>
      </c>
      <c r="F1510" s="18" t="str">
        <f>IF(S1510,"",INDEX(XMLLINK[Komponist],MATCH(Q1511&amp;"_"&amp;D1510,XMLLINK[EID_WID],0)))</f>
        <v/>
      </c>
      <c r="G1510" s="18" t="str">
        <f>IF(S1510,"",INDEX(XMLLINK[Satz],MATCH(Q1511&amp;"_"&amp;D1510,XMLLINK[EID_WID],0)))</f>
        <v/>
      </c>
      <c r="H1510" s="18" t="str">
        <f>IF(S1510,"",INDEX(XMLLINK[Dauer],MATCH(Q1511&amp;"_"&amp;D1510,XMLLINK[EID_WID],0)))</f>
        <v/>
      </c>
      <c r="I1510" s="18" t="str">
        <f>IF(S1510,"",INDEX(XMLLINK[BemerkungWerk],MATCH(Q1511&amp;"_"&amp;D1510,XMLLINK[EID_WID],0)))</f>
        <v/>
      </c>
      <c r="J1510" s="18" t="str">
        <f>IF(S1510,"",INDEX(XMLLINK[Pflicht],MATCH(Q1511&amp;"_"&amp;D1510,XMLLINK[EID_WID],0)))</f>
        <v/>
      </c>
      <c r="Q1510" s="21">
        <f t="shared" si="296"/>
        <v>75</v>
      </c>
      <c r="R1510" s="22">
        <v>6</v>
      </c>
      <c r="S1510" s="18" t="b">
        <f>ISERROR(INDEX(XMLLINK[NamePerson],MATCH(Q1512&amp;"_"&amp;D1510,XMLLINK[EID_WID],0)))</f>
        <v>1</v>
      </c>
      <c r="V1510" s="15" t="str">
        <f t="shared" si="299"/>
        <v/>
      </c>
      <c r="W1510" s="15" t="str">
        <f t="shared" si="298"/>
        <v/>
      </c>
    </row>
    <row r="1511" spans="1:25" x14ac:dyDescent="0.25">
      <c r="A1511" s="24"/>
      <c r="D1511" s="21">
        <v>7</v>
      </c>
      <c r="E1511" s="18" t="str">
        <f>IF(S1511,"",INDEX(XMLLINK[Titel],MATCH(Q1512&amp;"_"&amp;D1511,XMLLINK[EID_WID],0)))</f>
        <v/>
      </c>
      <c r="F1511" s="18" t="str">
        <f>IF(S1511,"",INDEX(XMLLINK[Komponist],MATCH(Q1512&amp;"_"&amp;D1511,XMLLINK[EID_WID],0)))</f>
        <v/>
      </c>
      <c r="G1511" s="18" t="str">
        <f>IF(S1511,"",INDEX(XMLLINK[Satz],MATCH(Q1512&amp;"_"&amp;D1511,XMLLINK[EID_WID],0)))</f>
        <v/>
      </c>
      <c r="H1511" s="18" t="str">
        <f>IF(S1511,"",INDEX(XMLLINK[Dauer],MATCH(Q1512&amp;"_"&amp;D1511,XMLLINK[EID_WID],0)))</f>
        <v/>
      </c>
      <c r="I1511" s="18" t="str">
        <f>IF(S1511,"",INDEX(XMLLINK[BemerkungWerk],MATCH(Q1512&amp;"_"&amp;D1511,XMLLINK[EID_WID],0)))</f>
        <v/>
      </c>
      <c r="J1511" s="18" t="str">
        <f>IF(S1511,"",INDEX(XMLLINK[Pflicht],MATCH(Q1512&amp;"_"&amp;D1511,XMLLINK[EID_WID],0)))</f>
        <v/>
      </c>
      <c r="Q1511" s="21">
        <f t="shared" si="296"/>
        <v>75</v>
      </c>
      <c r="R1511" s="22">
        <v>7</v>
      </c>
      <c r="S1511" s="18" t="b">
        <f>ISERROR(INDEX(XMLLINK[NamePerson],MATCH(Q1513&amp;"_"&amp;D1511,XMLLINK[EID_WID],0)))</f>
        <v>1</v>
      </c>
      <c r="V1511" s="15" t="str">
        <f t="shared" si="299"/>
        <v/>
      </c>
      <c r="W1511" s="15" t="str">
        <f t="shared" si="298"/>
        <v/>
      </c>
    </row>
    <row r="1512" spans="1:25" x14ac:dyDescent="0.25">
      <c r="A1512" s="24"/>
      <c r="D1512" s="21">
        <v>8</v>
      </c>
      <c r="E1512" s="18" t="str">
        <f>IF(S1512,"",INDEX(XMLLINK[Titel],MATCH(Q1513&amp;"_"&amp;D1512,XMLLINK[EID_WID],0)))</f>
        <v/>
      </c>
      <c r="F1512" s="18" t="str">
        <f>IF(S1512,"",INDEX(XMLLINK[Komponist],MATCH(Q1513&amp;"_"&amp;D1512,XMLLINK[EID_WID],0)))</f>
        <v/>
      </c>
      <c r="G1512" s="18" t="str">
        <f>IF(S1512,"",INDEX(XMLLINK[Satz],MATCH(Q1513&amp;"_"&amp;D1512,XMLLINK[EID_WID],0)))</f>
        <v/>
      </c>
      <c r="H1512" s="18" t="str">
        <f>IF(S1512,"",INDEX(XMLLINK[Dauer],MATCH(Q1513&amp;"_"&amp;D1512,XMLLINK[EID_WID],0)))</f>
        <v/>
      </c>
      <c r="I1512" s="18" t="str">
        <f>IF(S1512,"",INDEX(XMLLINK[BemerkungWerk],MATCH(Q1513&amp;"_"&amp;D1512,XMLLINK[EID_WID],0)))</f>
        <v/>
      </c>
      <c r="J1512" s="18" t="str">
        <f>IF(S1512,"",INDEX(XMLLINK[Pflicht],MATCH(Q1513&amp;"_"&amp;D1512,XMLLINK[EID_WID],0)))</f>
        <v/>
      </c>
      <c r="Q1512" s="21"/>
      <c r="R1512" s="22">
        <v>8</v>
      </c>
      <c r="S1512" s="18" t="b">
        <f>ISERROR(INDEX(XMLLINK[NamePerson],MATCH(A1513&amp;"_"&amp;D1512,XMLLINK[EID_WID],0)))</f>
        <v>1</v>
      </c>
      <c r="V1512" s="15" t="str">
        <f t="shared" si="299"/>
        <v/>
      </c>
      <c r="W1512" s="15" t="str">
        <f t="shared" si="298"/>
        <v/>
      </c>
    </row>
    <row r="1514" spans="1:25" x14ac:dyDescent="0.25">
      <c r="A1514" s="23" t="s">
        <v>96</v>
      </c>
      <c r="B1514" s="23">
        <f>(ROW()+6)/20</f>
        <v>76</v>
      </c>
      <c r="C1514" s="24"/>
      <c r="D1514" s="24"/>
      <c r="E1514" s="24"/>
      <c r="F1514" s="24"/>
      <c r="G1514" s="24"/>
      <c r="H1514" s="24"/>
      <c r="I1514" s="24"/>
      <c r="J1514" s="24"/>
      <c r="K1514" s="24"/>
      <c r="L1514" s="24"/>
      <c r="M1514" s="24"/>
      <c r="N1514" s="24"/>
      <c r="O1514" s="24"/>
    </row>
    <row r="1515" spans="1:25" x14ac:dyDescent="0.25">
      <c r="A1515" s="24"/>
      <c r="B1515" s="17" t="s">
        <v>78</v>
      </c>
      <c r="C1515" s="18" t="str">
        <f>IF(ISERROR(S1515),"",INDEX(XMLLINK[Name],MATCH(Q1516,XMLLINK[EnsembleNr],0)))</f>
        <v/>
      </c>
      <c r="D1515" s="17" t="s">
        <v>89</v>
      </c>
      <c r="E1515" s="19" t="s">
        <v>11</v>
      </c>
      <c r="F1515" s="15" t="s">
        <v>90</v>
      </c>
      <c r="G1515" s="15" t="s">
        <v>91</v>
      </c>
      <c r="H1515" s="15" t="s">
        <v>24</v>
      </c>
      <c r="I1515" s="15" t="s">
        <v>25</v>
      </c>
      <c r="J1515" s="15" t="s">
        <v>26</v>
      </c>
      <c r="K1515" s="15" t="s">
        <v>27</v>
      </c>
      <c r="L1515" s="15" t="s">
        <v>18</v>
      </c>
      <c r="M1515" s="15" t="s">
        <v>92</v>
      </c>
      <c r="N1515" s="15" t="s">
        <v>93</v>
      </c>
      <c r="O1515" s="15" t="s">
        <v>20</v>
      </c>
      <c r="Q1515" s="21" t="s">
        <v>103</v>
      </c>
      <c r="R1515" s="17" t="s">
        <v>97</v>
      </c>
      <c r="S1515" s="20" t="e">
        <f>VLOOKUP(Q1517,XMLLINK[EnsembleNr],1,0)</f>
        <v>#N/A</v>
      </c>
      <c r="T1515" s="15" t="s">
        <v>100</v>
      </c>
      <c r="W1515" s="29" t="str">
        <f>CONCATENATE(W1516,W1517,W1518,W1519,W1520,W1521,W1522,W1523)</f>
        <v/>
      </c>
      <c r="X1515" s="31">
        <f>8-COUNTIF(W1516:W1523,"")</f>
        <v>0</v>
      </c>
      <c r="Y1515" s="29" t="str">
        <f>CONCATENATE(Y1516,Y1517,Y1518,Y1519,Y1520,Y1521,Y1522,Y1523)</f>
        <v/>
      </c>
    </row>
    <row r="1516" spans="1:25" x14ac:dyDescent="0.25">
      <c r="A1516" s="24"/>
      <c r="B1516" s="17" t="s">
        <v>79</v>
      </c>
      <c r="C1516" s="18" t="str">
        <f>IF(ISERROR(S1515),"",INDEX(XMLLINK[Leiter],MATCH(Q1516,XMLLINK[EnsembleNr],0)))</f>
        <v/>
      </c>
      <c r="D1516" s="21">
        <v>1</v>
      </c>
      <c r="E1516" s="18" t="str">
        <f>IF(S1516,"",INDEX(XMLLINK[NamePerson],MATCH(Q1517&amp;"_"&amp;D1516,XMLLINK[EID_MID],0)))</f>
        <v/>
      </c>
      <c r="F1516" s="18" t="str">
        <f>IF(S1516,"",INDEX(XMLLINK[GebDat],MATCH(Q1517&amp;"_"&amp;D1516,XMLLINK[EID_MID],0)))</f>
        <v/>
      </c>
      <c r="G1516" s="18" t="str">
        <f>IF(S1516,"",INDEX(XMLLINK[Geschlecht],MATCH(Q1517&amp;"_"&amp;D1516,XMLLINK[EID_MID],0)))</f>
        <v/>
      </c>
      <c r="H1516" s="18" t="str">
        <f>IF(S1516,"",INDEX(XMLLINK[Adresse],MATCH(Q1517&amp;"_"&amp;D1516,XMLLINK[EID_MID],0)))</f>
        <v/>
      </c>
      <c r="I1516" s="18" t="str">
        <f>IF(S1516,"",INDEX(XMLLINK[Email],MATCH(Q1517&amp;"_"&amp;D1516,XMLLINK[EID_MID],0)))</f>
        <v/>
      </c>
      <c r="J1516" s="18" t="str">
        <f>IF(S1516,"",INDEX(XMLLINK[Telefon],MATCH(Q1517&amp;"_"&amp;D1516,XMLLINK[EID_MID],0)))</f>
        <v/>
      </c>
      <c r="K1516" s="18" t="str">
        <f>IF(S1516,"",INDEX(XMLLINK[Instrument],MATCH(Q1517&amp;"_"&amp;D1516,XMLLINK[EID_MID],0)))</f>
        <v/>
      </c>
      <c r="L1516" s="18" t="str">
        <f>IF(S1516,"",INDEX(XMLLINK[BereichIDPerson],MATCH(Q1517&amp;"_"&amp;D1516,XMLLINK[EID_MID],0)))</f>
        <v/>
      </c>
      <c r="M1516" s="18" t="str">
        <f>IF(S1516,"",INDEX(XMLLINK[BereichNamePerson],MATCH(Q1517&amp;"_"&amp;D1516,XMLLINK[EID_MID],0)))</f>
        <v/>
      </c>
      <c r="N1516" s="18" t="str">
        <f>IF(S1516,"",INDEX(XMLLINK[AuswahlPerson],MATCH(Q1517&amp;"_"&amp;D1516,XMLLINK[EID_MID],0)))</f>
        <v/>
      </c>
      <c r="O1516" s="18" t="str">
        <f>IF(S1516,"",INDEX(XMLLINK[BemerkungPerson],MATCH(Q1517&amp;"_"&amp;D1516,XMLLINK[EID_MID],0)))</f>
        <v/>
      </c>
      <c r="Q1516" s="21">
        <f>B1514</f>
        <v>76</v>
      </c>
      <c r="R1516" s="22" t="s">
        <v>101</v>
      </c>
      <c r="S1516" s="18" t="b">
        <f>ISERROR(INDEX(XMLLINK[NamePerson],MATCH(Q1517&amp;"_"&amp;D1516,XMLLINK[EID_MID],0)))</f>
        <v>1</v>
      </c>
      <c r="U1516" s="15" t="str">
        <f ca="1">IF(ISNUMBER(DATEVALUE(F1516)),TODAY()-DATEVALUE(F1516),"")</f>
        <v/>
      </c>
      <c r="W1516" s="15" t="str">
        <f>M1516</f>
        <v/>
      </c>
      <c r="X1516" s="29" t="str">
        <f>IF(E1516="","",IF(E1517="",E1516,IF(E1518="",E1516&amp;", "&amp;E1517,IF(E1519="",E1516&amp;", "&amp;E1517&amp;", "&amp;E1518,IF(E1520="",E1516&amp;", "&amp;E1517&amp;", "&amp;E1518&amp;", "&amp;E1519,IF(E1521="",E1516&amp;", "&amp;E1517&amp;", "&amp;E1518&amp;", "&amp;E1519&amp;", "&amp;E1520,IF(E1522="",E1516&amp;", "&amp;E1517&amp;", "&amp;E1518&amp;", "&amp;E1519&amp;", "&amp;E1520&amp;", "&amp;E1521,IF(E1523="",E1516&amp;", "&amp;E1517&amp;", "&amp;E1518&amp;", "&amp;E1519&amp;", "&amp;E1520&amp;", "&amp;E1521&amp;", "&amp;E1522,E1516&amp;", "&amp;E1517&amp;", "&amp;E1518&amp;", "&amp;E1519&amp;", "&amp;E1520&amp;", "&amp;E1521&amp;", "&amp;E1522&amp;", "&amp;E1523))))))))</f>
        <v/>
      </c>
      <c r="Y1516" s="15" t="str">
        <f>K1516</f>
        <v/>
      </c>
    </row>
    <row r="1517" spans="1:25" x14ac:dyDescent="0.25">
      <c r="A1517" s="24"/>
      <c r="B1517" s="17" t="s">
        <v>80</v>
      </c>
      <c r="C1517" s="18" t="str">
        <f>IF(ISERROR(S1515),"",INDEX(XMLLINK[LeiterEmail],MATCH(Q1517,XMLLINK[EnsembleNr],0)))</f>
        <v/>
      </c>
      <c r="D1517" s="21">
        <v>2</v>
      </c>
      <c r="E1517" s="18" t="str">
        <f>IF(S1517,"",INDEX(XMLLINK[NamePerson],MATCH(Q1518&amp;"_"&amp;D1517,XMLLINK[EID_MID],0)))</f>
        <v/>
      </c>
      <c r="F1517" s="18" t="str">
        <f>IF(S1517,"",INDEX(XMLLINK[GebDat],MATCH(Q1518&amp;"_"&amp;D1517,XMLLINK[EID_MID],0)))</f>
        <v/>
      </c>
      <c r="G1517" s="18" t="str">
        <f>IF(S1517,"",INDEX(XMLLINK[Geschlecht],MATCH(Q1518&amp;"_"&amp;D1517,XMLLINK[EID_MID],0)))</f>
        <v/>
      </c>
      <c r="H1517" s="18" t="str">
        <f>IF(S1517,"",INDEX(XMLLINK[Adresse],MATCH(Q1518&amp;"_"&amp;D1517,XMLLINK[EID_MID],0)))</f>
        <v/>
      </c>
      <c r="I1517" s="18" t="str">
        <f>IF(S1517,"",INDEX(XMLLINK[Email],MATCH(Q1518&amp;"_"&amp;D1517,XMLLINK[EID_MID],0)))</f>
        <v/>
      </c>
      <c r="J1517" s="18" t="str">
        <f>IF(S1517,"",INDEX(XMLLINK[Telefon],MATCH(Q1518&amp;"_"&amp;D1517,XMLLINK[EID_MID],0)))</f>
        <v/>
      </c>
      <c r="K1517" s="18" t="str">
        <f>IF(S1517,"",INDEX(XMLLINK[Instrument],MATCH(Q1518&amp;"_"&amp;D1517,XMLLINK[EID_MID],0)))</f>
        <v/>
      </c>
      <c r="L1517" s="18" t="str">
        <f>IF(S1517,"",INDEX(XMLLINK[BereichIDPerson],MATCH(Q1518&amp;"_"&amp;D1517,XMLLINK[EID_MID],0)))</f>
        <v/>
      </c>
      <c r="M1517" s="18" t="str">
        <f>IF(S1517,"",INDEX(XMLLINK[BereichNamePerson],MATCH(Q1518&amp;"_"&amp;D1517,XMLLINK[EID_MID],0)))</f>
        <v/>
      </c>
      <c r="N1517" s="18" t="str">
        <f>IF(S1517,"",INDEX(XMLLINK[AuswahlPerson],MATCH(Q1518&amp;"_"&amp;D1517,XMLLINK[EID_MID],0)))</f>
        <v/>
      </c>
      <c r="O1517" s="18" t="str">
        <f>IF(S1517,"",INDEX(XMLLINK[BemerkungPerson],MATCH(Q1518&amp;"_"&amp;D1517,XMLLINK[EID_MID],0)))</f>
        <v/>
      </c>
      <c r="Q1517" s="21">
        <f t="shared" ref="Q1517:Q1531" si="300">Q1516</f>
        <v>76</v>
      </c>
      <c r="R1517" s="15">
        <v>2</v>
      </c>
      <c r="S1517" s="18" t="b">
        <f>ISERROR(INDEX(XMLLINK[NamePerson],MATCH(Q1517&amp;"_"&amp;D1517,XMLLINK[EID_MID],0)))</f>
        <v>1</v>
      </c>
      <c r="U1517" s="15" t="str">
        <f t="shared" ref="U1517:U1523" ca="1" si="301">IF(ISNUMBER(DATEVALUE(F1517)),TODAY()-DATEVALUE(F1517),"")</f>
        <v/>
      </c>
      <c r="W1517" s="15" t="str">
        <f>IF(AND(M1517&lt;&gt;"",M1517&lt;&gt;M1516),", "&amp;M1517,"")</f>
        <v/>
      </c>
      <c r="Y1517" s="15" t="str">
        <f>IF(AND(K1517&lt;&gt;"",K1517&lt;&gt;K1516),", "&amp;K1517,"")</f>
        <v/>
      </c>
    </row>
    <row r="1518" spans="1:25" x14ac:dyDescent="0.25">
      <c r="A1518" s="24"/>
      <c r="B1518" s="17" t="s">
        <v>81</v>
      </c>
      <c r="C1518" s="18" t="str">
        <f>IF(ISERROR(S1515),"",INDEX(XMLLINK[LeiterTelefon],MATCH(Q1518,XMLLINK[EnsembleNr],0)))</f>
        <v/>
      </c>
      <c r="D1518" s="21">
        <v>3</v>
      </c>
      <c r="E1518" s="18" t="str">
        <f>IF(S1518,"",INDEX(XMLLINK[NamePerson],MATCH(Q1519&amp;"_"&amp;D1518,XMLLINK[EID_MID],0)))</f>
        <v/>
      </c>
      <c r="F1518" s="18" t="str">
        <f>IF(S1518,"",INDEX(XMLLINK[GebDat],MATCH(Q1519&amp;"_"&amp;D1518,XMLLINK[EID_MID],0)))</f>
        <v/>
      </c>
      <c r="G1518" s="18" t="str">
        <f>IF(S1518,"",INDEX(XMLLINK[Geschlecht],MATCH(Q1519&amp;"_"&amp;D1518,XMLLINK[EID_MID],0)))</f>
        <v/>
      </c>
      <c r="H1518" s="18" t="str">
        <f>IF(S1518,"",INDEX(XMLLINK[Adresse],MATCH(Q1519&amp;"_"&amp;D1518,XMLLINK[EID_MID],0)))</f>
        <v/>
      </c>
      <c r="I1518" s="18" t="str">
        <f>IF(S1518,"",INDEX(XMLLINK[Email],MATCH(Q1519&amp;"_"&amp;D1518,XMLLINK[EID_MID],0)))</f>
        <v/>
      </c>
      <c r="J1518" s="18" t="str">
        <f>IF(S1518,"",INDEX(XMLLINK[Telefon],MATCH(Q1519&amp;"_"&amp;D1518,XMLLINK[EID_MID],0)))</f>
        <v/>
      </c>
      <c r="K1518" s="18" t="str">
        <f>IF(S1518,"",INDEX(XMLLINK[Instrument],MATCH(Q1519&amp;"_"&amp;D1518,XMLLINK[EID_MID],0)))</f>
        <v/>
      </c>
      <c r="L1518" s="18" t="str">
        <f>IF(S1518,"",INDEX(XMLLINK[BereichIDPerson],MATCH(Q1519&amp;"_"&amp;D1518,XMLLINK[EID_MID],0)))</f>
        <v/>
      </c>
      <c r="M1518" s="18" t="str">
        <f>IF(S1518,"",INDEX(XMLLINK[BereichNamePerson],MATCH(Q1519&amp;"_"&amp;D1518,XMLLINK[EID_MID],0)))</f>
        <v/>
      </c>
      <c r="N1518" s="18" t="str">
        <f>IF(S1518,"",INDEX(XMLLINK[AuswahlPerson],MATCH(Q1519&amp;"_"&amp;D1518,XMLLINK[EID_MID],0)))</f>
        <v/>
      </c>
      <c r="O1518" s="18" t="str">
        <f>IF(S1518,"",INDEX(XMLLINK[BemerkungPerson],MATCH(Q1519&amp;"_"&amp;D1518,XMLLINK[EID_MID],0)))</f>
        <v/>
      </c>
      <c r="Q1518" s="21">
        <f t="shared" si="300"/>
        <v>76</v>
      </c>
      <c r="R1518" s="15">
        <v>3</v>
      </c>
      <c r="S1518" s="18" t="b">
        <f>ISERROR(INDEX(XMLLINK[NamePerson],MATCH(Q1517&amp;"_"&amp;D1518,XMLLINK[EID_MID],0)))</f>
        <v>1</v>
      </c>
      <c r="U1518" s="15" t="str">
        <f t="shared" ca="1" si="301"/>
        <v/>
      </c>
      <c r="W1518" s="15" t="str">
        <f>IF(OR(M1518="",COUNTIF(M1516:M1517,M1518)&gt;0),"",", "&amp;M1518)</f>
        <v/>
      </c>
      <c r="Y1518" s="15" t="str">
        <f>IF(OR(K1518="",COUNTIF(K1516:K1517,K1518)&gt;0),"",", "&amp;K1518)</f>
        <v/>
      </c>
    </row>
    <row r="1519" spans="1:25" x14ac:dyDescent="0.25">
      <c r="A1519" s="24"/>
      <c r="B1519" s="17" t="s">
        <v>82</v>
      </c>
      <c r="C1519" s="18" t="str">
        <f>IF(ISERROR(S1515),"",INDEX(XMLLINK[Art],MATCH(Q1519,XMLLINK[EnsembleNr],0)))</f>
        <v/>
      </c>
      <c r="D1519" s="21">
        <v>4</v>
      </c>
      <c r="E1519" s="18" t="str">
        <f>IF(S1519,"",INDEX(XMLLINK[NamePerson],MATCH(Q1520&amp;"_"&amp;D1519,XMLLINK[EID_MID],0)))</f>
        <v/>
      </c>
      <c r="F1519" s="18" t="str">
        <f>IF(S1519,"",INDEX(XMLLINK[GebDat],MATCH(Q1520&amp;"_"&amp;D1519,XMLLINK[EID_MID],0)))</f>
        <v/>
      </c>
      <c r="G1519" s="18" t="str">
        <f>IF(S1519,"",INDEX(XMLLINK[Geschlecht],MATCH(Q1520&amp;"_"&amp;D1519,XMLLINK[EID_MID],0)))</f>
        <v/>
      </c>
      <c r="H1519" s="18" t="str">
        <f>IF(S1519,"",INDEX(XMLLINK[Adresse],MATCH(Q1520&amp;"_"&amp;D1519,XMLLINK[EID_MID],0)))</f>
        <v/>
      </c>
      <c r="I1519" s="18" t="str">
        <f>IF(S1519,"",INDEX(XMLLINK[Email],MATCH(Q1520&amp;"_"&amp;D1519,XMLLINK[EID_MID],0)))</f>
        <v/>
      </c>
      <c r="J1519" s="18" t="str">
        <f>IF(S1519,"",INDEX(XMLLINK[Telefon],MATCH(Q1520&amp;"_"&amp;D1519,XMLLINK[EID_MID],0)))</f>
        <v/>
      </c>
      <c r="K1519" s="18" t="str">
        <f>IF(S1519,"",INDEX(XMLLINK[Instrument],MATCH(Q1520&amp;"_"&amp;D1519,XMLLINK[EID_MID],0)))</f>
        <v/>
      </c>
      <c r="L1519" s="18" t="str">
        <f>IF(S1519,"",INDEX(XMLLINK[BereichIDPerson],MATCH(Q1520&amp;"_"&amp;D1519,XMLLINK[EID_MID],0)))</f>
        <v/>
      </c>
      <c r="M1519" s="18" t="str">
        <f>IF(S1519,"",INDEX(XMLLINK[BereichNamePerson],MATCH(Q1520&amp;"_"&amp;D1519,XMLLINK[EID_MID],0)))</f>
        <v/>
      </c>
      <c r="N1519" s="18" t="str">
        <f>IF(S1519,"",INDEX(XMLLINK[AuswahlPerson],MATCH(Q1520&amp;"_"&amp;D1519,XMLLINK[EID_MID],0)))</f>
        <v/>
      </c>
      <c r="O1519" s="18" t="str">
        <f>IF(S1519,"",INDEX(XMLLINK[BemerkungPerson],MATCH(Q1520&amp;"_"&amp;D1519,XMLLINK[EID_MID],0)))</f>
        <v/>
      </c>
      <c r="Q1519" s="21">
        <f t="shared" si="300"/>
        <v>76</v>
      </c>
      <c r="R1519" s="15">
        <v>4</v>
      </c>
      <c r="S1519" s="18" t="b">
        <f>ISERROR(INDEX(XMLLINK[NamePerson],MATCH(Q1517&amp;"_"&amp;D1519,XMLLINK[EID_MID],0)))</f>
        <v>1</v>
      </c>
      <c r="U1519" s="15" t="str">
        <f t="shared" ca="1" si="301"/>
        <v/>
      </c>
      <c r="W1519" s="15" t="str">
        <f>IF(OR(M1519="",COUNTIF(M1516:M1518,M1519)&gt;0),"",", "&amp;M1519)</f>
        <v/>
      </c>
      <c r="Y1519" s="15" t="str">
        <f>IF(OR(K1519="",COUNTIF(K1516:K1518,K1519)&gt;0),"",", "&amp;K1519)</f>
        <v/>
      </c>
    </row>
    <row r="1520" spans="1:25" x14ac:dyDescent="0.25">
      <c r="A1520" s="24"/>
      <c r="B1520" s="17" t="s">
        <v>83</v>
      </c>
      <c r="C1520" s="18" t="str">
        <f>IF(ISERROR(S1515),"",INDEX(XMLLINK[Stufe],MATCH(Q1520,XMLLINK[EnsembleNr],0)))</f>
        <v/>
      </c>
      <c r="D1520" s="21">
        <v>5</v>
      </c>
      <c r="E1520" s="18" t="str">
        <f>IF(S1520,"",INDEX(XMLLINK[NamePerson],MATCH(Q1521&amp;"_"&amp;D1520,XMLLINK[EID_MID],0)))</f>
        <v/>
      </c>
      <c r="F1520" s="18" t="str">
        <f>IF(S1520,"",INDEX(XMLLINK[GebDat],MATCH(Q1521&amp;"_"&amp;D1520,XMLLINK[EID_MID],0)))</f>
        <v/>
      </c>
      <c r="G1520" s="18" t="str">
        <f>IF(S1520,"",INDEX(XMLLINK[Geschlecht],MATCH(Q1521&amp;"_"&amp;D1520,XMLLINK[EID_MID],0)))</f>
        <v/>
      </c>
      <c r="H1520" s="18" t="str">
        <f>IF(S1520,"",INDEX(XMLLINK[Adresse],MATCH(Q1521&amp;"_"&amp;D1520,XMLLINK[EID_MID],0)))</f>
        <v/>
      </c>
      <c r="I1520" s="18" t="str">
        <f>IF(S1520,"",INDEX(XMLLINK[Email],MATCH(Q1521&amp;"_"&amp;D1520,XMLLINK[EID_MID],0)))</f>
        <v/>
      </c>
      <c r="J1520" s="18" t="str">
        <f>IF(S1520,"",INDEX(XMLLINK[Telefon],MATCH(Q1521&amp;"_"&amp;D1520,XMLLINK[EID_MID],0)))</f>
        <v/>
      </c>
      <c r="K1520" s="18" t="str">
        <f>IF(S1520,"",INDEX(XMLLINK[Instrument],MATCH(Q1521&amp;"_"&amp;D1520,XMLLINK[EID_MID],0)))</f>
        <v/>
      </c>
      <c r="L1520" s="18" t="str">
        <f>IF(S1520,"",INDEX(XMLLINK[BereichIDPerson],MATCH(Q1521&amp;"_"&amp;D1520,XMLLINK[EID_MID],0)))</f>
        <v/>
      </c>
      <c r="M1520" s="18" t="str">
        <f>IF(S1520,"",INDEX(XMLLINK[BereichNamePerson],MATCH(Q1521&amp;"_"&amp;D1520,XMLLINK[EID_MID],0)))</f>
        <v/>
      </c>
      <c r="N1520" s="18" t="str">
        <f>IF(S1520,"",INDEX(XMLLINK[AuswahlPerson],MATCH(Q1521&amp;"_"&amp;D1520,XMLLINK[EID_MID],0)))</f>
        <v/>
      </c>
      <c r="O1520" s="18" t="str">
        <f>IF(S1520,"",INDEX(XMLLINK[BemerkungPerson],MATCH(Q1521&amp;"_"&amp;D1520,XMLLINK[EID_MID],0)))</f>
        <v/>
      </c>
      <c r="Q1520" s="21">
        <f t="shared" si="300"/>
        <v>76</v>
      </c>
      <c r="R1520" s="15">
        <v>5</v>
      </c>
      <c r="S1520" s="18" t="b">
        <f>ISERROR(INDEX(XMLLINK[NamePerson],MATCH(Q1517&amp;"_"&amp;D1520,XMLLINK[EID_MID],0)))</f>
        <v>1</v>
      </c>
      <c r="U1520" s="15" t="str">
        <f t="shared" ca="1" si="301"/>
        <v/>
      </c>
      <c r="W1520" s="15" t="str">
        <f>IF(OR(M1520="",COUNTIF(M1516:M1519,M1520)&gt;0),"",", "&amp;M1520)</f>
        <v/>
      </c>
      <c r="Y1520" s="15" t="str">
        <f>IF(OR(K1520="",COUNTIF(K1517:K1519,K1520)&gt;0),"",", "&amp;K1520)</f>
        <v/>
      </c>
    </row>
    <row r="1521" spans="1:25" x14ac:dyDescent="0.25">
      <c r="A1521" s="24"/>
      <c r="B1521" s="17" t="s">
        <v>84</v>
      </c>
      <c r="C1521" s="18" t="str">
        <f>IF(ISERROR(S1515),"",INDEX(XMLLINK[Artikel],MATCH(Q1521,XMLLINK[EnsembleNr],0)))</f>
        <v/>
      </c>
      <c r="D1521" s="21">
        <v>6</v>
      </c>
      <c r="E1521" s="18" t="str">
        <f>IF(S1521,"",INDEX(XMLLINK[NamePerson],MATCH(Q1522&amp;"_"&amp;D1521,XMLLINK[EID_MID],0)))</f>
        <v/>
      </c>
      <c r="F1521" s="18" t="str">
        <f>IF(S1521,"",INDEX(XMLLINK[GebDat],MATCH(Q1522&amp;"_"&amp;D1521,XMLLINK[EID_MID],0)))</f>
        <v/>
      </c>
      <c r="G1521" s="18" t="str">
        <f>IF(S1521,"",INDEX(XMLLINK[Geschlecht],MATCH(Q1522&amp;"_"&amp;D1521,XMLLINK[EID_MID],0)))</f>
        <v/>
      </c>
      <c r="H1521" s="18" t="str">
        <f>IF(S1521,"",INDEX(XMLLINK[Adresse],MATCH(Q1522&amp;"_"&amp;D1521,XMLLINK[EID_MID],0)))</f>
        <v/>
      </c>
      <c r="I1521" s="18" t="str">
        <f>IF(S1521,"",INDEX(XMLLINK[Email],MATCH(Q1522&amp;"_"&amp;D1521,XMLLINK[EID_MID],0)))</f>
        <v/>
      </c>
      <c r="J1521" s="18" t="str">
        <f>IF(S1521,"",INDEX(XMLLINK[Telefon],MATCH(Q1522&amp;"_"&amp;D1521,XMLLINK[EID_MID],0)))</f>
        <v/>
      </c>
      <c r="K1521" s="18" t="str">
        <f>IF(S1521,"",INDEX(XMLLINK[Instrument],MATCH(Q1522&amp;"_"&amp;D1521,XMLLINK[EID_MID],0)))</f>
        <v/>
      </c>
      <c r="L1521" s="18" t="str">
        <f>IF(S1521,"",INDEX(XMLLINK[BereichIDPerson],MATCH(Q1522&amp;"_"&amp;D1521,XMLLINK[EID_MID],0)))</f>
        <v/>
      </c>
      <c r="M1521" s="18" t="str">
        <f>IF(S1521,"",INDEX(XMLLINK[BereichNamePerson],MATCH(Q1522&amp;"_"&amp;D1521,XMLLINK[EID_MID],0)))</f>
        <v/>
      </c>
      <c r="N1521" s="18" t="str">
        <f>IF(S1521,"",INDEX(XMLLINK[AuswahlPerson],MATCH(Q1522&amp;"_"&amp;D1521,XMLLINK[EID_MID],0)))</f>
        <v/>
      </c>
      <c r="O1521" s="18" t="str">
        <f>IF(S1521,"",INDEX(XMLLINK[BemerkungPerson],MATCH(Q1522&amp;"_"&amp;D1521,XMLLINK[EID_MID],0)))</f>
        <v/>
      </c>
      <c r="Q1521" s="21">
        <f t="shared" si="300"/>
        <v>76</v>
      </c>
      <c r="R1521" s="15">
        <v>6</v>
      </c>
      <c r="S1521" s="18" t="b">
        <f>ISERROR(INDEX(XMLLINK[NamePerson],MATCH(Q1517&amp;"_"&amp;D1521,XMLLINK[EID_MID],0)))</f>
        <v>1</v>
      </c>
      <c r="U1521" s="15" t="str">
        <f t="shared" ca="1" si="301"/>
        <v/>
      </c>
      <c r="W1521" s="15" t="str">
        <f>IF(OR(M1521="",COUNTIF(M1516:M1520,M1521)&gt;0),"",", "&amp;M1521)</f>
        <v/>
      </c>
      <c r="Y1521" s="15" t="str">
        <f>IF(OR(K1521="",COUNTIF(K1518:K1520,K1521)&gt;0),"",", "&amp;K1521)</f>
        <v/>
      </c>
    </row>
    <row r="1522" spans="1:25" x14ac:dyDescent="0.25">
      <c r="A1522" s="24"/>
      <c r="B1522" s="17" t="s">
        <v>85</v>
      </c>
      <c r="C1522" s="18" t="str">
        <f>IF(ISERROR(S1515),"",INDEX(XMLLINK[BereichID],MATCH(Q1522,XMLLINK[EnsembleNr],0)))</f>
        <v/>
      </c>
      <c r="D1522" s="21">
        <v>7</v>
      </c>
      <c r="E1522" s="18" t="str">
        <f>IF(S1522,"",INDEX(XMLLINK[NamePerson],MATCH(Q1523&amp;"_"&amp;D1522,XMLLINK[EID_MID],0)))</f>
        <v/>
      </c>
      <c r="F1522" s="18" t="str">
        <f>IF(S1522,"",INDEX(XMLLINK[GebDat],MATCH(Q1523&amp;"_"&amp;D1522,XMLLINK[EID_MID],0)))</f>
        <v/>
      </c>
      <c r="G1522" s="18" t="str">
        <f>IF(S1522,"",INDEX(XMLLINK[Geschlecht],MATCH(Q1523&amp;"_"&amp;D1522,XMLLINK[EID_MID],0)))</f>
        <v/>
      </c>
      <c r="H1522" s="18" t="str">
        <f>IF(S1522,"",INDEX(XMLLINK[Adresse],MATCH(Q1523&amp;"_"&amp;D1522,XMLLINK[EID_MID],0)))</f>
        <v/>
      </c>
      <c r="I1522" s="18" t="str">
        <f>IF(S1522,"",INDEX(XMLLINK[Email],MATCH(Q1523&amp;"_"&amp;D1522,XMLLINK[EID_MID],0)))</f>
        <v/>
      </c>
      <c r="J1522" s="18" t="str">
        <f>IF(S1522,"",INDEX(XMLLINK[Telefon],MATCH(Q1523&amp;"_"&amp;D1522,XMLLINK[EID_MID],0)))</f>
        <v/>
      </c>
      <c r="K1522" s="18" t="str">
        <f>IF(S1522,"",INDEX(XMLLINK[Instrument],MATCH(Q1523&amp;"_"&amp;D1522,XMLLINK[EID_MID],0)))</f>
        <v/>
      </c>
      <c r="L1522" s="18" t="str">
        <f>IF(S1522,"",INDEX(XMLLINK[BereichIDPerson],MATCH(Q1523&amp;"_"&amp;D1522,XMLLINK[EID_MID],0)))</f>
        <v/>
      </c>
      <c r="M1522" s="18" t="str">
        <f>IF(S1522,"",INDEX(XMLLINK[BereichNamePerson],MATCH(Q1523&amp;"_"&amp;D1522,XMLLINK[EID_MID],0)))</f>
        <v/>
      </c>
      <c r="N1522" s="18" t="str">
        <f>IF(S1522,"",INDEX(XMLLINK[AuswahlPerson],MATCH(Q1523&amp;"_"&amp;D1522,XMLLINK[EID_MID],0)))</f>
        <v/>
      </c>
      <c r="O1522" s="18" t="str">
        <f>IF(S1522,"",INDEX(XMLLINK[BemerkungPerson],MATCH(Q1523&amp;"_"&amp;D1522,XMLLINK[EID_MID],0)))</f>
        <v/>
      </c>
      <c r="Q1522" s="21">
        <f t="shared" si="300"/>
        <v>76</v>
      </c>
      <c r="R1522" s="15">
        <v>7</v>
      </c>
      <c r="S1522" s="18" t="b">
        <f>ISERROR(INDEX(XMLLINK[NamePerson],MATCH(Q1517&amp;"_"&amp;D1522,XMLLINK[EID_MID],0)))</f>
        <v>1</v>
      </c>
      <c r="U1522" s="15" t="str">
        <f t="shared" ca="1" si="301"/>
        <v/>
      </c>
      <c r="W1522" s="15" t="str">
        <f>IF(OR(M1522="",COUNTIF(M1516:M1521,M1522)&gt;0),"",", "&amp;M1522)</f>
        <v/>
      </c>
      <c r="Y1522" s="15" t="str">
        <f>IF(OR(K1522="",COUNTIF(K1519:K1521,K1522)&gt;0),"",", "&amp;K1522)</f>
        <v/>
      </c>
    </row>
    <row r="1523" spans="1:25" x14ac:dyDescent="0.25">
      <c r="A1523" s="24"/>
      <c r="B1523" s="17" t="s">
        <v>86</v>
      </c>
      <c r="C1523" s="18" t="str">
        <f>IF(ISERROR(S1515),"",INDEX(XMLLINK[BereichName],MATCH(Q1523,XMLLINK[EnsembleNr],0)))</f>
        <v/>
      </c>
      <c r="D1523" s="21">
        <v>8</v>
      </c>
      <c r="E1523" s="18" t="str">
        <f>IF(S1523,"",INDEX(XMLLINK[NamePerson],MATCH(Q1524&amp;"_"&amp;D1523,XMLLINK[EID_MID],0)))</f>
        <v/>
      </c>
      <c r="F1523" s="18" t="str">
        <f>IF(S1523,"",INDEX(XMLLINK[GebDat],MATCH(Q1524&amp;"_"&amp;D1523,XMLLINK[EID_MID],0)))</f>
        <v/>
      </c>
      <c r="G1523" s="18" t="str">
        <f>IF(S1523,"",INDEX(XMLLINK[Geschlecht],MATCH(Q1524&amp;"_"&amp;D1523,XMLLINK[EID_MID],0)))</f>
        <v/>
      </c>
      <c r="H1523" s="18" t="str">
        <f>IF(S1523,"",INDEX(XMLLINK[Adresse],MATCH(Q1524&amp;"_"&amp;D1523,XMLLINK[EID_MID],0)))</f>
        <v/>
      </c>
      <c r="I1523" s="18" t="str">
        <f>IF(S1523,"",INDEX(XMLLINK[Email],MATCH(Q1524&amp;"_"&amp;D1523,XMLLINK[EID_MID],0)))</f>
        <v/>
      </c>
      <c r="J1523" s="18" t="str">
        <f>IF(S1523,"",INDEX(XMLLINK[Telefon],MATCH(Q1524&amp;"_"&amp;D1523,XMLLINK[EID_MID],0)))</f>
        <v/>
      </c>
      <c r="K1523" s="18" t="str">
        <f>IF(S1523,"",INDEX(XMLLINK[Instrument],MATCH(Q1524&amp;"_"&amp;D1523,XMLLINK[EID_MID],0)))</f>
        <v/>
      </c>
      <c r="L1523" s="18" t="str">
        <f>IF(S1523,"",INDEX(XMLLINK[BereichIDPerson],MATCH(Q1524&amp;"_"&amp;D1523,XMLLINK[EID_MID],0)))</f>
        <v/>
      </c>
      <c r="M1523" s="18" t="str">
        <f>IF(S1523,"",INDEX(XMLLINK[BereichNamePerson],MATCH(Q1524&amp;"_"&amp;D1523,XMLLINK[EID_MID],0)))</f>
        <v/>
      </c>
      <c r="N1523" s="18" t="str">
        <f>IF(S1523,"",INDEX(XMLLINK[AuswahlPerson],MATCH(Q1524&amp;"_"&amp;D1523,XMLLINK[EID_MID],0)))</f>
        <v/>
      </c>
      <c r="O1523" s="18" t="str">
        <f>IF(S1523,"",INDEX(XMLLINK[BemerkungPerson],MATCH(Q1524&amp;"_"&amp;D1523,XMLLINK[EID_MID],0)))</f>
        <v/>
      </c>
      <c r="Q1523" s="21">
        <f t="shared" si="300"/>
        <v>76</v>
      </c>
      <c r="R1523" s="15">
        <v>8</v>
      </c>
      <c r="S1523" s="18" t="b">
        <f>ISERROR(INDEX(XMLLINK[NamePerson],MATCH(Q1517&amp;"_"&amp;D1523,XMLLINK[EID_MID],0)))</f>
        <v>1</v>
      </c>
      <c r="U1523" s="15" t="str">
        <f t="shared" ca="1" si="301"/>
        <v/>
      </c>
      <c r="W1523" s="15" t="str">
        <f>IF(OR(M1523="",COUNTIF(M1516:M1522,M1523)&gt;0),"",", "&amp;M1523)</f>
        <v/>
      </c>
      <c r="Y1523" s="15" t="str">
        <f>IF(OR(K1523="",COUNTIF(K1520:K1522,K1523)&gt;0),"",", "&amp;K1523)</f>
        <v/>
      </c>
    </row>
    <row r="1524" spans="1:25" x14ac:dyDescent="0.25">
      <c r="A1524" s="24"/>
      <c r="B1524" s="17" t="s">
        <v>87</v>
      </c>
      <c r="C1524" s="18" t="str">
        <f>IF(ISERROR(S1515),"",INDEX(XMLLINK[Auftrittzeit],MATCH(Q1524,XMLLINK[EnsembleNr],0)))</f>
        <v/>
      </c>
      <c r="D1524" s="17" t="s">
        <v>94</v>
      </c>
      <c r="E1524" s="15" t="s">
        <v>29</v>
      </c>
      <c r="F1524" s="15" t="s">
        <v>30</v>
      </c>
      <c r="G1524" s="15" t="s">
        <v>95</v>
      </c>
      <c r="H1524" s="15" t="s">
        <v>32</v>
      </c>
      <c r="I1524" s="15" t="s">
        <v>20</v>
      </c>
      <c r="J1524" s="15" t="s">
        <v>39</v>
      </c>
      <c r="Q1524" s="21">
        <f t="shared" si="300"/>
        <v>76</v>
      </c>
      <c r="U1524" s="15">
        <f ca="1">COUNT(U1516:U1523)</f>
        <v>0</v>
      </c>
      <c r="W1524" s="29" t="str">
        <f>CONCATENATE(W1525,V1526,W1526,V1527,W1527,V1528,W1528,V1529,W1529,V1530,W1530,V1531,W1531)</f>
        <v/>
      </c>
    </row>
    <row r="1525" spans="1:25" x14ac:dyDescent="0.25">
      <c r="A1525" s="24"/>
      <c r="B1525" s="17" t="s">
        <v>88</v>
      </c>
      <c r="C1525" s="18" t="str">
        <f>IF(ISERROR(S1515),"",INDEX(XMLLINK[Bemerkung],MATCH(Q1525,XMLLINK[EnsembleNr],0)))</f>
        <v/>
      </c>
      <c r="D1525" s="21">
        <v>1</v>
      </c>
      <c r="E1525" s="18" t="str">
        <f>IF(S1525,"",INDEX(XMLLINK[Titel],MATCH(Q1526&amp;"_"&amp;D1525,XMLLINK[EID_WID],0)))</f>
        <v/>
      </c>
      <c r="F1525" s="18" t="str">
        <f>IF(S1525,"",INDEX(XMLLINK[Komponist],MATCH(Q1526&amp;"_"&amp;D1525,XMLLINK[EID_WID],0)))</f>
        <v/>
      </c>
      <c r="G1525" s="18" t="str">
        <f>IF(S1525,"",INDEX(XMLLINK[Satz],MATCH(Q1526&amp;"_"&amp;D1525,XMLLINK[EID_WID],0)))</f>
        <v/>
      </c>
      <c r="H1525" s="18" t="str">
        <f>IF(S1525,"",INDEX(XMLLINK[Dauer],MATCH(Q1526&amp;"_"&amp;D1525,XMLLINK[EID_WID],0)))</f>
        <v/>
      </c>
      <c r="I1525" s="18" t="str">
        <f>IF(S1525,"",INDEX(XMLLINK[BemerkungWerk],MATCH(Q1526&amp;"_"&amp;D1525,XMLLINK[EID_WID],0)))</f>
        <v/>
      </c>
      <c r="J1525" s="18" t="str">
        <f>IF(S1525,"",INDEX(XMLLINK[Pflicht],MATCH(Q1526&amp;"_"&amp;D1525,XMLLINK[EID_WID],0)))</f>
        <v/>
      </c>
      <c r="Q1525" s="21">
        <f t="shared" si="300"/>
        <v>76</v>
      </c>
      <c r="R1525" s="22" t="s">
        <v>102</v>
      </c>
      <c r="S1525" s="18" t="b">
        <f>ISERROR(INDEX(XMLLINK[NamePerson],MATCH(Q1527&amp;"_"&amp;D1525,XMLLINK[EID_WID],0)))</f>
        <v>1</v>
      </c>
      <c r="W1525" s="15" t="str">
        <f t="shared" ref="W1525:W1532" si="302">IF(AND(F1525="",G1525=""),E1525,IF(AND(F1525&lt;&gt;"",G1525&lt;&gt;""),F1525&amp;", "&amp;E1525&amp;", "&amp;G1525,IF(F1525="",E1525&amp;", "&amp;G1525,F1525&amp;", "&amp;E1525)))</f>
        <v/>
      </c>
    </row>
    <row r="1526" spans="1:25" x14ac:dyDescent="0.25">
      <c r="A1526" s="24"/>
      <c r="B1526" s="17" t="s">
        <v>108</v>
      </c>
      <c r="C1526" s="28" t="str">
        <f ca="1">IF(U1524=0,"",SUM(U1516:U1523)/U1524/365.25)</f>
        <v/>
      </c>
      <c r="D1526" s="21">
        <v>2</v>
      </c>
      <c r="E1526" s="18" t="str">
        <f>IF(S1526,"",INDEX(XMLLINK[Titel],MATCH(Q1527&amp;"_"&amp;D1526,XMLLINK[EID_WID],0)))</f>
        <v/>
      </c>
      <c r="F1526" s="18" t="str">
        <f>IF(S1526,"",INDEX(XMLLINK[Komponist],MATCH(Q1527&amp;"_"&amp;D1526,XMLLINK[EID_WID],0)))</f>
        <v/>
      </c>
      <c r="G1526" s="18" t="str">
        <f>IF(S1526,"",INDEX(XMLLINK[Satz],MATCH(Q1527&amp;"_"&amp;D1526,XMLLINK[EID_WID],0)))</f>
        <v/>
      </c>
      <c r="H1526" s="18" t="str">
        <f>IF(S1526,"",INDEX(XMLLINK[Dauer],MATCH(Q1527&amp;"_"&amp;D1526,XMLLINK[EID_WID],0)))</f>
        <v/>
      </c>
      <c r="I1526" s="18" t="str">
        <f>IF(S1526,"",INDEX(XMLLINK[BemerkungWerk],MATCH(Q1527&amp;"_"&amp;D1526,XMLLINK[EID_WID],0)))</f>
        <v/>
      </c>
      <c r="J1526" s="18" t="str">
        <f>IF(S1526,"",INDEX(XMLLINK[Pflicht],MATCH(Q1527&amp;"_"&amp;D1526,XMLLINK[EID_WID],0)))</f>
        <v/>
      </c>
      <c r="Q1526" s="21">
        <f t="shared" si="300"/>
        <v>76</v>
      </c>
      <c r="R1526" s="22">
        <v>2</v>
      </c>
      <c r="S1526" s="18" t="b">
        <f>ISERROR(INDEX(XMLLINK[NamePerson],MATCH(Q1528&amp;"_"&amp;D1526,XMLLINK[EID_WID],0)))</f>
        <v>1</v>
      </c>
      <c r="V1526" s="15" t="str">
        <f>IF(W1526="","","; ")</f>
        <v/>
      </c>
      <c r="W1526" s="15" t="str">
        <f t="shared" si="302"/>
        <v/>
      </c>
    </row>
    <row r="1527" spans="1:25" x14ac:dyDescent="0.25">
      <c r="A1527" s="24"/>
      <c r="D1527" s="21">
        <v>3</v>
      </c>
      <c r="E1527" s="18" t="str">
        <f>IF(S1527,"",INDEX(XMLLINK[Titel],MATCH(Q1528&amp;"_"&amp;D1527,XMLLINK[EID_WID],0)))</f>
        <v/>
      </c>
      <c r="F1527" s="18" t="str">
        <f>IF(S1527,"",INDEX(XMLLINK[Komponist],MATCH(Q1528&amp;"_"&amp;D1527,XMLLINK[EID_WID],0)))</f>
        <v/>
      </c>
      <c r="G1527" s="18" t="str">
        <f>IF(S1527,"",INDEX(XMLLINK[Satz],MATCH(Q1528&amp;"_"&amp;D1527,XMLLINK[EID_WID],0)))</f>
        <v/>
      </c>
      <c r="H1527" s="18" t="str">
        <f>IF(S1527,"",INDEX(XMLLINK[Dauer],MATCH(Q1528&amp;"_"&amp;D1527,XMLLINK[EID_WID],0)))</f>
        <v/>
      </c>
      <c r="I1527" s="18" t="str">
        <f>IF(S1527,"",INDEX(XMLLINK[BemerkungWerk],MATCH(Q1528&amp;"_"&amp;D1527,XMLLINK[EID_WID],0)))</f>
        <v/>
      </c>
      <c r="J1527" s="18" t="str">
        <f>IF(S1527,"",INDEX(XMLLINK[Pflicht],MATCH(Q1528&amp;"_"&amp;D1527,XMLLINK[EID_WID],0)))</f>
        <v/>
      </c>
      <c r="Q1527" s="21">
        <f t="shared" si="300"/>
        <v>76</v>
      </c>
      <c r="R1527" s="22">
        <v>3</v>
      </c>
      <c r="S1527" s="18" t="b">
        <f>ISERROR(INDEX(XMLLINK[NamePerson],MATCH(Q1529&amp;"_"&amp;D1527,XMLLINK[EID_WID],0)))</f>
        <v>1</v>
      </c>
      <c r="V1527" s="15" t="str">
        <f t="shared" ref="V1527:V1532" si="303">IF(W1527="","","; ")</f>
        <v/>
      </c>
      <c r="W1527" s="15" t="str">
        <f t="shared" si="302"/>
        <v/>
      </c>
    </row>
    <row r="1528" spans="1:25" x14ac:dyDescent="0.25">
      <c r="A1528" s="24"/>
      <c r="D1528" s="21">
        <v>4</v>
      </c>
      <c r="E1528" s="18" t="str">
        <f>IF(S1528,"",INDEX(XMLLINK[Titel],MATCH(Q1529&amp;"_"&amp;D1528,XMLLINK[EID_WID],0)))</f>
        <v/>
      </c>
      <c r="F1528" s="18" t="str">
        <f>IF(S1528,"",INDEX(XMLLINK[Komponist],MATCH(Q1529&amp;"_"&amp;D1528,XMLLINK[EID_WID],0)))</f>
        <v/>
      </c>
      <c r="G1528" s="18" t="str">
        <f>IF(S1528,"",INDEX(XMLLINK[Satz],MATCH(Q1529&amp;"_"&amp;D1528,XMLLINK[EID_WID],0)))</f>
        <v/>
      </c>
      <c r="H1528" s="18" t="str">
        <f>IF(S1528,"",INDEX(XMLLINK[Dauer],MATCH(Q1529&amp;"_"&amp;D1528,XMLLINK[EID_WID],0)))</f>
        <v/>
      </c>
      <c r="I1528" s="18" t="str">
        <f>IF(S1528,"",INDEX(XMLLINK[BemerkungWerk],MATCH(Q1529&amp;"_"&amp;D1528,XMLLINK[EID_WID],0)))</f>
        <v/>
      </c>
      <c r="J1528" s="18" t="str">
        <f>IF(S1528,"",INDEX(XMLLINK[Pflicht],MATCH(Q1529&amp;"_"&amp;D1528,XMLLINK[EID_WID],0)))</f>
        <v/>
      </c>
      <c r="Q1528" s="21">
        <f t="shared" si="300"/>
        <v>76</v>
      </c>
      <c r="R1528" s="22">
        <v>4</v>
      </c>
      <c r="S1528" s="18" t="b">
        <f>ISERROR(INDEX(XMLLINK[NamePerson],MATCH(Q1530&amp;"_"&amp;D1528,XMLLINK[EID_WID],0)))</f>
        <v>1</v>
      </c>
      <c r="V1528" s="15" t="str">
        <f t="shared" si="303"/>
        <v/>
      </c>
      <c r="W1528" s="15" t="str">
        <f t="shared" si="302"/>
        <v/>
      </c>
    </row>
    <row r="1529" spans="1:25" x14ac:dyDescent="0.25">
      <c r="A1529" s="24"/>
      <c r="D1529" s="21">
        <v>5</v>
      </c>
      <c r="E1529" s="18" t="str">
        <f>IF(S1529,"",INDEX(XMLLINK[Titel],MATCH(Q1530&amp;"_"&amp;D1529,XMLLINK[EID_WID],0)))</f>
        <v/>
      </c>
      <c r="F1529" s="18" t="str">
        <f>IF(S1529,"",INDEX(XMLLINK[Komponist],MATCH(Q1530&amp;"_"&amp;D1529,XMLLINK[EID_WID],0)))</f>
        <v/>
      </c>
      <c r="G1529" s="18" t="str">
        <f>IF(S1529,"",INDEX(XMLLINK[Satz],MATCH(Q1530&amp;"_"&amp;D1529,XMLLINK[EID_WID],0)))</f>
        <v/>
      </c>
      <c r="H1529" s="18" t="str">
        <f>IF(S1529,"",INDEX(XMLLINK[Dauer],MATCH(Q1530&amp;"_"&amp;D1529,XMLLINK[EID_WID],0)))</f>
        <v/>
      </c>
      <c r="I1529" s="18" t="str">
        <f>IF(S1529,"",INDEX(XMLLINK[BemerkungWerk],MATCH(Q1530&amp;"_"&amp;D1529,XMLLINK[EID_WID],0)))</f>
        <v/>
      </c>
      <c r="J1529" s="18" t="str">
        <f>IF(S1529,"",INDEX(XMLLINK[Pflicht],MATCH(Q1530&amp;"_"&amp;D1529,XMLLINK[EID_WID],0)))</f>
        <v/>
      </c>
      <c r="Q1529" s="21">
        <f t="shared" si="300"/>
        <v>76</v>
      </c>
      <c r="R1529" s="22">
        <v>5</v>
      </c>
      <c r="S1529" s="18" t="b">
        <f>ISERROR(INDEX(XMLLINK[NamePerson],MATCH(Q1531&amp;"_"&amp;D1529,XMLLINK[EID_WID],0)))</f>
        <v>1</v>
      </c>
      <c r="V1529" s="15" t="str">
        <f t="shared" si="303"/>
        <v/>
      </c>
      <c r="W1529" s="15" t="str">
        <f t="shared" si="302"/>
        <v/>
      </c>
    </row>
    <row r="1530" spans="1:25" x14ac:dyDescent="0.25">
      <c r="A1530" s="24"/>
      <c r="D1530" s="21">
        <v>6</v>
      </c>
      <c r="E1530" s="18" t="str">
        <f>IF(S1530,"",INDEX(XMLLINK[Titel],MATCH(Q1531&amp;"_"&amp;D1530,XMLLINK[EID_WID],0)))</f>
        <v/>
      </c>
      <c r="F1530" s="18" t="str">
        <f>IF(S1530,"",INDEX(XMLLINK[Komponist],MATCH(Q1531&amp;"_"&amp;D1530,XMLLINK[EID_WID],0)))</f>
        <v/>
      </c>
      <c r="G1530" s="18" t="str">
        <f>IF(S1530,"",INDEX(XMLLINK[Satz],MATCH(Q1531&amp;"_"&amp;D1530,XMLLINK[EID_WID],0)))</f>
        <v/>
      </c>
      <c r="H1530" s="18" t="str">
        <f>IF(S1530,"",INDEX(XMLLINK[Dauer],MATCH(Q1531&amp;"_"&amp;D1530,XMLLINK[EID_WID],0)))</f>
        <v/>
      </c>
      <c r="I1530" s="18" t="str">
        <f>IF(S1530,"",INDEX(XMLLINK[BemerkungWerk],MATCH(Q1531&amp;"_"&amp;D1530,XMLLINK[EID_WID],0)))</f>
        <v/>
      </c>
      <c r="J1530" s="18" t="str">
        <f>IF(S1530,"",INDEX(XMLLINK[Pflicht],MATCH(Q1531&amp;"_"&amp;D1530,XMLLINK[EID_WID],0)))</f>
        <v/>
      </c>
      <c r="Q1530" s="21">
        <f t="shared" si="300"/>
        <v>76</v>
      </c>
      <c r="R1530" s="22">
        <v>6</v>
      </c>
      <c r="S1530" s="18" t="b">
        <f>ISERROR(INDEX(XMLLINK[NamePerson],MATCH(Q1532&amp;"_"&amp;D1530,XMLLINK[EID_WID],0)))</f>
        <v>1</v>
      </c>
      <c r="V1530" s="15" t="str">
        <f t="shared" si="303"/>
        <v/>
      </c>
      <c r="W1530" s="15" t="str">
        <f t="shared" si="302"/>
        <v/>
      </c>
    </row>
    <row r="1531" spans="1:25" x14ac:dyDescent="0.25">
      <c r="A1531" s="24"/>
      <c r="D1531" s="21">
        <v>7</v>
      </c>
      <c r="E1531" s="18" t="str">
        <f>IF(S1531,"",INDEX(XMLLINK[Titel],MATCH(Q1532&amp;"_"&amp;D1531,XMLLINK[EID_WID],0)))</f>
        <v/>
      </c>
      <c r="F1531" s="18" t="str">
        <f>IF(S1531,"",INDEX(XMLLINK[Komponist],MATCH(Q1532&amp;"_"&amp;D1531,XMLLINK[EID_WID],0)))</f>
        <v/>
      </c>
      <c r="G1531" s="18" t="str">
        <f>IF(S1531,"",INDEX(XMLLINK[Satz],MATCH(Q1532&amp;"_"&amp;D1531,XMLLINK[EID_WID],0)))</f>
        <v/>
      </c>
      <c r="H1531" s="18" t="str">
        <f>IF(S1531,"",INDEX(XMLLINK[Dauer],MATCH(Q1532&amp;"_"&amp;D1531,XMLLINK[EID_WID],0)))</f>
        <v/>
      </c>
      <c r="I1531" s="18" t="str">
        <f>IF(S1531,"",INDEX(XMLLINK[BemerkungWerk],MATCH(Q1532&amp;"_"&amp;D1531,XMLLINK[EID_WID],0)))</f>
        <v/>
      </c>
      <c r="J1531" s="18" t="str">
        <f>IF(S1531,"",INDEX(XMLLINK[Pflicht],MATCH(Q1532&amp;"_"&amp;D1531,XMLLINK[EID_WID],0)))</f>
        <v/>
      </c>
      <c r="Q1531" s="21">
        <f t="shared" si="300"/>
        <v>76</v>
      </c>
      <c r="R1531" s="22">
        <v>7</v>
      </c>
      <c r="S1531" s="18" t="b">
        <f>ISERROR(INDEX(XMLLINK[NamePerson],MATCH(Q1533&amp;"_"&amp;D1531,XMLLINK[EID_WID],0)))</f>
        <v>1</v>
      </c>
      <c r="V1531" s="15" t="str">
        <f t="shared" si="303"/>
        <v/>
      </c>
      <c r="W1531" s="15" t="str">
        <f t="shared" si="302"/>
        <v/>
      </c>
    </row>
    <row r="1532" spans="1:25" x14ac:dyDescent="0.25">
      <c r="A1532" s="24"/>
      <c r="D1532" s="21">
        <v>8</v>
      </c>
      <c r="E1532" s="18" t="str">
        <f>IF(S1532,"",INDEX(XMLLINK[Titel],MATCH(Q1533&amp;"_"&amp;D1532,XMLLINK[EID_WID],0)))</f>
        <v/>
      </c>
      <c r="F1532" s="18" t="str">
        <f>IF(S1532,"",INDEX(XMLLINK[Komponist],MATCH(Q1533&amp;"_"&amp;D1532,XMLLINK[EID_WID],0)))</f>
        <v/>
      </c>
      <c r="G1532" s="18" t="str">
        <f>IF(S1532,"",INDEX(XMLLINK[Satz],MATCH(Q1533&amp;"_"&amp;D1532,XMLLINK[EID_WID],0)))</f>
        <v/>
      </c>
      <c r="H1532" s="18" t="str">
        <f>IF(S1532,"",INDEX(XMLLINK[Dauer],MATCH(Q1533&amp;"_"&amp;D1532,XMLLINK[EID_WID],0)))</f>
        <v/>
      </c>
      <c r="I1532" s="18" t="str">
        <f>IF(S1532,"",INDEX(XMLLINK[BemerkungWerk],MATCH(Q1533&amp;"_"&amp;D1532,XMLLINK[EID_WID],0)))</f>
        <v/>
      </c>
      <c r="J1532" s="18" t="str">
        <f>IF(S1532,"",INDEX(XMLLINK[Pflicht],MATCH(Q1533&amp;"_"&amp;D1532,XMLLINK[EID_WID],0)))</f>
        <v/>
      </c>
      <c r="Q1532" s="21"/>
      <c r="R1532" s="22">
        <v>8</v>
      </c>
      <c r="S1532" s="18" t="b">
        <f>ISERROR(INDEX(XMLLINK[NamePerson],MATCH(A1533&amp;"_"&amp;D1532,XMLLINK[EID_WID],0)))</f>
        <v>1</v>
      </c>
      <c r="V1532" s="15" t="str">
        <f t="shared" si="303"/>
        <v/>
      </c>
      <c r="W1532" s="15" t="str">
        <f t="shared" si="302"/>
        <v/>
      </c>
    </row>
    <row r="1534" spans="1:25" x14ac:dyDescent="0.25">
      <c r="A1534" s="23" t="s">
        <v>96</v>
      </c>
      <c r="B1534" s="23">
        <f>(ROW()+6)/20</f>
        <v>77</v>
      </c>
      <c r="C1534" s="24"/>
      <c r="D1534" s="24"/>
      <c r="E1534" s="24"/>
      <c r="F1534" s="24"/>
      <c r="G1534" s="24"/>
      <c r="H1534" s="24"/>
      <c r="I1534" s="24"/>
      <c r="J1534" s="24"/>
      <c r="K1534" s="24"/>
      <c r="L1534" s="24"/>
      <c r="M1534" s="24"/>
      <c r="N1534" s="24"/>
      <c r="O1534" s="24"/>
    </row>
    <row r="1535" spans="1:25" x14ac:dyDescent="0.25">
      <c r="A1535" s="24"/>
      <c r="B1535" s="17" t="s">
        <v>78</v>
      </c>
      <c r="C1535" s="18" t="str">
        <f>IF(ISERROR(S1535),"",INDEX(XMLLINK[Name],MATCH(Q1536,XMLLINK[EnsembleNr],0)))</f>
        <v/>
      </c>
      <c r="D1535" s="17" t="s">
        <v>89</v>
      </c>
      <c r="E1535" s="19" t="s">
        <v>11</v>
      </c>
      <c r="F1535" s="15" t="s">
        <v>90</v>
      </c>
      <c r="G1535" s="15" t="s">
        <v>91</v>
      </c>
      <c r="H1535" s="15" t="s">
        <v>24</v>
      </c>
      <c r="I1535" s="15" t="s">
        <v>25</v>
      </c>
      <c r="J1535" s="15" t="s">
        <v>26</v>
      </c>
      <c r="K1535" s="15" t="s">
        <v>27</v>
      </c>
      <c r="L1535" s="15" t="s">
        <v>18</v>
      </c>
      <c r="M1535" s="15" t="s">
        <v>92</v>
      </c>
      <c r="N1535" s="15" t="s">
        <v>93</v>
      </c>
      <c r="O1535" s="15" t="s">
        <v>20</v>
      </c>
      <c r="Q1535" s="21" t="s">
        <v>103</v>
      </c>
      <c r="R1535" s="17" t="s">
        <v>97</v>
      </c>
      <c r="S1535" s="20" t="e">
        <f>VLOOKUP(Q1537,XMLLINK[EnsembleNr],1,0)</f>
        <v>#N/A</v>
      </c>
      <c r="T1535" s="15" t="s">
        <v>100</v>
      </c>
      <c r="W1535" s="29" t="str">
        <f>CONCATENATE(W1536,W1537,W1538,W1539,W1540,W1541,W1542,W1543)</f>
        <v/>
      </c>
      <c r="X1535" s="31">
        <f>8-COUNTIF(W1536:W1543,"")</f>
        <v>0</v>
      </c>
      <c r="Y1535" s="29" t="str">
        <f>CONCATENATE(Y1536,Y1537,Y1538,Y1539,Y1540,Y1541,Y1542,Y1543)</f>
        <v/>
      </c>
    </row>
    <row r="1536" spans="1:25" x14ac:dyDescent="0.25">
      <c r="A1536" s="24"/>
      <c r="B1536" s="17" t="s">
        <v>79</v>
      </c>
      <c r="C1536" s="18" t="str">
        <f>IF(ISERROR(S1535),"",INDEX(XMLLINK[Leiter],MATCH(Q1536,XMLLINK[EnsembleNr],0)))</f>
        <v/>
      </c>
      <c r="D1536" s="21">
        <v>1</v>
      </c>
      <c r="E1536" s="18" t="str">
        <f>IF(S1536,"",INDEX(XMLLINK[NamePerson],MATCH(Q1537&amp;"_"&amp;D1536,XMLLINK[EID_MID],0)))</f>
        <v/>
      </c>
      <c r="F1536" s="18" t="str">
        <f>IF(S1536,"",INDEX(XMLLINK[GebDat],MATCH(Q1537&amp;"_"&amp;D1536,XMLLINK[EID_MID],0)))</f>
        <v/>
      </c>
      <c r="G1536" s="18" t="str">
        <f>IF(S1536,"",INDEX(XMLLINK[Geschlecht],MATCH(Q1537&amp;"_"&amp;D1536,XMLLINK[EID_MID],0)))</f>
        <v/>
      </c>
      <c r="H1536" s="18" t="str">
        <f>IF(S1536,"",INDEX(XMLLINK[Adresse],MATCH(Q1537&amp;"_"&amp;D1536,XMLLINK[EID_MID],0)))</f>
        <v/>
      </c>
      <c r="I1536" s="18" t="str">
        <f>IF(S1536,"",INDEX(XMLLINK[Email],MATCH(Q1537&amp;"_"&amp;D1536,XMLLINK[EID_MID],0)))</f>
        <v/>
      </c>
      <c r="J1536" s="18" t="str">
        <f>IF(S1536,"",INDEX(XMLLINK[Telefon],MATCH(Q1537&amp;"_"&amp;D1536,XMLLINK[EID_MID],0)))</f>
        <v/>
      </c>
      <c r="K1536" s="18" t="str">
        <f>IF(S1536,"",INDEX(XMLLINK[Instrument],MATCH(Q1537&amp;"_"&amp;D1536,XMLLINK[EID_MID],0)))</f>
        <v/>
      </c>
      <c r="L1536" s="18" t="str">
        <f>IF(S1536,"",INDEX(XMLLINK[BereichIDPerson],MATCH(Q1537&amp;"_"&amp;D1536,XMLLINK[EID_MID],0)))</f>
        <v/>
      </c>
      <c r="M1536" s="18" t="str">
        <f>IF(S1536,"",INDEX(XMLLINK[BereichNamePerson],MATCH(Q1537&amp;"_"&amp;D1536,XMLLINK[EID_MID],0)))</f>
        <v/>
      </c>
      <c r="N1536" s="18" t="str">
        <f>IF(S1536,"",INDEX(XMLLINK[AuswahlPerson],MATCH(Q1537&amp;"_"&amp;D1536,XMLLINK[EID_MID],0)))</f>
        <v/>
      </c>
      <c r="O1536" s="18" t="str">
        <f>IF(S1536,"",INDEX(XMLLINK[BemerkungPerson],MATCH(Q1537&amp;"_"&amp;D1536,XMLLINK[EID_MID],0)))</f>
        <v/>
      </c>
      <c r="Q1536" s="21">
        <f>B1534</f>
        <v>77</v>
      </c>
      <c r="R1536" s="22" t="s">
        <v>101</v>
      </c>
      <c r="S1536" s="18" t="b">
        <f>ISERROR(INDEX(XMLLINK[NamePerson],MATCH(Q1537&amp;"_"&amp;D1536,XMLLINK[EID_MID],0)))</f>
        <v>1</v>
      </c>
      <c r="U1536" s="15" t="str">
        <f ca="1">IF(ISNUMBER(DATEVALUE(F1536)),TODAY()-DATEVALUE(F1536),"")</f>
        <v/>
      </c>
      <c r="W1536" s="15" t="str">
        <f>M1536</f>
        <v/>
      </c>
      <c r="X1536" s="29" t="str">
        <f>IF(E1536="","",IF(E1537="",E1536,IF(E1538="",E1536&amp;", "&amp;E1537,IF(E1539="",E1536&amp;", "&amp;E1537&amp;", "&amp;E1538,IF(E1540="",E1536&amp;", "&amp;E1537&amp;", "&amp;E1538&amp;", "&amp;E1539,IF(E1541="",E1536&amp;", "&amp;E1537&amp;", "&amp;E1538&amp;", "&amp;E1539&amp;", "&amp;E1540,IF(E1542="",E1536&amp;", "&amp;E1537&amp;", "&amp;E1538&amp;", "&amp;E1539&amp;", "&amp;E1540&amp;", "&amp;E1541,IF(E1543="",E1536&amp;", "&amp;E1537&amp;", "&amp;E1538&amp;", "&amp;E1539&amp;", "&amp;E1540&amp;", "&amp;E1541&amp;", "&amp;E1542,E1536&amp;", "&amp;E1537&amp;", "&amp;E1538&amp;", "&amp;E1539&amp;", "&amp;E1540&amp;", "&amp;E1541&amp;", "&amp;E1542&amp;", "&amp;E1543))))))))</f>
        <v/>
      </c>
      <c r="Y1536" s="15" t="str">
        <f>K1536</f>
        <v/>
      </c>
    </row>
    <row r="1537" spans="1:25" x14ac:dyDescent="0.25">
      <c r="A1537" s="24"/>
      <c r="B1537" s="17" t="s">
        <v>80</v>
      </c>
      <c r="C1537" s="18" t="str">
        <f>IF(ISERROR(S1535),"",INDEX(XMLLINK[LeiterEmail],MATCH(Q1537,XMLLINK[EnsembleNr],0)))</f>
        <v/>
      </c>
      <c r="D1537" s="21">
        <v>2</v>
      </c>
      <c r="E1537" s="18" t="str">
        <f>IF(S1537,"",INDEX(XMLLINK[NamePerson],MATCH(Q1538&amp;"_"&amp;D1537,XMLLINK[EID_MID],0)))</f>
        <v/>
      </c>
      <c r="F1537" s="18" t="str">
        <f>IF(S1537,"",INDEX(XMLLINK[GebDat],MATCH(Q1538&amp;"_"&amp;D1537,XMLLINK[EID_MID],0)))</f>
        <v/>
      </c>
      <c r="G1537" s="18" t="str">
        <f>IF(S1537,"",INDEX(XMLLINK[Geschlecht],MATCH(Q1538&amp;"_"&amp;D1537,XMLLINK[EID_MID],0)))</f>
        <v/>
      </c>
      <c r="H1537" s="18" t="str">
        <f>IF(S1537,"",INDEX(XMLLINK[Adresse],MATCH(Q1538&amp;"_"&amp;D1537,XMLLINK[EID_MID],0)))</f>
        <v/>
      </c>
      <c r="I1537" s="18" t="str">
        <f>IF(S1537,"",INDEX(XMLLINK[Email],MATCH(Q1538&amp;"_"&amp;D1537,XMLLINK[EID_MID],0)))</f>
        <v/>
      </c>
      <c r="J1537" s="18" t="str">
        <f>IF(S1537,"",INDEX(XMLLINK[Telefon],MATCH(Q1538&amp;"_"&amp;D1537,XMLLINK[EID_MID],0)))</f>
        <v/>
      </c>
      <c r="K1537" s="18" t="str">
        <f>IF(S1537,"",INDEX(XMLLINK[Instrument],MATCH(Q1538&amp;"_"&amp;D1537,XMLLINK[EID_MID],0)))</f>
        <v/>
      </c>
      <c r="L1537" s="18" t="str">
        <f>IF(S1537,"",INDEX(XMLLINK[BereichIDPerson],MATCH(Q1538&amp;"_"&amp;D1537,XMLLINK[EID_MID],0)))</f>
        <v/>
      </c>
      <c r="M1537" s="18" t="str">
        <f>IF(S1537,"",INDEX(XMLLINK[BereichNamePerson],MATCH(Q1538&amp;"_"&amp;D1537,XMLLINK[EID_MID],0)))</f>
        <v/>
      </c>
      <c r="N1537" s="18" t="str">
        <f>IF(S1537,"",INDEX(XMLLINK[AuswahlPerson],MATCH(Q1538&amp;"_"&amp;D1537,XMLLINK[EID_MID],0)))</f>
        <v/>
      </c>
      <c r="O1537" s="18" t="str">
        <f>IF(S1537,"",INDEX(XMLLINK[BemerkungPerson],MATCH(Q1538&amp;"_"&amp;D1537,XMLLINK[EID_MID],0)))</f>
        <v/>
      </c>
      <c r="Q1537" s="21">
        <f t="shared" ref="Q1537:Q1551" si="304">Q1536</f>
        <v>77</v>
      </c>
      <c r="R1537" s="15">
        <v>2</v>
      </c>
      <c r="S1537" s="18" t="b">
        <f>ISERROR(INDEX(XMLLINK[NamePerson],MATCH(Q1537&amp;"_"&amp;D1537,XMLLINK[EID_MID],0)))</f>
        <v>1</v>
      </c>
      <c r="U1537" s="15" t="str">
        <f t="shared" ref="U1537:U1543" ca="1" si="305">IF(ISNUMBER(DATEVALUE(F1537)),TODAY()-DATEVALUE(F1537),"")</f>
        <v/>
      </c>
      <c r="W1537" s="15" t="str">
        <f>IF(AND(M1537&lt;&gt;"",M1537&lt;&gt;M1536),", "&amp;M1537,"")</f>
        <v/>
      </c>
      <c r="Y1537" s="15" t="str">
        <f>IF(AND(K1537&lt;&gt;"",K1537&lt;&gt;K1536),", "&amp;K1537,"")</f>
        <v/>
      </c>
    </row>
    <row r="1538" spans="1:25" x14ac:dyDescent="0.25">
      <c r="A1538" s="24"/>
      <c r="B1538" s="17" t="s">
        <v>81</v>
      </c>
      <c r="C1538" s="18" t="str">
        <f>IF(ISERROR(S1535),"",INDEX(XMLLINK[LeiterTelefon],MATCH(Q1538,XMLLINK[EnsembleNr],0)))</f>
        <v/>
      </c>
      <c r="D1538" s="21">
        <v>3</v>
      </c>
      <c r="E1538" s="18" t="str">
        <f>IF(S1538,"",INDEX(XMLLINK[NamePerson],MATCH(Q1539&amp;"_"&amp;D1538,XMLLINK[EID_MID],0)))</f>
        <v/>
      </c>
      <c r="F1538" s="18" t="str">
        <f>IF(S1538,"",INDEX(XMLLINK[GebDat],MATCH(Q1539&amp;"_"&amp;D1538,XMLLINK[EID_MID],0)))</f>
        <v/>
      </c>
      <c r="G1538" s="18" t="str">
        <f>IF(S1538,"",INDEX(XMLLINK[Geschlecht],MATCH(Q1539&amp;"_"&amp;D1538,XMLLINK[EID_MID],0)))</f>
        <v/>
      </c>
      <c r="H1538" s="18" t="str">
        <f>IF(S1538,"",INDEX(XMLLINK[Adresse],MATCH(Q1539&amp;"_"&amp;D1538,XMLLINK[EID_MID],0)))</f>
        <v/>
      </c>
      <c r="I1538" s="18" t="str">
        <f>IF(S1538,"",INDEX(XMLLINK[Email],MATCH(Q1539&amp;"_"&amp;D1538,XMLLINK[EID_MID],0)))</f>
        <v/>
      </c>
      <c r="J1538" s="18" t="str">
        <f>IF(S1538,"",INDEX(XMLLINK[Telefon],MATCH(Q1539&amp;"_"&amp;D1538,XMLLINK[EID_MID],0)))</f>
        <v/>
      </c>
      <c r="K1538" s="18" t="str">
        <f>IF(S1538,"",INDEX(XMLLINK[Instrument],MATCH(Q1539&amp;"_"&amp;D1538,XMLLINK[EID_MID],0)))</f>
        <v/>
      </c>
      <c r="L1538" s="18" t="str">
        <f>IF(S1538,"",INDEX(XMLLINK[BereichIDPerson],MATCH(Q1539&amp;"_"&amp;D1538,XMLLINK[EID_MID],0)))</f>
        <v/>
      </c>
      <c r="M1538" s="18" t="str">
        <f>IF(S1538,"",INDEX(XMLLINK[BereichNamePerson],MATCH(Q1539&amp;"_"&amp;D1538,XMLLINK[EID_MID],0)))</f>
        <v/>
      </c>
      <c r="N1538" s="18" t="str">
        <f>IF(S1538,"",INDEX(XMLLINK[AuswahlPerson],MATCH(Q1539&amp;"_"&amp;D1538,XMLLINK[EID_MID],0)))</f>
        <v/>
      </c>
      <c r="O1538" s="18" t="str">
        <f>IF(S1538,"",INDEX(XMLLINK[BemerkungPerson],MATCH(Q1539&amp;"_"&amp;D1538,XMLLINK[EID_MID],0)))</f>
        <v/>
      </c>
      <c r="Q1538" s="21">
        <f t="shared" si="304"/>
        <v>77</v>
      </c>
      <c r="R1538" s="15">
        <v>3</v>
      </c>
      <c r="S1538" s="18" t="b">
        <f>ISERROR(INDEX(XMLLINK[NamePerson],MATCH(Q1537&amp;"_"&amp;D1538,XMLLINK[EID_MID],0)))</f>
        <v>1</v>
      </c>
      <c r="U1538" s="15" t="str">
        <f t="shared" ca="1" si="305"/>
        <v/>
      </c>
      <c r="W1538" s="15" t="str">
        <f>IF(OR(M1538="",COUNTIF(M1536:M1537,M1538)&gt;0),"",", "&amp;M1538)</f>
        <v/>
      </c>
      <c r="Y1538" s="15" t="str">
        <f>IF(OR(K1538="",COUNTIF(K1536:K1537,K1538)&gt;0),"",", "&amp;K1538)</f>
        <v/>
      </c>
    </row>
    <row r="1539" spans="1:25" x14ac:dyDescent="0.25">
      <c r="A1539" s="24"/>
      <c r="B1539" s="17" t="s">
        <v>82</v>
      </c>
      <c r="C1539" s="18" t="str">
        <f>IF(ISERROR(S1535),"",INDEX(XMLLINK[Art],MATCH(Q1539,XMLLINK[EnsembleNr],0)))</f>
        <v/>
      </c>
      <c r="D1539" s="21">
        <v>4</v>
      </c>
      <c r="E1539" s="18" t="str">
        <f>IF(S1539,"",INDEX(XMLLINK[NamePerson],MATCH(Q1540&amp;"_"&amp;D1539,XMLLINK[EID_MID],0)))</f>
        <v/>
      </c>
      <c r="F1539" s="18" t="str">
        <f>IF(S1539,"",INDEX(XMLLINK[GebDat],MATCH(Q1540&amp;"_"&amp;D1539,XMLLINK[EID_MID],0)))</f>
        <v/>
      </c>
      <c r="G1539" s="18" t="str">
        <f>IF(S1539,"",INDEX(XMLLINK[Geschlecht],MATCH(Q1540&amp;"_"&amp;D1539,XMLLINK[EID_MID],0)))</f>
        <v/>
      </c>
      <c r="H1539" s="18" t="str">
        <f>IF(S1539,"",INDEX(XMLLINK[Adresse],MATCH(Q1540&amp;"_"&amp;D1539,XMLLINK[EID_MID],0)))</f>
        <v/>
      </c>
      <c r="I1539" s="18" t="str">
        <f>IF(S1539,"",INDEX(XMLLINK[Email],MATCH(Q1540&amp;"_"&amp;D1539,XMLLINK[EID_MID],0)))</f>
        <v/>
      </c>
      <c r="J1539" s="18" t="str">
        <f>IF(S1539,"",INDEX(XMLLINK[Telefon],MATCH(Q1540&amp;"_"&amp;D1539,XMLLINK[EID_MID],0)))</f>
        <v/>
      </c>
      <c r="K1539" s="18" t="str">
        <f>IF(S1539,"",INDEX(XMLLINK[Instrument],MATCH(Q1540&amp;"_"&amp;D1539,XMLLINK[EID_MID],0)))</f>
        <v/>
      </c>
      <c r="L1539" s="18" t="str">
        <f>IF(S1539,"",INDEX(XMLLINK[BereichIDPerson],MATCH(Q1540&amp;"_"&amp;D1539,XMLLINK[EID_MID],0)))</f>
        <v/>
      </c>
      <c r="M1539" s="18" t="str">
        <f>IF(S1539,"",INDEX(XMLLINK[BereichNamePerson],MATCH(Q1540&amp;"_"&amp;D1539,XMLLINK[EID_MID],0)))</f>
        <v/>
      </c>
      <c r="N1539" s="18" t="str">
        <f>IF(S1539,"",INDEX(XMLLINK[AuswahlPerson],MATCH(Q1540&amp;"_"&amp;D1539,XMLLINK[EID_MID],0)))</f>
        <v/>
      </c>
      <c r="O1539" s="18" t="str">
        <f>IF(S1539,"",INDEX(XMLLINK[BemerkungPerson],MATCH(Q1540&amp;"_"&amp;D1539,XMLLINK[EID_MID],0)))</f>
        <v/>
      </c>
      <c r="Q1539" s="21">
        <f t="shared" si="304"/>
        <v>77</v>
      </c>
      <c r="R1539" s="15">
        <v>4</v>
      </c>
      <c r="S1539" s="18" t="b">
        <f>ISERROR(INDEX(XMLLINK[NamePerson],MATCH(Q1537&amp;"_"&amp;D1539,XMLLINK[EID_MID],0)))</f>
        <v>1</v>
      </c>
      <c r="U1539" s="15" t="str">
        <f t="shared" ca="1" si="305"/>
        <v/>
      </c>
      <c r="W1539" s="15" t="str">
        <f>IF(OR(M1539="",COUNTIF(M1536:M1538,M1539)&gt;0),"",", "&amp;M1539)</f>
        <v/>
      </c>
      <c r="Y1539" s="15" t="str">
        <f>IF(OR(K1539="",COUNTIF(K1536:K1538,K1539)&gt;0),"",", "&amp;K1539)</f>
        <v/>
      </c>
    </row>
    <row r="1540" spans="1:25" x14ac:dyDescent="0.25">
      <c r="A1540" s="24"/>
      <c r="B1540" s="17" t="s">
        <v>83</v>
      </c>
      <c r="C1540" s="18" t="str">
        <f>IF(ISERROR(S1535),"",INDEX(XMLLINK[Stufe],MATCH(Q1540,XMLLINK[EnsembleNr],0)))</f>
        <v/>
      </c>
      <c r="D1540" s="21">
        <v>5</v>
      </c>
      <c r="E1540" s="18" t="str">
        <f>IF(S1540,"",INDEX(XMLLINK[NamePerson],MATCH(Q1541&amp;"_"&amp;D1540,XMLLINK[EID_MID],0)))</f>
        <v/>
      </c>
      <c r="F1540" s="18" t="str">
        <f>IF(S1540,"",INDEX(XMLLINK[GebDat],MATCH(Q1541&amp;"_"&amp;D1540,XMLLINK[EID_MID],0)))</f>
        <v/>
      </c>
      <c r="G1540" s="18" t="str">
        <f>IF(S1540,"",INDEX(XMLLINK[Geschlecht],MATCH(Q1541&amp;"_"&amp;D1540,XMLLINK[EID_MID],0)))</f>
        <v/>
      </c>
      <c r="H1540" s="18" t="str">
        <f>IF(S1540,"",INDEX(XMLLINK[Adresse],MATCH(Q1541&amp;"_"&amp;D1540,XMLLINK[EID_MID],0)))</f>
        <v/>
      </c>
      <c r="I1540" s="18" t="str">
        <f>IF(S1540,"",INDEX(XMLLINK[Email],MATCH(Q1541&amp;"_"&amp;D1540,XMLLINK[EID_MID],0)))</f>
        <v/>
      </c>
      <c r="J1540" s="18" t="str">
        <f>IF(S1540,"",INDEX(XMLLINK[Telefon],MATCH(Q1541&amp;"_"&amp;D1540,XMLLINK[EID_MID],0)))</f>
        <v/>
      </c>
      <c r="K1540" s="18" t="str">
        <f>IF(S1540,"",INDEX(XMLLINK[Instrument],MATCH(Q1541&amp;"_"&amp;D1540,XMLLINK[EID_MID],0)))</f>
        <v/>
      </c>
      <c r="L1540" s="18" t="str">
        <f>IF(S1540,"",INDEX(XMLLINK[BereichIDPerson],MATCH(Q1541&amp;"_"&amp;D1540,XMLLINK[EID_MID],0)))</f>
        <v/>
      </c>
      <c r="M1540" s="18" t="str">
        <f>IF(S1540,"",INDEX(XMLLINK[BereichNamePerson],MATCH(Q1541&amp;"_"&amp;D1540,XMLLINK[EID_MID],0)))</f>
        <v/>
      </c>
      <c r="N1540" s="18" t="str">
        <f>IF(S1540,"",INDEX(XMLLINK[AuswahlPerson],MATCH(Q1541&amp;"_"&amp;D1540,XMLLINK[EID_MID],0)))</f>
        <v/>
      </c>
      <c r="O1540" s="18" t="str">
        <f>IF(S1540,"",INDEX(XMLLINK[BemerkungPerson],MATCH(Q1541&amp;"_"&amp;D1540,XMLLINK[EID_MID],0)))</f>
        <v/>
      </c>
      <c r="Q1540" s="21">
        <f t="shared" si="304"/>
        <v>77</v>
      </c>
      <c r="R1540" s="15">
        <v>5</v>
      </c>
      <c r="S1540" s="18" t="b">
        <f>ISERROR(INDEX(XMLLINK[NamePerson],MATCH(Q1537&amp;"_"&amp;D1540,XMLLINK[EID_MID],0)))</f>
        <v>1</v>
      </c>
      <c r="U1540" s="15" t="str">
        <f t="shared" ca="1" si="305"/>
        <v/>
      </c>
      <c r="W1540" s="15" t="str">
        <f>IF(OR(M1540="",COUNTIF(M1536:M1539,M1540)&gt;0),"",", "&amp;M1540)</f>
        <v/>
      </c>
      <c r="Y1540" s="15" t="str">
        <f>IF(OR(K1540="",COUNTIF(K1537:K1539,K1540)&gt;0),"",", "&amp;K1540)</f>
        <v/>
      </c>
    </row>
    <row r="1541" spans="1:25" x14ac:dyDescent="0.25">
      <c r="A1541" s="24"/>
      <c r="B1541" s="17" t="s">
        <v>84</v>
      </c>
      <c r="C1541" s="18" t="str">
        <f>IF(ISERROR(S1535),"",INDEX(XMLLINK[Artikel],MATCH(Q1541,XMLLINK[EnsembleNr],0)))</f>
        <v/>
      </c>
      <c r="D1541" s="21">
        <v>6</v>
      </c>
      <c r="E1541" s="18" t="str">
        <f>IF(S1541,"",INDEX(XMLLINK[NamePerson],MATCH(Q1542&amp;"_"&amp;D1541,XMLLINK[EID_MID],0)))</f>
        <v/>
      </c>
      <c r="F1541" s="18" t="str">
        <f>IF(S1541,"",INDEX(XMLLINK[GebDat],MATCH(Q1542&amp;"_"&amp;D1541,XMLLINK[EID_MID],0)))</f>
        <v/>
      </c>
      <c r="G1541" s="18" t="str">
        <f>IF(S1541,"",INDEX(XMLLINK[Geschlecht],MATCH(Q1542&amp;"_"&amp;D1541,XMLLINK[EID_MID],0)))</f>
        <v/>
      </c>
      <c r="H1541" s="18" t="str">
        <f>IF(S1541,"",INDEX(XMLLINK[Adresse],MATCH(Q1542&amp;"_"&amp;D1541,XMLLINK[EID_MID],0)))</f>
        <v/>
      </c>
      <c r="I1541" s="18" t="str">
        <f>IF(S1541,"",INDEX(XMLLINK[Email],MATCH(Q1542&amp;"_"&amp;D1541,XMLLINK[EID_MID],0)))</f>
        <v/>
      </c>
      <c r="J1541" s="18" t="str">
        <f>IF(S1541,"",INDEX(XMLLINK[Telefon],MATCH(Q1542&amp;"_"&amp;D1541,XMLLINK[EID_MID],0)))</f>
        <v/>
      </c>
      <c r="K1541" s="18" t="str">
        <f>IF(S1541,"",INDEX(XMLLINK[Instrument],MATCH(Q1542&amp;"_"&amp;D1541,XMLLINK[EID_MID],0)))</f>
        <v/>
      </c>
      <c r="L1541" s="18" t="str">
        <f>IF(S1541,"",INDEX(XMLLINK[BereichIDPerson],MATCH(Q1542&amp;"_"&amp;D1541,XMLLINK[EID_MID],0)))</f>
        <v/>
      </c>
      <c r="M1541" s="18" t="str">
        <f>IF(S1541,"",INDEX(XMLLINK[BereichNamePerson],MATCH(Q1542&amp;"_"&amp;D1541,XMLLINK[EID_MID],0)))</f>
        <v/>
      </c>
      <c r="N1541" s="18" t="str">
        <f>IF(S1541,"",INDEX(XMLLINK[AuswahlPerson],MATCH(Q1542&amp;"_"&amp;D1541,XMLLINK[EID_MID],0)))</f>
        <v/>
      </c>
      <c r="O1541" s="18" t="str">
        <f>IF(S1541,"",INDEX(XMLLINK[BemerkungPerson],MATCH(Q1542&amp;"_"&amp;D1541,XMLLINK[EID_MID],0)))</f>
        <v/>
      </c>
      <c r="Q1541" s="21">
        <f t="shared" si="304"/>
        <v>77</v>
      </c>
      <c r="R1541" s="15">
        <v>6</v>
      </c>
      <c r="S1541" s="18" t="b">
        <f>ISERROR(INDEX(XMLLINK[NamePerson],MATCH(Q1537&amp;"_"&amp;D1541,XMLLINK[EID_MID],0)))</f>
        <v>1</v>
      </c>
      <c r="U1541" s="15" t="str">
        <f t="shared" ca="1" si="305"/>
        <v/>
      </c>
      <c r="W1541" s="15" t="str">
        <f>IF(OR(M1541="",COUNTIF(M1536:M1540,M1541)&gt;0),"",", "&amp;M1541)</f>
        <v/>
      </c>
      <c r="Y1541" s="15" t="str">
        <f>IF(OR(K1541="",COUNTIF(K1538:K1540,K1541)&gt;0),"",", "&amp;K1541)</f>
        <v/>
      </c>
    </row>
    <row r="1542" spans="1:25" x14ac:dyDescent="0.25">
      <c r="A1542" s="24"/>
      <c r="B1542" s="17" t="s">
        <v>85</v>
      </c>
      <c r="C1542" s="18" t="str">
        <f>IF(ISERROR(S1535),"",INDEX(XMLLINK[BereichID],MATCH(Q1542,XMLLINK[EnsembleNr],0)))</f>
        <v/>
      </c>
      <c r="D1542" s="21">
        <v>7</v>
      </c>
      <c r="E1542" s="18" t="str">
        <f>IF(S1542,"",INDEX(XMLLINK[NamePerson],MATCH(Q1543&amp;"_"&amp;D1542,XMLLINK[EID_MID],0)))</f>
        <v/>
      </c>
      <c r="F1542" s="18" t="str">
        <f>IF(S1542,"",INDEX(XMLLINK[GebDat],MATCH(Q1543&amp;"_"&amp;D1542,XMLLINK[EID_MID],0)))</f>
        <v/>
      </c>
      <c r="G1542" s="18" t="str">
        <f>IF(S1542,"",INDEX(XMLLINK[Geschlecht],MATCH(Q1543&amp;"_"&amp;D1542,XMLLINK[EID_MID],0)))</f>
        <v/>
      </c>
      <c r="H1542" s="18" t="str">
        <f>IF(S1542,"",INDEX(XMLLINK[Adresse],MATCH(Q1543&amp;"_"&amp;D1542,XMLLINK[EID_MID],0)))</f>
        <v/>
      </c>
      <c r="I1542" s="18" t="str">
        <f>IF(S1542,"",INDEX(XMLLINK[Email],MATCH(Q1543&amp;"_"&amp;D1542,XMLLINK[EID_MID],0)))</f>
        <v/>
      </c>
      <c r="J1542" s="18" t="str">
        <f>IF(S1542,"",INDEX(XMLLINK[Telefon],MATCH(Q1543&amp;"_"&amp;D1542,XMLLINK[EID_MID],0)))</f>
        <v/>
      </c>
      <c r="K1542" s="18" t="str">
        <f>IF(S1542,"",INDEX(XMLLINK[Instrument],MATCH(Q1543&amp;"_"&amp;D1542,XMLLINK[EID_MID],0)))</f>
        <v/>
      </c>
      <c r="L1542" s="18" t="str">
        <f>IF(S1542,"",INDEX(XMLLINK[BereichIDPerson],MATCH(Q1543&amp;"_"&amp;D1542,XMLLINK[EID_MID],0)))</f>
        <v/>
      </c>
      <c r="M1542" s="18" t="str">
        <f>IF(S1542,"",INDEX(XMLLINK[BereichNamePerson],MATCH(Q1543&amp;"_"&amp;D1542,XMLLINK[EID_MID],0)))</f>
        <v/>
      </c>
      <c r="N1542" s="18" t="str">
        <f>IF(S1542,"",INDEX(XMLLINK[AuswahlPerson],MATCH(Q1543&amp;"_"&amp;D1542,XMLLINK[EID_MID],0)))</f>
        <v/>
      </c>
      <c r="O1542" s="18" t="str">
        <f>IF(S1542,"",INDEX(XMLLINK[BemerkungPerson],MATCH(Q1543&amp;"_"&amp;D1542,XMLLINK[EID_MID],0)))</f>
        <v/>
      </c>
      <c r="Q1542" s="21">
        <f t="shared" si="304"/>
        <v>77</v>
      </c>
      <c r="R1542" s="15">
        <v>7</v>
      </c>
      <c r="S1542" s="18" t="b">
        <f>ISERROR(INDEX(XMLLINK[NamePerson],MATCH(Q1537&amp;"_"&amp;D1542,XMLLINK[EID_MID],0)))</f>
        <v>1</v>
      </c>
      <c r="U1542" s="15" t="str">
        <f t="shared" ca="1" si="305"/>
        <v/>
      </c>
      <c r="W1542" s="15" t="str">
        <f>IF(OR(M1542="",COUNTIF(M1536:M1541,M1542)&gt;0),"",", "&amp;M1542)</f>
        <v/>
      </c>
      <c r="Y1542" s="15" t="str">
        <f>IF(OR(K1542="",COUNTIF(K1539:K1541,K1542)&gt;0),"",", "&amp;K1542)</f>
        <v/>
      </c>
    </row>
    <row r="1543" spans="1:25" x14ac:dyDescent="0.25">
      <c r="A1543" s="24"/>
      <c r="B1543" s="17" t="s">
        <v>86</v>
      </c>
      <c r="C1543" s="18" t="str">
        <f>IF(ISERROR(S1535),"",INDEX(XMLLINK[BereichName],MATCH(Q1543,XMLLINK[EnsembleNr],0)))</f>
        <v/>
      </c>
      <c r="D1543" s="21">
        <v>8</v>
      </c>
      <c r="E1543" s="18" t="str">
        <f>IF(S1543,"",INDEX(XMLLINK[NamePerson],MATCH(Q1544&amp;"_"&amp;D1543,XMLLINK[EID_MID],0)))</f>
        <v/>
      </c>
      <c r="F1543" s="18" t="str">
        <f>IF(S1543,"",INDEX(XMLLINK[GebDat],MATCH(Q1544&amp;"_"&amp;D1543,XMLLINK[EID_MID],0)))</f>
        <v/>
      </c>
      <c r="G1543" s="18" t="str">
        <f>IF(S1543,"",INDEX(XMLLINK[Geschlecht],MATCH(Q1544&amp;"_"&amp;D1543,XMLLINK[EID_MID],0)))</f>
        <v/>
      </c>
      <c r="H1543" s="18" t="str">
        <f>IF(S1543,"",INDEX(XMLLINK[Adresse],MATCH(Q1544&amp;"_"&amp;D1543,XMLLINK[EID_MID],0)))</f>
        <v/>
      </c>
      <c r="I1543" s="18" t="str">
        <f>IF(S1543,"",INDEX(XMLLINK[Email],MATCH(Q1544&amp;"_"&amp;D1543,XMLLINK[EID_MID],0)))</f>
        <v/>
      </c>
      <c r="J1543" s="18" t="str">
        <f>IF(S1543,"",INDEX(XMLLINK[Telefon],MATCH(Q1544&amp;"_"&amp;D1543,XMLLINK[EID_MID],0)))</f>
        <v/>
      </c>
      <c r="K1543" s="18" t="str">
        <f>IF(S1543,"",INDEX(XMLLINK[Instrument],MATCH(Q1544&amp;"_"&amp;D1543,XMLLINK[EID_MID],0)))</f>
        <v/>
      </c>
      <c r="L1543" s="18" t="str">
        <f>IF(S1543,"",INDEX(XMLLINK[BereichIDPerson],MATCH(Q1544&amp;"_"&amp;D1543,XMLLINK[EID_MID],0)))</f>
        <v/>
      </c>
      <c r="M1543" s="18" t="str">
        <f>IF(S1543,"",INDEX(XMLLINK[BereichNamePerson],MATCH(Q1544&amp;"_"&amp;D1543,XMLLINK[EID_MID],0)))</f>
        <v/>
      </c>
      <c r="N1543" s="18" t="str">
        <f>IF(S1543,"",INDEX(XMLLINK[AuswahlPerson],MATCH(Q1544&amp;"_"&amp;D1543,XMLLINK[EID_MID],0)))</f>
        <v/>
      </c>
      <c r="O1543" s="18" t="str">
        <f>IF(S1543,"",INDEX(XMLLINK[BemerkungPerson],MATCH(Q1544&amp;"_"&amp;D1543,XMLLINK[EID_MID],0)))</f>
        <v/>
      </c>
      <c r="Q1543" s="21">
        <f t="shared" si="304"/>
        <v>77</v>
      </c>
      <c r="R1543" s="15">
        <v>8</v>
      </c>
      <c r="S1543" s="18" t="b">
        <f>ISERROR(INDEX(XMLLINK[NamePerson],MATCH(Q1537&amp;"_"&amp;D1543,XMLLINK[EID_MID],0)))</f>
        <v>1</v>
      </c>
      <c r="U1543" s="15" t="str">
        <f t="shared" ca="1" si="305"/>
        <v/>
      </c>
      <c r="W1543" s="15" t="str">
        <f>IF(OR(M1543="",COUNTIF(M1536:M1542,M1543)&gt;0),"",", "&amp;M1543)</f>
        <v/>
      </c>
      <c r="Y1543" s="15" t="str">
        <f>IF(OR(K1543="",COUNTIF(K1540:K1542,K1543)&gt;0),"",", "&amp;K1543)</f>
        <v/>
      </c>
    </row>
    <row r="1544" spans="1:25" x14ac:dyDescent="0.25">
      <c r="A1544" s="24"/>
      <c r="B1544" s="17" t="s">
        <v>87</v>
      </c>
      <c r="C1544" s="18" t="str">
        <f>IF(ISERROR(S1535),"",INDEX(XMLLINK[Auftrittzeit],MATCH(Q1544,XMLLINK[EnsembleNr],0)))</f>
        <v/>
      </c>
      <c r="D1544" s="17" t="s">
        <v>94</v>
      </c>
      <c r="E1544" s="15" t="s">
        <v>29</v>
      </c>
      <c r="F1544" s="15" t="s">
        <v>30</v>
      </c>
      <c r="G1544" s="15" t="s">
        <v>95</v>
      </c>
      <c r="H1544" s="15" t="s">
        <v>32</v>
      </c>
      <c r="I1544" s="15" t="s">
        <v>20</v>
      </c>
      <c r="J1544" s="15" t="s">
        <v>39</v>
      </c>
      <c r="Q1544" s="21">
        <f t="shared" si="304"/>
        <v>77</v>
      </c>
      <c r="U1544" s="15">
        <f ca="1">COUNT(U1536:U1543)</f>
        <v>0</v>
      </c>
      <c r="W1544" s="29" t="str">
        <f>CONCATENATE(W1545,V1546,W1546,V1547,W1547,V1548,W1548,V1549,W1549,V1550,W1550,V1551,W1551)</f>
        <v/>
      </c>
    </row>
    <row r="1545" spans="1:25" x14ac:dyDescent="0.25">
      <c r="A1545" s="24"/>
      <c r="B1545" s="17" t="s">
        <v>88</v>
      </c>
      <c r="C1545" s="18" t="str">
        <f>IF(ISERROR(S1535),"",INDEX(XMLLINK[Bemerkung],MATCH(Q1545,XMLLINK[EnsembleNr],0)))</f>
        <v/>
      </c>
      <c r="D1545" s="21">
        <v>1</v>
      </c>
      <c r="E1545" s="18" t="str">
        <f>IF(S1545,"",INDEX(XMLLINK[Titel],MATCH(Q1546&amp;"_"&amp;D1545,XMLLINK[EID_WID],0)))</f>
        <v/>
      </c>
      <c r="F1545" s="18" t="str">
        <f>IF(S1545,"",INDEX(XMLLINK[Komponist],MATCH(Q1546&amp;"_"&amp;D1545,XMLLINK[EID_WID],0)))</f>
        <v/>
      </c>
      <c r="G1545" s="18" t="str">
        <f>IF(S1545,"",INDEX(XMLLINK[Satz],MATCH(Q1546&amp;"_"&amp;D1545,XMLLINK[EID_WID],0)))</f>
        <v/>
      </c>
      <c r="H1545" s="18" t="str">
        <f>IF(S1545,"",INDEX(XMLLINK[Dauer],MATCH(Q1546&amp;"_"&amp;D1545,XMLLINK[EID_WID],0)))</f>
        <v/>
      </c>
      <c r="I1545" s="18" t="str">
        <f>IF(S1545,"",INDEX(XMLLINK[BemerkungWerk],MATCH(Q1546&amp;"_"&amp;D1545,XMLLINK[EID_WID],0)))</f>
        <v/>
      </c>
      <c r="J1545" s="18" t="str">
        <f>IF(S1545,"",INDEX(XMLLINK[Pflicht],MATCH(Q1546&amp;"_"&amp;D1545,XMLLINK[EID_WID],0)))</f>
        <v/>
      </c>
      <c r="Q1545" s="21">
        <f t="shared" si="304"/>
        <v>77</v>
      </c>
      <c r="R1545" s="22" t="s">
        <v>102</v>
      </c>
      <c r="S1545" s="18" t="b">
        <f>ISERROR(INDEX(XMLLINK[NamePerson],MATCH(Q1547&amp;"_"&amp;D1545,XMLLINK[EID_WID],0)))</f>
        <v>1</v>
      </c>
      <c r="W1545" s="15" t="str">
        <f t="shared" ref="W1545:W1552" si="306">IF(AND(F1545="",G1545=""),E1545,IF(AND(F1545&lt;&gt;"",G1545&lt;&gt;""),F1545&amp;", "&amp;E1545&amp;", "&amp;G1545,IF(F1545="",E1545&amp;", "&amp;G1545,F1545&amp;", "&amp;E1545)))</f>
        <v/>
      </c>
    </row>
    <row r="1546" spans="1:25" x14ac:dyDescent="0.25">
      <c r="A1546" s="24"/>
      <c r="B1546" s="17" t="s">
        <v>108</v>
      </c>
      <c r="C1546" s="28" t="str">
        <f ca="1">IF(U1544=0,"",SUM(U1536:U1543)/U1544/365.25)</f>
        <v/>
      </c>
      <c r="D1546" s="21">
        <v>2</v>
      </c>
      <c r="E1546" s="18" t="str">
        <f>IF(S1546,"",INDEX(XMLLINK[Titel],MATCH(Q1547&amp;"_"&amp;D1546,XMLLINK[EID_WID],0)))</f>
        <v/>
      </c>
      <c r="F1546" s="18" t="str">
        <f>IF(S1546,"",INDEX(XMLLINK[Komponist],MATCH(Q1547&amp;"_"&amp;D1546,XMLLINK[EID_WID],0)))</f>
        <v/>
      </c>
      <c r="G1546" s="18" t="str">
        <f>IF(S1546,"",INDEX(XMLLINK[Satz],MATCH(Q1547&amp;"_"&amp;D1546,XMLLINK[EID_WID],0)))</f>
        <v/>
      </c>
      <c r="H1546" s="18" t="str">
        <f>IF(S1546,"",INDEX(XMLLINK[Dauer],MATCH(Q1547&amp;"_"&amp;D1546,XMLLINK[EID_WID],0)))</f>
        <v/>
      </c>
      <c r="I1546" s="18" t="str">
        <f>IF(S1546,"",INDEX(XMLLINK[BemerkungWerk],MATCH(Q1547&amp;"_"&amp;D1546,XMLLINK[EID_WID],0)))</f>
        <v/>
      </c>
      <c r="J1546" s="18" t="str">
        <f>IF(S1546,"",INDEX(XMLLINK[Pflicht],MATCH(Q1547&amp;"_"&amp;D1546,XMLLINK[EID_WID],0)))</f>
        <v/>
      </c>
      <c r="Q1546" s="21">
        <f t="shared" si="304"/>
        <v>77</v>
      </c>
      <c r="R1546" s="22">
        <v>2</v>
      </c>
      <c r="S1546" s="18" t="b">
        <f>ISERROR(INDEX(XMLLINK[NamePerson],MATCH(Q1548&amp;"_"&amp;D1546,XMLLINK[EID_WID],0)))</f>
        <v>1</v>
      </c>
      <c r="V1546" s="15" t="str">
        <f>IF(W1546="","","; ")</f>
        <v/>
      </c>
      <c r="W1546" s="15" t="str">
        <f t="shared" si="306"/>
        <v/>
      </c>
    </row>
    <row r="1547" spans="1:25" x14ac:dyDescent="0.25">
      <c r="A1547" s="24"/>
      <c r="D1547" s="21">
        <v>3</v>
      </c>
      <c r="E1547" s="18" t="str">
        <f>IF(S1547,"",INDEX(XMLLINK[Titel],MATCH(Q1548&amp;"_"&amp;D1547,XMLLINK[EID_WID],0)))</f>
        <v/>
      </c>
      <c r="F1547" s="18" t="str">
        <f>IF(S1547,"",INDEX(XMLLINK[Komponist],MATCH(Q1548&amp;"_"&amp;D1547,XMLLINK[EID_WID],0)))</f>
        <v/>
      </c>
      <c r="G1547" s="18" t="str">
        <f>IF(S1547,"",INDEX(XMLLINK[Satz],MATCH(Q1548&amp;"_"&amp;D1547,XMLLINK[EID_WID],0)))</f>
        <v/>
      </c>
      <c r="H1547" s="18" t="str">
        <f>IF(S1547,"",INDEX(XMLLINK[Dauer],MATCH(Q1548&amp;"_"&amp;D1547,XMLLINK[EID_WID],0)))</f>
        <v/>
      </c>
      <c r="I1547" s="18" t="str">
        <f>IF(S1547,"",INDEX(XMLLINK[BemerkungWerk],MATCH(Q1548&amp;"_"&amp;D1547,XMLLINK[EID_WID],0)))</f>
        <v/>
      </c>
      <c r="J1547" s="18" t="str">
        <f>IF(S1547,"",INDEX(XMLLINK[Pflicht],MATCH(Q1548&amp;"_"&amp;D1547,XMLLINK[EID_WID],0)))</f>
        <v/>
      </c>
      <c r="Q1547" s="21">
        <f t="shared" si="304"/>
        <v>77</v>
      </c>
      <c r="R1547" s="22">
        <v>3</v>
      </c>
      <c r="S1547" s="18" t="b">
        <f>ISERROR(INDEX(XMLLINK[NamePerson],MATCH(Q1549&amp;"_"&amp;D1547,XMLLINK[EID_WID],0)))</f>
        <v>1</v>
      </c>
      <c r="V1547" s="15" t="str">
        <f t="shared" ref="V1547:V1552" si="307">IF(W1547="","","; ")</f>
        <v/>
      </c>
      <c r="W1547" s="15" t="str">
        <f t="shared" si="306"/>
        <v/>
      </c>
    </row>
    <row r="1548" spans="1:25" x14ac:dyDescent="0.25">
      <c r="A1548" s="24"/>
      <c r="D1548" s="21">
        <v>4</v>
      </c>
      <c r="E1548" s="18" t="str">
        <f>IF(S1548,"",INDEX(XMLLINK[Titel],MATCH(Q1549&amp;"_"&amp;D1548,XMLLINK[EID_WID],0)))</f>
        <v/>
      </c>
      <c r="F1548" s="18" t="str">
        <f>IF(S1548,"",INDEX(XMLLINK[Komponist],MATCH(Q1549&amp;"_"&amp;D1548,XMLLINK[EID_WID],0)))</f>
        <v/>
      </c>
      <c r="G1548" s="18" t="str">
        <f>IF(S1548,"",INDEX(XMLLINK[Satz],MATCH(Q1549&amp;"_"&amp;D1548,XMLLINK[EID_WID],0)))</f>
        <v/>
      </c>
      <c r="H1548" s="18" t="str">
        <f>IF(S1548,"",INDEX(XMLLINK[Dauer],MATCH(Q1549&amp;"_"&amp;D1548,XMLLINK[EID_WID],0)))</f>
        <v/>
      </c>
      <c r="I1548" s="18" t="str">
        <f>IF(S1548,"",INDEX(XMLLINK[BemerkungWerk],MATCH(Q1549&amp;"_"&amp;D1548,XMLLINK[EID_WID],0)))</f>
        <v/>
      </c>
      <c r="J1548" s="18" t="str">
        <f>IF(S1548,"",INDEX(XMLLINK[Pflicht],MATCH(Q1549&amp;"_"&amp;D1548,XMLLINK[EID_WID],0)))</f>
        <v/>
      </c>
      <c r="Q1548" s="21">
        <f t="shared" si="304"/>
        <v>77</v>
      </c>
      <c r="R1548" s="22">
        <v>4</v>
      </c>
      <c r="S1548" s="18" t="b">
        <f>ISERROR(INDEX(XMLLINK[NamePerson],MATCH(Q1550&amp;"_"&amp;D1548,XMLLINK[EID_WID],0)))</f>
        <v>1</v>
      </c>
      <c r="V1548" s="15" t="str">
        <f t="shared" si="307"/>
        <v/>
      </c>
      <c r="W1548" s="15" t="str">
        <f t="shared" si="306"/>
        <v/>
      </c>
    </row>
    <row r="1549" spans="1:25" x14ac:dyDescent="0.25">
      <c r="A1549" s="24"/>
      <c r="D1549" s="21">
        <v>5</v>
      </c>
      <c r="E1549" s="18" t="str">
        <f>IF(S1549,"",INDEX(XMLLINK[Titel],MATCH(Q1550&amp;"_"&amp;D1549,XMLLINK[EID_WID],0)))</f>
        <v/>
      </c>
      <c r="F1549" s="18" t="str">
        <f>IF(S1549,"",INDEX(XMLLINK[Komponist],MATCH(Q1550&amp;"_"&amp;D1549,XMLLINK[EID_WID],0)))</f>
        <v/>
      </c>
      <c r="G1549" s="18" t="str">
        <f>IF(S1549,"",INDEX(XMLLINK[Satz],MATCH(Q1550&amp;"_"&amp;D1549,XMLLINK[EID_WID],0)))</f>
        <v/>
      </c>
      <c r="H1549" s="18" t="str">
        <f>IF(S1549,"",INDEX(XMLLINK[Dauer],MATCH(Q1550&amp;"_"&amp;D1549,XMLLINK[EID_WID],0)))</f>
        <v/>
      </c>
      <c r="I1549" s="18" t="str">
        <f>IF(S1549,"",INDEX(XMLLINK[BemerkungWerk],MATCH(Q1550&amp;"_"&amp;D1549,XMLLINK[EID_WID],0)))</f>
        <v/>
      </c>
      <c r="J1549" s="18" t="str">
        <f>IF(S1549,"",INDEX(XMLLINK[Pflicht],MATCH(Q1550&amp;"_"&amp;D1549,XMLLINK[EID_WID],0)))</f>
        <v/>
      </c>
      <c r="Q1549" s="21">
        <f t="shared" si="304"/>
        <v>77</v>
      </c>
      <c r="R1549" s="22">
        <v>5</v>
      </c>
      <c r="S1549" s="18" t="b">
        <f>ISERROR(INDEX(XMLLINK[NamePerson],MATCH(Q1551&amp;"_"&amp;D1549,XMLLINK[EID_WID],0)))</f>
        <v>1</v>
      </c>
      <c r="V1549" s="15" t="str">
        <f t="shared" si="307"/>
        <v/>
      </c>
      <c r="W1549" s="15" t="str">
        <f t="shared" si="306"/>
        <v/>
      </c>
    </row>
    <row r="1550" spans="1:25" x14ac:dyDescent="0.25">
      <c r="A1550" s="24"/>
      <c r="D1550" s="21">
        <v>6</v>
      </c>
      <c r="E1550" s="18" t="str">
        <f>IF(S1550,"",INDEX(XMLLINK[Titel],MATCH(Q1551&amp;"_"&amp;D1550,XMLLINK[EID_WID],0)))</f>
        <v/>
      </c>
      <c r="F1550" s="18" t="str">
        <f>IF(S1550,"",INDEX(XMLLINK[Komponist],MATCH(Q1551&amp;"_"&amp;D1550,XMLLINK[EID_WID],0)))</f>
        <v/>
      </c>
      <c r="G1550" s="18" t="str">
        <f>IF(S1550,"",INDEX(XMLLINK[Satz],MATCH(Q1551&amp;"_"&amp;D1550,XMLLINK[EID_WID],0)))</f>
        <v/>
      </c>
      <c r="H1550" s="18" t="str">
        <f>IF(S1550,"",INDEX(XMLLINK[Dauer],MATCH(Q1551&amp;"_"&amp;D1550,XMLLINK[EID_WID],0)))</f>
        <v/>
      </c>
      <c r="I1550" s="18" t="str">
        <f>IF(S1550,"",INDEX(XMLLINK[BemerkungWerk],MATCH(Q1551&amp;"_"&amp;D1550,XMLLINK[EID_WID],0)))</f>
        <v/>
      </c>
      <c r="J1550" s="18" t="str">
        <f>IF(S1550,"",INDEX(XMLLINK[Pflicht],MATCH(Q1551&amp;"_"&amp;D1550,XMLLINK[EID_WID],0)))</f>
        <v/>
      </c>
      <c r="Q1550" s="21">
        <f t="shared" si="304"/>
        <v>77</v>
      </c>
      <c r="R1550" s="22">
        <v>6</v>
      </c>
      <c r="S1550" s="18" t="b">
        <f>ISERROR(INDEX(XMLLINK[NamePerson],MATCH(Q1552&amp;"_"&amp;D1550,XMLLINK[EID_WID],0)))</f>
        <v>1</v>
      </c>
      <c r="V1550" s="15" t="str">
        <f t="shared" si="307"/>
        <v/>
      </c>
      <c r="W1550" s="15" t="str">
        <f t="shared" si="306"/>
        <v/>
      </c>
    </row>
    <row r="1551" spans="1:25" x14ac:dyDescent="0.25">
      <c r="A1551" s="24"/>
      <c r="D1551" s="21">
        <v>7</v>
      </c>
      <c r="E1551" s="18" t="str">
        <f>IF(S1551,"",INDEX(XMLLINK[Titel],MATCH(Q1552&amp;"_"&amp;D1551,XMLLINK[EID_WID],0)))</f>
        <v/>
      </c>
      <c r="F1551" s="18" t="str">
        <f>IF(S1551,"",INDEX(XMLLINK[Komponist],MATCH(Q1552&amp;"_"&amp;D1551,XMLLINK[EID_WID],0)))</f>
        <v/>
      </c>
      <c r="G1551" s="18" t="str">
        <f>IF(S1551,"",INDEX(XMLLINK[Satz],MATCH(Q1552&amp;"_"&amp;D1551,XMLLINK[EID_WID],0)))</f>
        <v/>
      </c>
      <c r="H1551" s="18" t="str">
        <f>IF(S1551,"",INDEX(XMLLINK[Dauer],MATCH(Q1552&amp;"_"&amp;D1551,XMLLINK[EID_WID],0)))</f>
        <v/>
      </c>
      <c r="I1551" s="18" t="str">
        <f>IF(S1551,"",INDEX(XMLLINK[BemerkungWerk],MATCH(Q1552&amp;"_"&amp;D1551,XMLLINK[EID_WID],0)))</f>
        <v/>
      </c>
      <c r="J1551" s="18" t="str">
        <f>IF(S1551,"",INDEX(XMLLINK[Pflicht],MATCH(Q1552&amp;"_"&amp;D1551,XMLLINK[EID_WID],0)))</f>
        <v/>
      </c>
      <c r="Q1551" s="21">
        <f t="shared" si="304"/>
        <v>77</v>
      </c>
      <c r="R1551" s="22">
        <v>7</v>
      </c>
      <c r="S1551" s="18" t="b">
        <f>ISERROR(INDEX(XMLLINK[NamePerson],MATCH(Q1553&amp;"_"&amp;D1551,XMLLINK[EID_WID],0)))</f>
        <v>1</v>
      </c>
      <c r="V1551" s="15" t="str">
        <f t="shared" si="307"/>
        <v/>
      </c>
      <c r="W1551" s="15" t="str">
        <f t="shared" si="306"/>
        <v/>
      </c>
    </row>
    <row r="1552" spans="1:25" x14ac:dyDescent="0.25">
      <c r="A1552" s="24"/>
      <c r="D1552" s="21">
        <v>8</v>
      </c>
      <c r="E1552" s="18" t="str">
        <f>IF(S1552,"",INDEX(XMLLINK[Titel],MATCH(Q1553&amp;"_"&amp;D1552,XMLLINK[EID_WID],0)))</f>
        <v/>
      </c>
      <c r="F1552" s="18" t="str">
        <f>IF(S1552,"",INDEX(XMLLINK[Komponist],MATCH(Q1553&amp;"_"&amp;D1552,XMLLINK[EID_WID],0)))</f>
        <v/>
      </c>
      <c r="G1552" s="18" t="str">
        <f>IF(S1552,"",INDEX(XMLLINK[Satz],MATCH(Q1553&amp;"_"&amp;D1552,XMLLINK[EID_WID],0)))</f>
        <v/>
      </c>
      <c r="H1552" s="18" t="str">
        <f>IF(S1552,"",INDEX(XMLLINK[Dauer],MATCH(Q1553&amp;"_"&amp;D1552,XMLLINK[EID_WID],0)))</f>
        <v/>
      </c>
      <c r="I1552" s="18" t="str">
        <f>IF(S1552,"",INDEX(XMLLINK[BemerkungWerk],MATCH(Q1553&amp;"_"&amp;D1552,XMLLINK[EID_WID],0)))</f>
        <v/>
      </c>
      <c r="J1552" s="18" t="str">
        <f>IF(S1552,"",INDEX(XMLLINK[Pflicht],MATCH(Q1553&amp;"_"&amp;D1552,XMLLINK[EID_WID],0)))</f>
        <v/>
      </c>
      <c r="Q1552" s="21"/>
      <c r="R1552" s="22">
        <v>8</v>
      </c>
      <c r="S1552" s="18" t="b">
        <f>ISERROR(INDEX(XMLLINK[NamePerson],MATCH(A1553&amp;"_"&amp;D1552,XMLLINK[EID_WID],0)))</f>
        <v>1</v>
      </c>
      <c r="V1552" s="15" t="str">
        <f t="shared" si="307"/>
        <v/>
      </c>
      <c r="W1552" s="15" t="str">
        <f t="shared" si="306"/>
        <v/>
      </c>
    </row>
    <row r="1554" spans="1:25" x14ac:dyDescent="0.25">
      <c r="A1554" s="23" t="s">
        <v>96</v>
      </c>
      <c r="B1554" s="23">
        <f>(ROW()+6)/20</f>
        <v>78</v>
      </c>
      <c r="C1554" s="24"/>
      <c r="D1554" s="24"/>
      <c r="E1554" s="24"/>
      <c r="F1554" s="24"/>
      <c r="G1554" s="24"/>
      <c r="H1554" s="24"/>
      <c r="I1554" s="24"/>
      <c r="J1554" s="24"/>
      <c r="K1554" s="24"/>
      <c r="L1554" s="24"/>
      <c r="M1554" s="24"/>
      <c r="N1554" s="24"/>
      <c r="O1554" s="24"/>
    </row>
    <row r="1555" spans="1:25" x14ac:dyDescent="0.25">
      <c r="A1555" s="24"/>
      <c r="B1555" s="17" t="s">
        <v>78</v>
      </c>
      <c r="C1555" s="18" t="str">
        <f>IF(ISERROR(S1555),"",INDEX(XMLLINK[Name],MATCH(Q1556,XMLLINK[EnsembleNr],0)))</f>
        <v/>
      </c>
      <c r="D1555" s="17" t="s">
        <v>89</v>
      </c>
      <c r="E1555" s="19" t="s">
        <v>11</v>
      </c>
      <c r="F1555" s="15" t="s">
        <v>90</v>
      </c>
      <c r="G1555" s="15" t="s">
        <v>91</v>
      </c>
      <c r="H1555" s="15" t="s">
        <v>24</v>
      </c>
      <c r="I1555" s="15" t="s">
        <v>25</v>
      </c>
      <c r="J1555" s="15" t="s">
        <v>26</v>
      </c>
      <c r="K1555" s="15" t="s">
        <v>27</v>
      </c>
      <c r="L1555" s="15" t="s">
        <v>18</v>
      </c>
      <c r="M1555" s="15" t="s">
        <v>92</v>
      </c>
      <c r="N1555" s="15" t="s">
        <v>93</v>
      </c>
      <c r="O1555" s="15" t="s">
        <v>20</v>
      </c>
      <c r="Q1555" s="21" t="s">
        <v>103</v>
      </c>
      <c r="R1555" s="17" t="s">
        <v>97</v>
      </c>
      <c r="S1555" s="20" t="e">
        <f>VLOOKUP(Q1557,XMLLINK[EnsembleNr],1,0)</f>
        <v>#N/A</v>
      </c>
      <c r="T1555" s="15" t="s">
        <v>100</v>
      </c>
      <c r="W1555" s="29" t="str">
        <f>CONCATENATE(W1556,W1557,W1558,W1559,W1560,W1561,W1562,W1563)</f>
        <v/>
      </c>
      <c r="X1555" s="31">
        <f>8-COUNTIF(W1556:W1563,"")</f>
        <v>0</v>
      </c>
      <c r="Y1555" s="29" t="str">
        <f>CONCATENATE(Y1556,Y1557,Y1558,Y1559,Y1560,Y1561,Y1562,Y1563)</f>
        <v/>
      </c>
    </row>
    <row r="1556" spans="1:25" x14ac:dyDescent="0.25">
      <c r="A1556" s="24"/>
      <c r="B1556" s="17" t="s">
        <v>79</v>
      </c>
      <c r="C1556" s="18" t="str">
        <f>IF(ISERROR(S1555),"",INDEX(XMLLINK[Leiter],MATCH(Q1556,XMLLINK[EnsembleNr],0)))</f>
        <v/>
      </c>
      <c r="D1556" s="21">
        <v>1</v>
      </c>
      <c r="E1556" s="18" t="str">
        <f>IF(S1556,"",INDEX(XMLLINK[NamePerson],MATCH(Q1557&amp;"_"&amp;D1556,XMLLINK[EID_MID],0)))</f>
        <v/>
      </c>
      <c r="F1556" s="18" t="str">
        <f>IF(S1556,"",INDEX(XMLLINK[GebDat],MATCH(Q1557&amp;"_"&amp;D1556,XMLLINK[EID_MID],0)))</f>
        <v/>
      </c>
      <c r="G1556" s="18" t="str">
        <f>IF(S1556,"",INDEX(XMLLINK[Geschlecht],MATCH(Q1557&amp;"_"&amp;D1556,XMLLINK[EID_MID],0)))</f>
        <v/>
      </c>
      <c r="H1556" s="18" t="str">
        <f>IF(S1556,"",INDEX(XMLLINK[Adresse],MATCH(Q1557&amp;"_"&amp;D1556,XMLLINK[EID_MID],0)))</f>
        <v/>
      </c>
      <c r="I1556" s="18" t="str">
        <f>IF(S1556,"",INDEX(XMLLINK[Email],MATCH(Q1557&amp;"_"&amp;D1556,XMLLINK[EID_MID],0)))</f>
        <v/>
      </c>
      <c r="J1556" s="18" t="str">
        <f>IF(S1556,"",INDEX(XMLLINK[Telefon],MATCH(Q1557&amp;"_"&amp;D1556,XMLLINK[EID_MID],0)))</f>
        <v/>
      </c>
      <c r="K1556" s="18" t="str">
        <f>IF(S1556,"",INDEX(XMLLINK[Instrument],MATCH(Q1557&amp;"_"&amp;D1556,XMLLINK[EID_MID],0)))</f>
        <v/>
      </c>
      <c r="L1556" s="18" t="str">
        <f>IF(S1556,"",INDEX(XMLLINK[BereichIDPerson],MATCH(Q1557&amp;"_"&amp;D1556,XMLLINK[EID_MID],0)))</f>
        <v/>
      </c>
      <c r="M1556" s="18" t="str">
        <f>IF(S1556,"",INDEX(XMLLINK[BereichNamePerson],MATCH(Q1557&amp;"_"&amp;D1556,XMLLINK[EID_MID],0)))</f>
        <v/>
      </c>
      <c r="N1556" s="18" t="str">
        <f>IF(S1556,"",INDEX(XMLLINK[AuswahlPerson],MATCH(Q1557&amp;"_"&amp;D1556,XMLLINK[EID_MID],0)))</f>
        <v/>
      </c>
      <c r="O1556" s="18" t="str">
        <f>IF(S1556,"",INDEX(XMLLINK[BemerkungPerson],MATCH(Q1557&amp;"_"&amp;D1556,XMLLINK[EID_MID],0)))</f>
        <v/>
      </c>
      <c r="Q1556" s="21">
        <f>B1554</f>
        <v>78</v>
      </c>
      <c r="R1556" s="22" t="s">
        <v>101</v>
      </c>
      <c r="S1556" s="18" t="b">
        <f>ISERROR(INDEX(XMLLINK[NamePerson],MATCH(Q1557&amp;"_"&amp;D1556,XMLLINK[EID_MID],0)))</f>
        <v>1</v>
      </c>
      <c r="U1556" s="15" t="str">
        <f ca="1">IF(ISNUMBER(DATEVALUE(F1556)),TODAY()-DATEVALUE(F1556),"")</f>
        <v/>
      </c>
      <c r="W1556" s="15" t="str">
        <f>M1556</f>
        <v/>
      </c>
      <c r="X1556" s="29" t="str">
        <f>IF(E1556="","",IF(E1557="",E1556,IF(E1558="",E1556&amp;", "&amp;E1557,IF(E1559="",E1556&amp;", "&amp;E1557&amp;", "&amp;E1558,IF(E1560="",E1556&amp;", "&amp;E1557&amp;", "&amp;E1558&amp;", "&amp;E1559,IF(E1561="",E1556&amp;", "&amp;E1557&amp;", "&amp;E1558&amp;", "&amp;E1559&amp;", "&amp;E1560,IF(E1562="",E1556&amp;", "&amp;E1557&amp;", "&amp;E1558&amp;", "&amp;E1559&amp;", "&amp;E1560&amp;", "&amp;E1561,IF(E1563="",E1556&amp;", "&amp;E1557&amp;", "&amp;E1558&amp;", "&amp;E1559&amp;", "&amp;E1560&amp;", "&amp;E1561&amp;", "&amp;E1562,E1556&amp;", "&amp;E1557&amp;", "&amp;E1558&amp;", "&amp;E1559&amp;", "&amp;E1560&amp;", "&amp;E1561&amp;", "&amp;E1562&amp;", "&amp;E1563))))))))</f>
        <v/>
      </c>
      <c r="Y1556" s="15" t="str">
        <f>K1556</f>
        <v/>
      </c>
    </row>
    <row r="1557" spans="1:25" x14ac:dyDescent="0.25">
      <c r="A1557" s="24"/>
      <c r="B1557" s="17" t="s">
        <v>80</v>
      </c>
      <c r="C1557" s="18" t="str">
        <f>IF(ISERROR(S1555),"",INDEX(XMLLINK[LeiterEmail],MATCH(Q1557,XMLLINK[EnsembleNr],0)))</f>
        <v/>
      </c>
      <c r="D1557" s="21">
        <v>2</v>
      </c>
      <c r="E1557" s="18" t="str">
        <f>IF(S1557,"",INDEX(XMLLINK[NamePerson],MATCH(Q1558&amp;"_"&amp;D1557,XMLLINK[EID_MID],0)))</f>
        <v/>
      </c>
      <c r="F1557" s="18" t="str">
        <f>IF(S1557,"",INDEX(XMLLINK[GebDat],MATCH(Q1558&amp;"_"&amp;D1557,XMLLINK[EID_MID],0)))</f>
        <v/>
      </c>
      <c r="G1557" s="18" t="str">
        <f>IF(S1557,"",INDEX(XMLLINK[Geschlecht],MATCH(Q1558&amp;"_"&amp;D1557,XMLLINK[EID_MID],0)))</f>
        <v/>
      </c>
      <c r="H1557" s="18" t="str">
        <f>IF(S1557,"",INDEX(XMLLINK[Adresse],MATCH(Q1558&amp;"_"&amp;D1557,XMLLINK[EID_MID],0)))</f>
        <v/>
      </c>
      <c r="I1557" s="18" t="str">
        <f>IF(S1557,"",INDEX(XMLLINK[Email],MATCH(Q1558&amp;"_"&amp;D1557,XMLLINK[EID_MID],0)))</f>
        <v/>
      </c>
      <c r="J1557" s="18" t="str">
        <f>IF(S1557,"",INDEX(XMLLINK[Telefon],MATCH(Q1558&amp;"_"&amp;D1557,XMLLINK[EID_MID],0)))</f>
        <v/>
      </c>
      <c r="K1557" s="18" t="str">
        <f>IF(S1557,"",INDEX(XMLLINK[Instrument],MATCH(Q1558&amp;"_"&amp;D1557,XMLLINK[EID_MID],0)))</f>
        <v/>
      </c>
      <c r="L1557" s="18" t="str">
        <f>IF(S1557,"",INDEX(XMLLINK[BereichIDPerson],MATCH(Q1558&amp;"_"&amp;D1557,XMLLINK[EID_MID],0)))</f>
        <v/>
      </c>
      <c r="M1557" s="18" t="str">
        <f>IF(S1557,"",INDEX(XMLLINK[BereichNamePerson],MATCH(Q1558&amp;"_"&amp;D1557,XMLLINK[EID_MID],0)))</f>
        <v/>
      </c>
      <c r="N1557" s="18" t="str">
        <f>IF(S1557,"",INDEX(XMLLINK[AuswahlPerson],MATCH(Q1558&amp;"_"&amp;D1557,XMLLINK[EID_MID],0)))</f>
        <v/>
      </c>
      <c r="O1557" s="18" t="str">
        <f>IF(S1557,"",INDEX(XMLLINK[BemerkungPerson],MATCH(Q1558&amp;"_"&amp;D1557,XMLLINK[EID_MID],0)))</f>
        <v/>
      </c>
      <c r="Q1557" s="21">
        <f t="shared" ref="Q1557:Q1571" si="308">Q1556</f>
        <v>78</v>
      </c>
      <c r="R1557" s="15">
        <v>2</v>
      </c>
      <c r="S1557" s="18" t="b">
        <f>ISERROR(INDEX(XMLLINK[NamePerson],MATCH(Q1557&amp;"_"&amp;D1557,XMLLINK[EID_MID],0)))</f>
        <v>1</v>
      </c>
      <c r="U1557" s="15" t="str">
        <f t="shared" ref="U1557:U1563" ca="1" si="309">IF(ISNUMBER(DATEVALUE(F1557)),TODAY()-DATEVALUE(F1557),"")</f>
        <v/>
      </c>
      <c r="W1557" s="15" t="str">
        <f>IF(AND(M1557&lt;&gt;"",M1557&lt;&gt;M1556),", "&amp;M1557,"")</f>
        <v/>
      </c>
      <c r="Y1557" s="15" t="str">
        <f>IF(AND(K1557&lt;&gt;"",K1557&lt;&gt;K1556),", "&amp;K1557,"")</f>
        <v/>
      </c>
    </row>
    <row r="1558" spans="1:25" x14ac:dyDescent="0.25">
      <c r="A1558" s="24"/>
      <c r="B1558" s="17" t="s">
        <v>81</v>
      </c>
      <c r="C1558" s="18" t="str">
        <f>IF(ISERROR(S1555),"",INDEX(XMLLINK[LeiterTelefon],MATCH(Q1558,XMLLINK[EnsembleNr],0)))</f>
        <v/>
      </c>
      <c r="D1558" s="21">
        <v>3</v>
      </c>
      <c r="E1558" s="18" t="str">
        <f>IF(S1558,"",INDEX(XMLLINK[NamePerson],MATCH(Q1559&amp;"_"&amp;D1558,XMLLINK[EID_MID],0)))</f>
        <v/>
      </c>
      <c r="F1558" s="18" t="str">
        <f>IF(S1558,"",INDEX(XMLLINK[GebDat],MATCH(Q1559&amp;"_"&amp;D1558,XMLLINK[EID_MID],0)))</f>
        <v/>
      </c>
      <c r="G1558" s="18" t="str">
        <f>IF(S1558,"",INDEX(XMLLINK[Geschlecht],MATCH(Q1559&amp;"_"&amp;D1558,XMLLINK[EID_MID],0)))</f>
        <v/>
      </c>
      <c r="H1558" s="18" t="str">
        <f>IF(S1558,"",INDEX(XMLLINK[Adresse],MATCH(Q1559&amp;"_"&amp;D1558,XMLLINK[EID_MID],0)))</f>
        <v/>
      </c>
      <c r="I1558" s="18" t="str">
        <f>IF(S1558,"",INDEX(XMLLINK[Email],MATCH(Q1559&amp;"_"&amp;D1558,XMLLINK[EID_MID],0)))</f>
        <v/>
      </c>
      <c r="J1558" s="18" t="str">
        <f>IF(S1558,"",INDEX(XMLLINK[Telefon],MATCH(Q1559&amp;"_"&amp;D1558,XMLLINK[EID_MID],0)))</f>
        <v/>
      </c>
      <c r="K1558" s="18" t="str">
        <f>IF(S1558,"",INDEX(XMLLINK[Instrument],MATCH(Q1559&amp;"_"&amp;D1558,XMLLINK[EID_MID],0)))</f>
        <v/>
      </c>
      <c r="L1558" s="18" t="str">
        <f>IF(S1558,"",INDEX(XMLLINK[BereichIDPerson],MATCH(Q1559&amp;"_"&amp;D1558,XMLLINK[EID_MID],0)))</f>
        <v/>
      </c>
      <c r="M1558" s="18" t="str">
        <f>IF(S1558,"",INDEX(XMLLINK[BereichNamePerson],MATCH(Q1559&amp;"_"&amp;D1558,XMLLINK[EID_MID],0)))</f>
        <v/>
      </c>
      <c r="N1558" s="18" t="str">
        <f>IF(S1558,"",INDEX(XMLLINK[AuswahlPerson],MATCH(Q1559&amp;"_"&amp;D1558,XMLLINK[EID_MID],0)))</f>
        <v/>
      </c>
      <c r="O1558" s="18" t="str">
        <f>IF(S1558,"",INDEX(XMLLINK[BemerkungPerson],MATCH(Q1559&amp;"_"&amp;D1558,XMLLINK[EID_MID],0)))</f>
        <v/>
      </c>
      <c r="Q1558" s="21">
        <f t="shared" si="308"/>
        <v>78</v>
      </c>
      <c r="R1558" s="15">
        <v>3</v>
      </c>
      <c r="S1558" s="18" t="b">
        <f>ISERROR(INDEX(XMLLINK[NamePerson],MATCH(Q1557&amp;"_"&amp;D1558,XMLLINK[EID_MID],0)))</f>
        <v>1</v>
      </c>
      <c r="U1558" s="15" t="str">
        <f t="shared" ca="1" si="309"/>
        <v/>
      </c>
      <c r="W1558" s="15" t="str">
        <f>IF(OR(M1558="",COUNTIF(M1556:M1557,M1558)&gt;0),"",", "&amp;M1558)</f>
        <v/>
      </c>
      <c r="Y1558" s="15" t="str">
        <f>IF(OR(K1558="",COUNTIF(K1556:K1557,K1558)&gt;0),"",", "&amp;K1558)</f>
        <v/>
      </c>
    </row>
    <row r="1559" spans="1:25" x14ac:dyDescent="0.25">
      <c r="A1559" s="24"/>
      <c r="B1559" s="17" t="s">
        <v>82</v>
      </c>
      <c r="C1559" s="18" t="str">
        <f>IF(ISERROR(S1555),"",INDEX(XMLLINK[Art],MATCH(Q1559,XMLLINK[EnsembleNr],0)))</f>
        <v/>
      </c>
      <c r="D1559" s="21">
        <v>4</v>
      </c>
      <c r="E1559" s="18" t="str">
        <f>IF(S1559,"",INDEX(XMLLINK[NamePerson],MATCH(Q1560&amp;"_"&amp;D1559,XMLLINK[EID_MID],0)))</f>
        <v/>
      </c>
      <c r="F1559" s="18" t="str">
        <f>IF(S1559,"",INDEX(XMLLINK[GebDat],MATCH(Q1560&amp;"_"&amp;D1559,XMLLINK[EID_MID],0)))</f>
        <v/>
      </c>
      <c r="G1559" s="18" t="str">
        <f>IF(S1559,"",INDEX(XMLLINK[Geschlecht],MATCH(Q1560&amp;"_"&amp;D1559,XMLLINK[EID_MID],0)))</f>
        <v/>
      </c>
      <c r="H1559" s="18" t="str">
        <f>IF(S1559,"",INDEX(XMLLINK[Adresse],MATCH(Q1560&amp;"_"&amp;D1559,XMLLINK[EID_MID],0)))</f>
        <v/>
      </c>
      <c r="I1559" s="18" t="str">
        <f>IF(S1559,"",INDEX(XMLLINK[Email],MATCH(Q1560&amp;"_"&amp;D1559,XMLLINK[EID_MID],0)))</f>
        <v/>
      </c>
      <c r="J1559" s="18" t="str">
        <f>IF(S1559,"",INDEX(XMLLINK[Telefon],MATCH(Q1560&amp;"_"&amp;D1559,XMLLINK[EID_MID],0)))</f>
        <v/>
      </c>
      <c r="K1559" s="18" t="str">
        <f>IF(S1559,"",INDEX(XMLLINK[Instrument],MATCH(Q1560&amp;"_"&amp;D1559,XMLLINK[EID_MID],0)))</f>
        <v/>
      </c>
      <c r="L1559" s="18" t="str">
        <f>IF(S1559,"",INDEX(XMLLINK[BereichIDPerson],MATCH(Q1560&amp;"_"&amp;D1559,XMLLINK[EID_MID],0)))</f>
        <v/>
      </c>
      <c r="M1559" s="18" t="str">
        <f>IF(S1559,"",INDEX(XMLLINK[BereichNamePerson],MATCH(Q1560&amp;"_"&amp;D1559,XMLLINK[EID_MID],0)))</f>
        <v/>
      </c>
      <c r="N1559" s="18" t="str">
        <f>IF(S1559,"",INDEX(XMLLINK[AuswahlPerson],MATCH(Q1560&amp;"_"&amp;D1559,XMLLINK[EID_MID],0)))</f>
        <v/>
      </c>
      <c r="O1559" s="18" t="str">
        <f>IF(S1559,"",INDEX(XMLLINK[BemerkungPerson],MATCH(Q1560&amp;"_"&amp;D1559,XMLLINK[EID_MID],0)))</f>
        <v/>
      </c>
      <c r="Q1559" s="21">
        <f t="shared" si="308"/>
        <v>78</v>
      </c>
      <c r="R1559" s="15">
        <v>4</v>
      </c>
      <c r="S1559" s="18" t="b">
        <f>ISERROR(INDEX(XMLLINK[NamePerson],MATCH(Q1557&amp;"_"&amp;D1559,XMLLINK[EID_MID],0)))</f>
        <v>1</v>
      </c>
      <c r="U1559" s="15" t="str">
        <f t="shared" ca="1" si="309"/>
        <v/>
      </c>
      <c r="W1559" s="15" t="str">
        <f>IF(OR(M1559="",COUNTIF(M1556:M1558,M1559)&gt;0),"",", "&amp;M1559)</f>
        <v/>
      </c>
      <c r="Y1559" s="15" t="str">
        <f>IF(OR(K1559="",COUNTIF(K1556:K1558,K1559)&gt;0),"",", "&amp;K1559)</f>
        <v/>
      </c>
    </row>
    <row r="1560" spans="1:25" x14ac:dyDescent="0.25">
      <c r="A1560" s="24"/>
      <c r="B1560" s="17" t="s">
        <v>83</v>
      </c>
      <c r="C1560" s="18" t="str">
        <f>IF(ISERROR(S1555),"",INDEX(XMLLINK[Stufe],MATCH(Q1560,XMLLINK[EnsembleNr],0)))</f>
        <v/>
      </c>
      <c r="D1560" s="21">
        <v>5</v>
      </c>
      <c r="E1560" s="18" t="str">
        <f>IF(S1560,"",INDEX(XMLLINK[NamePerson],MATCH(Q1561&amp;"_"&amp;D1560,XMLLINK[EID_MID],0)))</f>
        <v/>
      </c>
      <c r="F1560" s="18" t="str">
        <f>IF(S1560,"",INDEX(XMLLINK[GebDat],MATCH(Q1561&amp;"_"&amp;D1560,XMLLINK[EID_MID],0)))</f>
        <v/>
      </c>
      <c r="G1560" s="18" t="str">
        <f>IF(S1560,"",INDEX(XMLLINK[Geschlecht],MATCH(Q1561&amp;"_"&amp;D1560,XMLLINK[EID_MID],0)))</f>
        <v/>
      </c>
      <c r="H1560" s="18" t="str">
        <f>IF(S1560,"",INDEX(XMLLINK[Adresse],MATCH(Q1561&amp;"_"&amp;D1560,XMLLINK[EID_MID],0)))</f>
        <v/>
      </c>
      <c r="I1560" s="18" t="str">
        <f>IF(S1560,"",INDEX(XMLLINK[Email],MATCH(Q1561&amp;"_"&amp;D1560,XMLLINK[EID_MID],0)))</f>
        <v/>
      </c>
      <c r="J1560" s="18" t="str">
        <f>IF(S1560,"",INDEX(XMLLINK[Telefon],MATCH(Q1561&amp;"_"&amp;D1560,XMLLINK[EID_MID],0)))</f>
        <v/>
      </c>
      <c r="K1560" s="18" t="str">
        <f>IF(S1560,"",INDEX(XMLLINK[Instrument],MATCH(Q1561&amp;"_"&amp;D1560,XMLLINK[EID_MID],0)))</f>
        <v/>
      </c>
      <c r="L1560" s="18" t="str">
        <f>IF(S1560,"",INDEX(XMLLINK[BereichIDPerson],MATCH(Q1561&amp;"_"&amp;D1560,XMLLINK[EID_MID],0)))</f>
        <v/>
      </c>
      <c r="M1560" s="18" t="str">
        <f>IF(S1560,"",INDEX(XMLLINK[BereichNamePerson],MATCH(Q1561&amp;"_"&amp;D1560,XMLLINK[EID_MID],0)))</f>
        <v/>
      </c>
      <c r="N1560" s="18" t="str">
        <f>IF(S1560,"",INDEX(XMLLINK[AuswahlPerson],MATCH(Q1561&amp;"_"&amp;D1560,XMLLINK[EID_MID],0)))</f>
        <v/>
      </c>
      <c r="O1560" s="18" t="str">
        <f>IF(S1560,"",INDEX(XMLLINK[BemerkungPerson],MATCH(Q1561&amp;"_"&amp;D1560,XMLLINK[EID_MID],0)))</f>
        <v/>
      </c>
      <c r="Q1560" s="21">
        <f t="shared" si="308"/>
        <v>78</v>
      </c>
      <c r="R1560" s="15">
        <v>5</v>
      </c>
      <c r="S1560" s="18" t="b">
        <f>ISERROR(INDEX(XMLLINK[NamePerson],MATCH(Q1557&amp;"_"&amp;D1560,XMLLINK[EID_MID],0)))</f>
        <v>1</v>
      </c>
      <c r="U1560" s="15" t="str">
        <f t="shared" ca="1" si="309"/>
        <v/>
      </c>
      <c r="W1560" s="15" t="str">
        <f>IF(OR(M1560="",COUNTIF(M1556:M1559,M1560)&gt;0),"",", "&amp;M1560)</f>
        <v/>
      </c>
      <c r="Y1560" s="15" t="str">
        <f>IF(OR(K1560="",COUNTIF(K1557:K1559,K1560)&gt;0),"",", "&amp;K1560)</f>
        <v/>
      </c>
    </row>
    <row r="1561" spans="1:25" x14ac:dyDescent="0.25">
      <c r="A1561" s="24"/>
      <c r="B1561" s="17" t="s">
        <v>84</v>
      </c>
      <c r="C1561" s="18" t="str">
        <f>IF(ISERROR(S1555),"",INDEX(XMLLINK[Artikel],MATCH(Q1561,XMLLINK[EnsembleNr],0)))</f>
        <v/>
      </c>
      <c r="D1561" s="21">
        <v>6</v>
      </c>
      <c r="E1561" s="18" t="str">
        <f>IF(S1561,"",INDEX(XMLLINK[NamePerson],MATCH(Q1562&amp;"_"&amp;D1561,XMLLINK[EID_MID],0)))</f>
        <v/>
      </c>
      <c r="F1561" s="18" t="str">
        <f>IF(S1561,"",INDEX(XMLLINK[GebDat],MATCH(Q1562&amp;"_"&amp;D1561,XMLLINK[EID_MID],0)))</f>
        <v/>
      </c>
      <c r="G1561" s="18" t="str">
        <f>IF(S1561,"",INDEX(XMLLINK[Geschlecht],MATCH(Q1562&amp;"_"&amp;D1561,XMLLINK[EID_MID],0)))</f>
        <v/>
      </c>
      <c r="H1561" s="18" t="str">
        <f>IF(S1561,"",INDEX(XMLLINK[Adresse],MATCH(Q1562&amp;"_"&amp;D1561,XMLLINK[EID_MID],0)))</f>
        <v/>
      </c>
      <c r="I1561" s="18" t="str">
        <f>IF(S1561,"",INDEX(XMLLINK[Email],MATCH(Q1562&amp;"_"&amp;D1561,XMLLINK[EID_MID],0)))</f>
        <v/>
      </c>
      <c r="J1561" s="18" t="str">
        <f>IF(S1561,"",INDEX(XMLLINK[Telefon],MATCH(Q1562&amp;"_"&amp;D1561,XMLLINK[EID_MID],0)))</f>
        <v/>
      </c>
      <c r="K1561" s="18" t="str">
        <f>IF(S1561,"",INDEX(XMLLINK[Instrument],MATCH(Q1562&amp;"_"&amp;D1561,XMLLINK[EID_MID],0)))</f>
        <v/>
      </c>
      <c r="L1561" s="18" t="str">
        <f>IF(S1561,"",INDEX(XMLLINK[BereichIDPerson],MATCH(Q1562&amp;"_"&amp;D1561,XMLLINK[EID_MID],0)))</f>
        <v/>
      </c>
      <c r="M1561" s="18" t="str">
        <f>IF(S1561,"",INDEX(XMLLINK[BereichNamePerson],MATCH(Q1562&amp;"_"&amp;D1561,XMLLINK[EID_MID],0)))</f>
        <v/>
      </c>
      <c r="N1561" s="18" t="str">
        <f>IF(S1561,"",INDEX(XMLLINK[AuswahlPerson],MATCH(Q1562&amp;"_"&amp;D1561,XMLLINK[EID_MID],0)))</f>
        <v/>
      </c>
      <c r="O1561" s="18" t="str">
        <f>IF(S1561,"",INDEX(XMLLINK[BemerkungPerson],MATCH(Q1562&amp;"_"&amp;D1561,XMLLINK[EID_MID],0)))</f>
        <v/>
      </c>
      <c r="Q1561" s="21">
        <f t="shared" si="308"/>
        <v>78</v>
      </c>
      <c r="R1561" s="15">
        <v>6</v>
      </c>
      <c r="S1561" s="18" t="b">
        <f>ISERROR(INDEX(XMLLINK[NamePerson],MATCH(Q1557&amp;"_"&amp;D1561,XMLLINK[EID_MID],0)))</f>
        <v>1</v>
      </c>
      <c r="U1561" s="15" t="str">
        <f t="shared" ca="1" si="309"/>
        <v/>
      </c>
      <c r="W1561" s="15" t="str">
        <f>IF(OR(M1561="",COUNTIF(M1556:M1560,M1561)&gt;0),"",", "&amp;M1561)</f>
        <v/>
      </c>
      <c r="Y1561" s="15" t="str">
        <f>IF(OR(K1561="",COUNTIF(K1558:K1560,K1561)&gt;0),"",", "&amp;K1561)</f>
        <v/>
      </c>
    </row>
    <row r="1562" spans="1:25" x14ac:dyDescent="0.25">
      <c r="A1562" s="24"/>
      <c r="B1562" s="17" t="s">
        <v>85</v>
      </c>
      <c r="C1562" s="18" t="str">
        <f>IF(ISERROR(S1555),"",INDEX(XMLLINK[BereichID],MATCH(Q1562,XMLLINK[EnsembleNr],0)))</f>
        <v/>
      </c>
      <c r="D1562" s="21">
        <v>7</v>
      </c>
      <c r="E1562" s="18" t="str">
        <f>IF(S1562,"",INDEX(XMLLINK[NamePerson],MATCH(Q1563&amp;"_"&amp;D1562,XMLLINK[EID_MID],0)))</f>
        <v/>
      </c>
      <c r="F1562" s="18" t="str">
        <f>IF(S1562,"",INDEX(XMLLINK[GebDat],MATCH(Q1563&amp;"_"&amp;D1562,XMLLINK[EID_MID],0)))</f>
        <v/>
      </c>
      <c r="G1562" s="18" t="str">
        <f>IF(S1562,"",INDEX(XMLLINK[Geschlecht],MATCH(Q1563&amp;"_"&amp;D1562,XMLLINK[EID_MID],0)))</f>
        <v/>
      </c>
      <c r="H1562" s="18" t="str">
        <f>IF(S1562,"",INDEX(XMLLINK[Adresse],MATCH(Q1563&amp;"_"&amp;D1562,XMLLINK[EID_MID],0)))</f>
        <v/>
      </c>
      <c r="I1562" s="18" t="str">
        <f>IF(S1562,"",INDEX(XMLLINK[Email],MATCH(Q1563&amp;"_"&amp;D1562,XMLLINK[EID_MID],0)))</f>
        <v/>
      </c>
      <c r="J1562" s="18" t="str">
        <f>IF(S1562,"",INDEX(XMLLINK[Telefon],MATCH(Q1563&amp;"_"&amp;D1562,XMLLINK[EID_MID],0)))</f>
        <v/>
      </c>
      <c r="K1562" s="18" t="str">
        <f>IF(S1562,"",INDEX(XMLLINK[Instrument],MATCH(Q1563&amp;"_"&amp;D1562,XMLLINK[EID_MID],0)))</f>
        <v/>
      </c>
      <c r="L1562" s="18" t="str">
        <f>IF(S1562,"",INDEX(XMLLINK[BereichIDPerson],MATCH(Q1563&amp;"_"&amp;D1562,XMLLINK[EID_MID],0)))</f>
        <v/>
      </c>
      <c r="M1562" s="18" t="str">
        <f>IF(S1562,"",INDEX(XMLLINK[BereichNamePerson],MATCH(Q1563&amp;"_"&amp;D1562,XMLLINK[EID_MID],0)))</f>
        <v/>
      </c>
      <c r="N1562" s="18" t="str">
        <f>IF(S1562,"",INDEX(XMLLINK[AuswahlPerson],MATCH(Q1563&amp;"_"&amp;D1562,XMLLINK[EID_MID],0)))</f>
        <v/>
      </c>
      <c r="O1562" s="18" t="str">
        <f>IF(S1562,"",INDEX(XMLLINK[BemerkungPerson],MATCH(Q1563&amp;"_"&amp;D1562,XMLLINK[EID_MID],0)))</f>
        <v/>
      </c>
      <c r="Q1562" s="21">
        <f t="shared" si="308"/>
        <v>78</v>
      </c>
      <c r="R1562" s="15">
        <v>7</v>
      </c>
      <c r="S1562" s="18" t="b">
        <f>ISERROR(INDEX(XMLLINK[NamePerson],MATCH(Q1557&amp;"_"&amp;D1562,XMLLINK[EID_MID],0)))</f>
        <v>1</v>
      </c>
      <c r="U1562" s="15" t="str">
        <f t="shared" ca="1" si="309"/>
        <v/>
      </c>
      <c r="W1562" s="15" t="str">
        <f>IF(OR(M1562="",COUNTIF(M1556:M1561,M1562)&gt;0),"",", "&amp;M1562)</f>
        <v/>
      </c>
      <c r="Y1562" s="15" t="str">
        <f>IF(OR(K1562="",COUNTIF(K1559:K1561,K1562)&gt;0),"",", "&amp;K1562)</f>
        <v/>
      </c>
    </row>
    <row r="1563" spans="1:25" x14ac:dyDescent="0.25">
      <c r="A1563" s="24"/>
      <c r="B1563" s="17" t="s">
        <v>86</v>
      </c>
      <c r="C1563" s="18" t="str">
        <f>IF(ISERROR(S1555),"",INDEX(XMLLINK[BereichName],MATCH(Q1563,XMLLINK[EnsembleNr],0)))</f>
        <v/>
      </c>
      <c r="D1563" s="21">
        <v>8</v>
      </c>
      <c r="E1563" s="18" t="str">
        <f>IF(S1563,"",INDEX(XMLLINK[NamePerson],MATCH(Q1564&amp;"_"&amp;D1563,XMLLINK[EID_MID],0)))</f>
        <v/>
      </c>
      <c r="F1563" s="18" t="str">
        <f>IF(S1563,"",INDEX(XMLLINK[GebDat],MATCH(Q1564&amp;"_"&amp;D1563,XMLLINK[EID_MID],0)))</f>
        <v/>
      </c>
      <c r="G1563" s="18" t="str">
        <f>IF(S1563,"",INDEX(XMLLINK[Geschlecht],MATCH(Q1564&amp;"_"&amp;D1563,XMLLINK[EID_MID],0)))</f>
        <v/>
      </c>
      <c r="H1563" s="18" t="str">
        <f>IF(S1563,"",INDEX(XMLLINK[Adresse],MATCH(Q1564&amp;"_"&amp;D1563,XMLLINK[EID_MID],0)))</f>
        <v/>
      </c>
      <c r="I1563" s="18" t="str">
        <f>IF(S1563,"",INDEX(XMLLINK[Email],MATCH(Q1564&amp;"_"&amp;D1563,XMLLINK[EID_MID],0)))</f>
        <v/>
      </c>
      <c r="J1563" s="18" t="str">
        <f>IF(S1563,"",INDEX(XMLLINK[Telefon],MATCH(Q1564&amp;"_"&amp;D1563,XMLLINK[EID_MID],0)))</f>
        <v/>
      </c>
      <c r="K1563" s="18" t="str">
        <f>IF(S1563,"",INDEX(XMLLINK[Instrument],MATCH(Q1564&amp;"_"&amp;D1563,XMLLINK[EID_MID],0)))</f>
        <v/>
      </c>
      <c r="L1563" s="18" t="str">
        <f>IF(S1563,"",INDEX(XMLLINK[BereichIDPerson],MATCH(Q1564&amp;"_"&amp;D1563,XMLLINK[EID_MID],0)))</f>
        <v/>
      </c>
      <c r="M1563" s="18" t="str">
        <f>IF(S1563,"",INDEX(XMLLINK[BereichNamePerson],MATCH(Q1564&amp;"_"&amp;D1563,XMLLINK[EID_MID],0)))</f>
        <v/>
      </c>
      <c r="N1563" s="18" t="str">
        <f>IF(S1563,"",INDEX(XMLLINK[AuswahlPerson],MATCH(Q1564&amp;"_"&amp;D1563,XMLLINK[EID_MID],0)))</f>
        <v/>
      </c>
      <c r="O1563" s="18" t="str">
        <f>IF(S1563,"",INDEX(XMLLINK[BemerkungPerson],MATCH(Q1564&amp;"_"&amp;D1563,XMLLINK[EID_MID],0)))</f>
        <v/>
      </c>
      <c r="Q1563" s="21">
        <f t="shared" si="308"/>
        <v>78</v>
      </c>
      <c r="R1563" s="15">
        <v>8</v>
      </c>
      <c r="S1563" s="18" t="b">
        <f>ISERROR(INDEX(XMLLINK[NamePerson],MATCH(Q1557&amp;"_"&amp;D1563,XMLLINK[EID_MID],0)))</f>
        <v>1</v>
      </c>
      <c r="U1563" s="15" t="str">
        <f t="shared" ca="1" si="309"/>
        <v/>
      </c>
      <c r="W1563" s="15" t="str">
        <f>IF(OR(M1563="",COUNTIF(M1556:M1562,M1563)&gt;0),"",", "&amp;M1563)</f>
        <v/>
      </c>
      <c r="Y1563" s="15" t="str">
        <f>IF(OR(K1563="",COUNTIF(K1560:K1562,K1563)&gt;0),"",", "&amp;K1563)</f>
        <v/>
      </c>
    </row>
    <row r="1564" spans="1:25" x14ac:dyDescent="0.25">
      <c r="A1564" s="24"/>
      <c r="B1564" s="17" t="s">
        <v>87</v>
      </c>
      <c r="C1564" s="18" t="str">
        <f>IF(ISERROR(S1555),"",INDEX(XMLLINK[Auftrittzeit],MATCH(Q1564,XMLLINK[EnsembleNr],0)))</f>
        <v/>
      </c>
      <c r="D1564" s="17" t="s">
        <v>94</v>
      </c>
      <c r="E1564" s="15" t="s">
        <v>29</v>
      </c>
      <c r="F1564" s="15" t="s">
        <v>30</v>
      </c>
      <c r="G1564" s="15" t="s">
        <v>95</v>
      </c>
      <c r="H1564" s="15" t="s">
        <v>32</v>
      </c>
      <c r="I1564" s="15" t="s">
        <v>20</v>
      </c>
      <c r="J1564" s="15" t="s">
        <v>39</v>
      </c>
      <c r="Q1564" s="21">
        <f t="shared" si="308"/>
        <v>78</v>
      </c>
      <c r="U1564" s="15">
        <f ca="1">COUNT(U1556:U1563)</f>
        <v>0</v>
      </c>
      <c r="W1564" s="29" t="str">
        <f>CONCATENATE(W1565,V1566,W1566,V1567,W1567,V1568,W1568,V1569,W1569,V1570,W1570,V1571,W1571)</f>
        <v/>
      </c>
    </row>
    <row r="1565" spans="1:25" x14ac:dyDescent="0.25">
      <c r="A1565" s="24"/>
      <c r="B1565" s="17" t="s">
        <v>88</v>
      </c>
      <c r="C1565" s="18" t="str">
        <f>IF(ISERROR(S1555),"",INDEX(XMLLINK[Bemerkung],MATCH(Q1565,XMLLINK[EnsembleNr],0)))</f>
        <v/>
      </c>
      <c r="D1565" s="21">
        <v>1</v>
      </c>
      <c r="E1565" s="18" t="str">
        <f>IF(S1565,"",INDEX(XMLLINK[Titel],MATCH(Q1566&amp;"_"&amp;D1565,XMLLINK[EID_WID],0)))</f>
        <v/>
      </c>
      <c r="F1565" s="18" t="str">
        <f>IF(S1565,"",INDEX(XMLLINK[Komponist],MATCH(Q1566&amp;"_"&amp;D1565,XMLLINK[EID_WID],0)))</f>
        <v/>
      </c>
      <c r="G1565" s="18" t="str">
        <f>IF(S1565,"",INDEX(XMLLINK[Satz],MATCH(Q1566&amp;"_"&amp;D1565,XMLLINK[EID_WID],0)))</f>
        <v/>
      </c>
      <c r="H1565" s="18" t="str">
        <f>IF(S1565,"",INDEX(XMLLINK[Dauer],MATCH(Q1566&amp;"_"&amp;D1565,XMLLINK[EID_WID],0)))</f>
        <v/>
      </c>
      <c r="I1565" s="18" t="str">
        <f>IF(S1565,"",INDEX(XMLLINK[BemerkungWerk],MATCH(Q1566&amp;"_"&amp;D1565,XMLLINK[EID_WID],0)))</f>
        <v/>
      </c>
      <c r="J1565" s="18" t="str">
        <f>IF(S1565,"",INDEX(XMLLINK[Pflicht],MATCH(Q1566&amp;"_"&amp;D1565,XMLLINK[EID_WID],0)))</f>
        <v/>
      </c>
      <c r="Q1565" s="21">
        <f t="shared" si="308"/>
        <v>78</v>
      </c>
      <c r="R1565" s="22" t="s">
        <v>102</v>
      </c>
      <c r="S1565" s="18" t="b">
        <f>ISERROR(INDEX(XMLLINK[NamePerson],MATCH(Q1567&amp;"_"&amp;D1565,XMLLINK[EID_WID],0)))</f>
        <v>1</v>
      </c>
      <c r="W1565" s="15" t="str">
        <f t="shared" ref="W1565:W1572" si="310">IF(AND(F1565="",G1565=""),E1565,IF(AND(F1565&lt;&gt;"",G1565&lt;&gt;""),F1565&amp;", "&amp;E1565&amp;", "&amp;G1565,IF(F1565="",E1565&amp;", "&amp;G1565,F1565&amp;", "&amp;E1565)))</f>
        <v/>
      </c>
    </row>
    <row r="1566" spans="1:25" x14ac:dyDescent="0.25">
      <c r="A1566" s="24"/>
      <c r="B1566" s="17" t="s">
        <v>108</v>
      </c>
      <c r="C1566" s="28" t="str">
        <f ca="1">IF(U1564=0,"",SUM(U1556:U1563)/U1564/365.25)</f>
        <v/>
      </c>
      <c r="D1566" s="21">
        <v>2</v>
      </c>
      <c r="E1566" s="18" t="str">
        <f>IF(S1566,"",INDEX(XMLLINK[Titel],MATCH(Q1567&amp;"_"&amp;D1566,XMLLINK[EID_WID],0)))</f>
        <v/>
      </c>
      <c r="F1566" s="18" t="str">
        <f>IF(S1566,"",INDEX(XMLLINK[Komponist],MATCH(Q1567&amp;"_"&amp;D1566,XMLLINK[EID_WID],0)))</f>
        <v/>
      </c>
      <c r="G1566" s="18" t="str">
        <f>IF(S1566,"",INDEX(XMLLINK[Satz],MATCH(Q1567&amp;"_"&amp;D1566,XMLLINK[EID_WID],0)))</f>
        <v/>
      </c>
      <c r="H1566" s="18" t="str">
        <f>IF(S1566,"",INDEX(XMLLINK[Dauer],MATCH(Q1567&amp;"_"&amp;D1566,XMLLINK[EID_WID],0)))</f>
        <v/>
      </c>
      <c r="I1566" s="18" t="str">
        <f>IF(S1566,"",INDEX(XMLLINK[BemerkungWerk],MATCH(Q1567&amp;"_"&amp;D1566,XMLLINK[EID_WID],0)))</f>
        <v/>
      </c>
      <c r="J1566" s="18" t="str">
        <f>IF(S1566,"",INDEX(XMLLINK[Pflicht],MATCH(Q1567&amp;"_"&amp;D1566,XMLLINK[EID_WID],0)))</f>
        <v/>
      </c>
      <c r="Q1566" s="21">
        <f t="shared" si="308"/>
        <v>78</v>
      </c>
      <c r="R1566" s="22">
        <v>2</v>
      </c>
      <c r="S1566" s="18" t="b">
        <f>ISERROR(INDEX(XMLLINK[NamePerson],MATCH(Q1568&amp;"_"&amp;D1566,XMLLINK[EID_WID],0)))</f>
        <v>1</v>
      </c>
      <c r="V1566" s="15" t="str">
        <f>IF(W1566="","","; ")</f>
        <v/>
      </c>
      <c r="W1566" s="15" t="str">
        <f t="shared" si="310"/>
        <v/>
      </c>
    </row>
    <row r="1567" spans="1:25" x14ac:dyDescent="0.25">
      <c r="A1567" s="24"/>
      <c r="D1567" s="21">
        <v>3</v>
      </c>
      <c r="E1567" s="18" t="str">
        <f>IF(S1567,"",INDEX(XMLLINK[Titel],MATCH(Q1568&amp;"_"&amp;D1567,XMLLINK[EID_WID],0)))</f>
        <v/>
      </c>
      <c r="F1567" s="18" t="str">
        <f>IF(S1567,"",INDEX(XMLLINK[Komponist],MATCH(Q1568&amp;"_"&amp;D1567,XMLLINK[EID_WID],0)))</f>
        <v/>
      </c>
      <c r="G1567" s="18" t="str">
        <f>IF(S1567,"",INDEX(XMLLINK[Satz],MATCH(Q1568&amp;"_"&amp;D1567,XMLLINK[EID_WID],0)))</f>
        <v/>
      </c>
      <c r="H1567" s="18" t="str">
        <f>IF(S1567,"",INDEX(XMLLINK[Dauer],MATCH(Q1568&amp;"_"&amp;D1567,XMLLINK[EID_WID],0)))</f>
        <v/>
      </c>
      <c r="I1567" s="18" t="str">
        <f>IF(S1567,"",INDEX(XMLLINK[BemerkungWerk],MATCH(Q1568&amp;"_"&amp;D1567,XMLLINK[EID_WID],0)))</f>
        <v/>
      </c>
      <c r="J1567" s="18" t="str">
        <f>IF(S1567,"",INDEX(XMLLINK[Pflicht],MATCH(Q1568&amp;"_"&amp;D1567,XMLLINK[EID_WID],0)))</f>
        <v/>
      </c>
      <c r="Q1567" s="21">
        <f t="shared" si="308"/>
        <v>78</v>
      </c>
      <c r="R1567" s="22">
        <v>3</v>
      </c>
      <c r="S1567" s="18" t="b">
        <f>ISERROR(INDEX(XMLLINK[NamePerson],MATCH(Q1569&amp;"_"&amp;D1567,XMLLINK[EID_WID],0)))</f>
        <v>1</v>
      </c>
      <c r="V1567" s="15" t="str">
        <f t="shared" ref="V1567:V1572" si="311">IF(W1567="","","; ")</f>
        <v/>
      </c>
      <c r="W1567" s="15" t="str">
        <f t="shared" si="310"/>
        <v/>
      </c>
    </row>
    <row r="1568" spans="1:25" x14ac:dyDescent="0.25">
      <c r="A1568" s="24"/>
      <c r="D1568" s="21">
        <v>4</v>
      </c>
      <c r="E1568" s="18" t="str">
        <f>IF(S1568,"",INDEX(XMLLINK[Titel],MATCH(Q1569&amp;"_"&amp;D1568,XMLLINK[EID_WID],0)))</f>
        <v/>
      </c>
      <c r="F1568" s="18" t="str">
        <f>IF(S1568,"",INDEX(XMLLINK[Komponist],MATCH(Q1569&amp;"_"&amp;D1568,XMLLINK[EID_WID],0)))</f>
        <v/>
      </c>
      <c r="G1568" s="18" t="str">
        <f>IF(S1568,"",INDEX(XMLLINK[Satz],MATCH(Q1569&amp;"_"&amp;D1568,XMLLINK[EID_WID],0)))</f>
        <v/>
      </c>
      <c r="H1568" s="18" t="str">
        <f>IF(S1568,"",INDEX(XMLLINK[Dauer],MATCH(Q1569&amp;"_"&amp;D1568,XMLLINK[EID_WID],0)))</f>
        <v/>
      </c>
      <c r="I1568" s="18" t="str">
        <f>IF(S1568,"",INDEX(XMLLINK[BemerkungWerk],MATCH(Q1569&amp;"_"&amp;D1568,XMLLINK[EID_WID],0)))</f>
        <v/>
      </c>
      <c r="J1568" s="18" t="str">
        <f>IF(S1568,"",INDEX(XMLLINK[Pflicht],MATCH(Q1569&amp;"_"&amp;D1568,XMLLINK[EID_WID],0)))</f>
        <v/>
      </c>
      <c r="Q1568" s="21">
        <f t="shared" si="308"/>
        <v>78</v>
      </c>
      <c r="R1568" s="22">
        <v>4</v>
      </c>
      <c r="S1568" s="18" t="b">
        <f>ISERROR(INDEX(XMLLINK[NamePerson],MATCH(Q1570&amp;"_"&amp;D1568,XMLLINK[EID_WID],0)))</f>
        <v>1</v>
      </c>
      <c r="V1568" s="15" t="str">
        <f t="shared" si="311"/>
        <v/>
      </c>
      <c r="W1568" s="15" t="str">
        <f t="shared" si="310"/>
        <v/>
      </c>
    </row>
    <row r="1569" spans="1:25" x14ac:dyDescent="0.25">
      <c r="A1569" s="24"/>
      <c r="D1569" s="21">
        <v>5</v>
      </c>
      <c r="E1569" s="18" t="str">
        <f>IF(S1569,"",INDEX(XMLLINK[Titel],MATCH(Q1570&amp;"_"&amp;D1569,XMLLINK[EID_WID],0)))</f>
        <v/>
      </c>
      <c r="F1569" s="18" t="str">
        <f>IF(S1569,"",INDEX(XMLLINK[Komponist],MATCH(Q1570&amp;"_"&amp;D1569,XMLLINK[EID_WID],0)))</f>
        <v/>
      </c>
      <c r="G1569" s="18" t="str">
        <f>IF(S1569,"",INDEX(XMLLINK[Satz],MATCH(Q1570&amp;"_"&amp;D1569,XMLLINK[EID_WID],0)))</f>
        <v/>
      </c>
      <c r="H1569" s="18" t="str">
        <f>IF(S1569,"",INDEX(XMLLINK[Dauer],MATCH(Q1570&amp;"_"&amp;D1569,XMLLINK[EID_WID],0)))</f>
        <v/>
      </c>
      <c r="I1569" s="18" t="str">
        <f>IF(S1569,"",INDEX(XMLLINK[BemerkungWerk],MATCH(Q1570&amp;"_"&amp;D1569,XMLLINK[EID_WID],0)))</f>
        <v/>
      </c>
      <c r="J1569" s="18" t="str">
        <f>IF(S1569,"",INDEX(XMLLINK[Pflicht],MATCH(Q1570&amp;"_"&amp;D1569,XMLLINK[EID_WID],0)))</f>
        <v/>
      </c>
      <c r="Q1569" s="21">
        <f t="shared" si="308"/>
        <v>78</v>
      </c>
      <c r="R1569" s="22">
        <v>5</v>
      </c>
      <c r="S1569" s="18" t="b">
        <f>ISERROR(INDEX(XMLLINK[NamePerson],MATCH(Q1571&amp;"_"&amp;D1569,XMLLINK[EID_WID],0)))</f>
        <v>1</v>
      </c>
      <c r="V1569" s="15" t="str">
        <f t="shared" si="311"/>
        <v/>
      </c>
      <c r="W1569" s="15" t="str">
        <f t="shared" si="310"/>
        <v/>
      </c>
    </row>
    <row r="1570" spans="1:25" x14ac:dyDescent="0.25">
      <c r="A1570" s="24"/>
      <c r="D1570" s="21">
        <v>6</v>
      </c>
      <c r="E1570" s="18" t="str">
        <f>IF(S1570,"",INDEX(XMLLINK[Titel],MATCH(Q1571&amp;"_"&amp;D1570,XMLLINK[EID_WID],0)))</f>
        <v/>
      </c>
      <c r="F1570" s="18" t="str">
        <f>IF(S1570,"",INDEX(XMLLINK[Komponist],MATCH(Q1571&amp;"_"&amp;D1570,XMLLINK[EID_WID],0)))</f>
        <v/>
      </c>
      <c r="G1570" s="18" t="str">
        <f>IF(S1570,"",INDEX(XMLLINK[Satz],MATCH(Q1571&amp;"_"&amp;D1570,XMLLINK[EID_WID],0)))</f>
        <v/>
      </c>
      <c r="H1570" s="18" t="str">
        <f>IF(S1570,"",INDEX(XMLLINK[Dauer],MATCH(Q1571&amp;"_"&amp;D1570,XMLLINK[EID_WID],0)))</f>
        <v/>
      </c>
      <c r="I1570" s="18" t="str">
        <f>IF(S1570,"",INDEX(XMLLINK[BemerkungWerk],MATCH(Q1571&amp;"_"&amp;D1570,XMLLINK[EID_WID],0)))</f>
        <v/>
      </c>
      <c r="J1570" s="18" t="str">
        <f>IF(S1570,"",INDEX(XMLLINK[Pflicht],MATCH(Q1571&amp;"_"&amp;D1570,XMLLINK[EID_WID],0)))</f>
        <v/>
      </c>
      <c r="Q1570" s="21">
        <f t="shared" si="308"/>
        <v>78</v>
      </c>
      <c r="R1570" s="22">
        <v>6</v>
      </c>
      <c r="S1570" s="18" t="b">
        <f>ISERROR(INDEX(XMLLINK[NamePerson],MATCH(Q1572&amp;"_"&amp;D1570,XMLLINK[EID_WID],0)))</f>
        <v>1</v>
      </c>
      <c r="V1570" s="15" t="str">
        <f t="shared" si="311"/>
        <v/>
      </c>
      <c r="W1570" s="15" t="str">
        <f t="shared" si="310"/>
        <v/>
      </c>
    </row>
    <row r="1571" spans="1:25" x14ac:dyDescent="0.25">
      <c r="A1571" s="24"/>
      <c r="D1571" s="21">
        <v>7</v>
      </c>
      <c r="E1571" s="18" t="str">
        <f>IF(S1571,"",INDEX(XMLLINK[Titel],MATCH(Q1572&amp;"_"&amp;D1571,XMLLINK[EID_WID],0)))</f>
        <v/>
      </c>
      <c r="F1571" s="18" t="str">
        <f>IF(S1571,"",INDEX(XMLLINK[Komponist],MATCH(Q1572&amp;"_"&amp;D1571,XMLLINK[EID_WID],0)))</f>
        <v/>
      </c>
      <c r="G1571" s="18" t="str">
        <f>IF(S1571,"",INDEX(XMLLINK[Satz],MATCH(Q1572&amp;"_"&amp;D1571,XMLLINK[EID_WID],0)))</f>
        <v/>
      </c>
      <c r="H1571" s="18" t="str">
        <f>IF(S1571,"",INDEX(XMLLINK[Dauer],MATCH(Q1572&amp;"_"&amp;D1571,XMLLINK[EID_WID],0)))</f>
        <v/>
      </c>
      <c r="I1571" s="18" t="str">
        <f>IF(S1571,"",INDEX(XMLLINK[BemerkungWerk],MATCH(Q1572&amp;"_"&amp;D1571,XMLLINK[EID_WID],0)))</f>
        <v/>
      </c>
      <c r="J1571" s="18" t="str">
        <f>IF(S1571,"",INDEX(XMLLINK[Pflicht],MATCH(Q1572&amp;"_"&amp;D1571,XMLLINK[EID_WID],0)))</f>
        <v/>
      </c>
      <c r="Q1571" s="21">
        <f t="shared" si="308"/>
        <v>78</v>
      </c>
      <c r="R1571" s="22">
        <v>7</v>
      </c>
      <c r="S1571" s="18" t="b">
        <f>ISERROR(INDEX(XMLLINK[NamePerson],MATCH(Q1573&amp;"_"&amp;D1571,XMLLINK[EID_WID],0)))</f>
        <v>1</v>
      </c>
      <c r="V1571" s="15" t="str">
        <f t="shared" si="311"/>
        <v/>
      </c>
      <c r="W1571" s="15" t="str">
        <f t="shared" si="310"/>
        <v/>
      </c>
    </row>
    <row r="1572" spans="1:25" x14ac:dyDescent="0.25">
      <c r="A1572" s="24"/>
      <c r="D1572" s="21">
        <v>8</v>
      </c>
      <c r="E1572" s="18" t="str">
        <f>IF(S1572,"",INDEX(XMLLINK[Titel],MATCH(Q1573&amp;"_"&amp;D1572,XMLLINK[EID_WID],0)))</f>
        <v/>
      </c>
      <c r="F1572" s="18" t="str">
        <f>IF(S1572,"",INDEX(XMLLINK[Komponist],MATCH(Q1573&amp;"_"&amp;D1572,XMLLINK[EID_WID],0)))</f>
        <v/>
      </c>
      <c r="G1572" s="18" t="str">
        <f>IF(S1572,"",INDEX(XMLLINK[Satz],MATCH(Q1573&amp;"_"&amp;D1572,XMLLINK[EID_WID],0)))</f>
        <v/>
      </c>
      <c r="H1572" s="18" t="str">
        <f>IF(S1572,"",INDEX(XMLLINK[Dauer],MATCH(Q1573&amp;"_"&amp;D1572,XMLLINK[EID_WID],0)))</f>
        <v/>
      </c>
      <c r="I1572" s="18" t="str">
        <f>IF(S1572,"",INDEX(XMLLINK[BemerkungWerk],MATCH(Q1573&amp;"_"&amp;D1572,XMLLINK[EID_WID],0)))</f>
        <v/>
      </c>
      <c r="J1572" s="18" t="str">
        <f>IF(S1572,"",INDEX(XMLLINK[Pflicht],MATCH(Q1573&amp;"_"&amp;D1572,XMLLINK[EID_WID],0)))</f>
        <v/>
      </c>
      <c r="Q1572" s="21"/>
      <c r="R1572" s="22">
        <v>8</v>
      </c>
      <c r="S1572" s="18" t="b">
        <f>ISERROR(INDEX(XMLLINK[NamePerson],MATCH(A1573&amp;"_"&amp;D1572,XMLLINK[EID_WID],0)))</f>
        <v>1</v>
      </c>
      <c r="V1572" s="15" t="str">
        <f t="shared" si="311"/>
        <v/>
      </c>
      <c r="W1572" s="15" t="str">
        <f t="shared" si="310"/>
        <v/>
      </c>
    </row>
    <row r="1574" spans="1:25" x14ac:dyDescent="0.25">
      <c r="A1574" s="23" t="s">
        <v>96</v>
      </c>
      <c r="B1574" s="23">
        <f>(ROW()+6)/20</f>
        <v>79</v>
      </c>
      <c r="C1574" s="24"/>
      <c r="D1574" s="24"/>
      <c r="E1574" s="24"/>
      <c r="F1574" s="24"/>
      <c r="G1574" s="24"/>
      <c r="H1574" s="24"/>
      <c r="I1574" s="24"/>
      <c r="J1574" s="24"/>
      <c r="K1574" s="24"/>
      <c r="L1574" s="24"/>
      <c r="M1574" s="24"/>
      <c r="N1574" s="24"/>
      <c r="O1574" s="24"/>
    </row>
    <row r="1575" spans="1:25" x14ac:dyDescent="0.25">
      <c r="A1575" s="24"/>
      <c r="B1575" s="17" t="s">
        <v>78</v>
      </c>
      <c r="C1575" s="18" t="str">
        <f>IF(ISERROR(S1575),"",INDEX(XMLLINK[Name],MATCH(Q1576,XMLLINK[EnsembleNr],0)))</f>
        <v/>
      </c>
      <c r="D1575" s="17" t="s">
        <v>89</v>
      </c>
      <c r="E1575" s="19" t="s">
        <v>11</v>
      </c>
      <c r="F1575" s="15" t="s">
        <v>90</v>
      </c>
      <c r="G1575" s="15" t="s">
        <v>91</v>
      </c>
      <c r="H1575" s="15" t="s">
        <v>24</v>
      </c>
      <c r="I1575" s="15" t="s">
        <v>25</v>
      </c>
      <c r="J1575" s="15" t="s">
        <v>26</v>
      </c>
      <c r="K1575" s="15" t="s">
        <v>27</v>
      </c>
      <c r="L1575" s="15" t="s">
        <v>18</v>
      </c>
      <c r="M1575" s="15" t="s">
        <v>92</v>
      </c>
      <c r="N1575" s="15" t="s">
        <v>93</v>
      </c>
      <c r="O1575" s="15" t="s">
        <v>20</v>
      </c>
      <c r="Q1575" s="21" t="s">
        <v>103</v>
      </c>
      <c r="R1575" s="17" t="s">
        <v>97</v>
      </c>
      <c r="S1575" s="20" t="e">
        <f>VLOOKUP(Q1577,XMLLINK[EnsembleNr],1,0)</f>
        <v>#N/A</v>
      </c>
      <c r="T1575" s="15" t="s">
        <v>100</v>
      </c>
      <c r="W1575" s="29" t="str">
        <f>CONCATENATE(W1576,W1577,W1578,W1579,W1580,W1581,W1582,W1583)</f>
        <v/>
      </c>
      <c r="X1575" s="31">
        <f>8-COUNTIF(W1576:W1583,"")</f>
        <v>0</v>
      </c>
      <c r="Y1575" s="29" t="str">
        <f>CONCATENATE(Y1576,Y1577,Y1578,Y1579,Y1580,Y1581,Y1582,Y1583)</f>
        <v/>
      </c>
    </row>
    <row r="1576" spans="1:25" x14ac:dyDescent="0.25">
      <c r="A1576" s="24"/>
      <c r="B1576" s="17" t="s">
        <v>79</v>
      </c>
      <c r="C1576" s="18" t="str">
        <f>IF(ISERROR(S1575),"",INDEX(XMLLINK[Leiter],MATCH(Q1576,XMLLINK[EnsembleNr],0)))</f>
        <v/>
      </c>
      <c r="D1576" s="21">
        <v>1</v>
      </c>
      <c r="E1576" s="18" t="str">
        <f>IF(S1576,"",INDEX(XMLLINK[NamePerson],MATCH(Q1577&amp;"_"&amp;D1576,XMLLINK[EID_MID],0)))</f>
        <v/>
      </c>
      <c r="F1576" s="18" t="str">
        <f>IF(S1576,"",INDEX(XMLLINK[GebDat],MATCH(Q1577&amp;"_"&amp;D1576,XMLLINK[EID_MID],0)))</f>
        <v/>
      </c>
      <c r="G1576" s="18" t="str">
        <f>IF(S1576,"",INDEX(XMLLINK[Geschlecht],MATCH(Q1577&amp;"_"&amp;D1576,XMLLINK[EID_MID],0)))</f>
        <v/>
      </c>
      <c r="H1576" s="18" t="str">
        <f>IF(S1576,"",INDEX(XMLLINK[Adresse],MATCH(Q1577&amp;"_"&amp;D1576,XMLLINK[EID_MID],0)))</f>
        <v/>
      </c>
      <c r="I1576" s="18" t="str">
        <f>IF(S1576,"",INDEX(XMLLINK[Email],MATCH(Q1577&amp;"_"&amp;D1576,XMLLINK[EID_MID],0)))</f>
        <v/>
      </c>
      <c r="J1576" s="18" t="str">
        <f>IF(S1576,"",INDEX(XMLLINK[Telefon],MATCH(Q1577&amp;"_"&amp;D1576,XMLLINK[EID_MID],0)))</f>
        <v/>
      </c>
      <c r="K1576" s="18" t="str">
        <f>IF(S1576,"",INDEX(XMLLINK[Instrument],MATCH(Q1577&amp;"_"&amp;D1576,XMLLINK[EID_MID],0)))</f>
        <v/>
      </c>
      <c r="L1576" s="18" t="str">
        <f>IF(S1576,"",INDEX(XMLLINK[BereichIDPerson],MATCH(Q1577&amp;"_"&amp;D1576,XMLLINK[EID_MID],0)))</f>
        <v/>
      </c>
      <c r="M1576" s="18" t="str">
        <f>IF(S1576,"",INDEX(XMLLINK[BereichNamePerson],MATCH(Q1577&amp;"_"&amp;D1576,XMLLINK[EID_MID],0)))</f>
        <v/>
      </c>
      <c r="N1576" s="18" t="str">
        <f>IF(S1576,"",INDEX(XMLLINK[AuswahlPerson],MATCH(Q1577&amp;"_"&amp;D1576,XMLLINK[EID_MID],0)))</f>
        <v/>
      </c>
      <c r="O1576" s="18" t="str">
        <f>IF(S1576,"",INDEX(XMLLINK[BemerkungPerson],MATCH(Q1577&amp;"_"&amp;D1576,XMLLINK[EID_MID],0)))</f>
        <v/>
      </c>
      <c r="Q1576" s="21">
        <f>B1574</f>
        <v>79</v>
      </c>
      <c r="R1576" s="22" t="s">
        <v>101</v>
      </c>
      <c r="S1576" s="18" t="b">
        <f>ISERROR(INDEX(XMLLINK[NamePerson],MATCH(Q1577&amp;"_"&amp;D1576,XMLLINK[EID_MID],0)))</f>
        <v>1</v>
      </c>
      <c r="U1576" s="15" t="str">
        <f ca="1">IF(ISNUMBER(DATEVALUE(F1576)),TODAY()-DATEVALUE(F1576),"")</f>
        <v/>
      </c>
      <c r="W1576" s="15" t="str">
        <f>M1576</f>
        <v/>
      </c>
      <c r="X1576" s="29" t="str">
        <f>IF(E1576="","",IF(E1577="",E1576,IF(E1578="",E1576&amp;", "&amp;E1577,IF(E1579="",E1576&amp;", "&amp;E1577&amp;", "&amp;E1578,IF(E1580="",E1576&amp;", "&amp;E1577&amp;", "&amp;E1578&amp;", "&amp;E1579,IF(E1581="",E1576&amp;", "&amp;E1577&amp;", "&amp;E1578&amp;", "&amp;E1579&amp;", "&amp;E1580,IF(E1582="",E1576&amp;", "&amp;E1577&amp;", "&amp;E1578&amp;", "&amp;E1579&amp;", "&amp;E1580&amp;", "&amp;E1581,IF(E1583="",E1576&amp;", "&amp;E1577&amp;", "&amp;E1578&amp;", "&amp;E1579&amp;", "&amp;E1580&amp;", "&amp;E1581&amp;", "&amp;E1582,E1576&amp;", "&amp;E1577&amp;", "&amp;E1578&amp;", "&amp;E1579&amp;", "&amp;E1580&amp;", "&amp;E1581&amp;", "&amp;E1582&amp;", "&amp;E1583))))))))</f>
        <v/>
      </c>
      <c r="Y1576" s="15" t="str">
        <f>K1576</f>
        <v/>
      </c>
    </row>
    <row r="1577" spans="1:25" x14ac:dyDescent="0.25">
      <c r="A1577" s="24"/>
      <c r="B1577" s="17" t="s">
        <v>80</v>
      </c>
      <c r="C1577" s="18" t="str">
        <f>IF(ISERROR(S1575),"",INDEX(XMLLINK[LeiterEmail],MATCH(Q1577,XMLLINK[EnsembleNr],0)))</f>
        <v/>
      </c>
      <c r="D1577" s="21">
        <v>2</v>
      </c>
      <c r="E1577" s="18" t="str">
        <f>IF(S1577,"",INDEX(XMLLINK[NamePerson],MATCH(Q1578&amp;"_"&amp;D1577,XMLLINK[EID_MID],0)))</f>
        <v/>
      </c>
      <c r="F1577" s="18" t="str">
        <f>IF(S1577,"",INDEX(XMLLINK[GebDat],MATCH(Q1578&amp;"_"&amp;D1577,XMLLINK[EID_MID],0)))</f>
        <v/>
      </c>
      <c r="G1577" s="18" t="str">
        <f>IF(S1577,"",INDEX(XMLLINK[Geschlecht],MATCH(Q1578&amp;"_"&amp;D1577,XMLLINK[EID_MID],0)))</f>
        <v/>
      </c>
      <c r="H1577" s="18" t="str">
        <f>IF(S1577,"",INDEX(XMLLINK[Adresse],MATCH(Q1578&amp;"_"&amp;D1577,XMLLINK[EID_MID],0)))</f>
        <v/>
      </c>
      <c r="I1577" s="18" t="str">
        <f>IF(S1577,"",INDEX(XMLLINK[Email],MATCH(Q1578&amp;"_"&amp;D1577,XMLLINK[EID_MID],0)))</f>
        <v/>
      </c>
      <c r="J1577" s="18" t="str">
        <f>IF(S1577,"",INDEX(XMLLINK[Telefon],MATCH(Q1578&amp;"_"&amp;D1577,XMLLINK[EID_MID],0)))</f>
        <v/>
      </c>
      <c r="K1577" s="18" t="str">
        <f>IF(S1577,"",INDEX(XMLLINK[Instrument],MATCH(Q1578&amp;"_"&amp;D1577,XMLLINK[EID_MID],0)))</f>
        <v/>
      </c>
      <c r="L1577" s="18" t="str">
        <f>IF(S1577,"",INDEX(XMLLINK[BereichIDPerson],MATCH(Q1578&amp;"_"&amp;D1577,XMLLINK[EID_MID],0)))</f>
        <v/>
      </c>
      <c r="M1577" s="18" t="str">
        <f>IF(S1577,"",INDEX(XMLLINK[BereichNamePerson],MATCH(Q1578&amp;"_"&amp;D1577,XMLLINK[EID_MID],0)))</f>
        <v/>
      </c>
      <c r="N1577" s="18" t="str">
        <f>IF(S1577,"",INDEX(XMLLINK[AuswahlPerson],MATCH(Q1578&amp;"_"&amp;D1577,XMLLINK[EID_MID],0)))</f>
        <v/>
      </c>
      <c r="O1577" s="18" t="str">
        <f>IF(S1577,"",INDEX(XMLLINK[BemerkungPerson],MATCH(Q1578&amp;"_"&amp;D1577,XMLLINK[EID_MID],0)))</f>
        <v/>
      </c>
      <c r="Q1577" s="21">
        <f t="shared" ref="Q1577:Q1591" si="312">Q1576</f>
        <v>79</v>
      </c>
      <c r="R1577" s="15">
        <v>2</v>
      </c>
      <c r="S1577" s="18" t="b">
        <f>ISERROR(INDEX(XMLLINK[NamePerson],MATCH(Q1577&amp;"_"&amp;D1577,XMLLINK[EID_MID],0)))</f>
        <v>1</v>
      </c>
      <c r="U1577" s="15" t="str">
        <f t="shared" ref="U1577:U1583" ca="1" si="313">IF(ISNUMBER(DATEVALUE(F1577)),TODAY()-DATEVALUE(F1577),"")</f>
        <v/>
      </c>
      <c r="W1577" s="15" t="str">
        <f>IF(AND(M1577&lt;&gt;"",M1577&lt;&gt;M1576),", "&amp;M1577,"")</f>
        <v/>
      </c>
      <c r="Y1577" s="15" t="str">
        <f>IF(AND(K1577&lt;&gt;"",K1577&lt;&gt;K1576),", "&amp;K1577,"")</f>
        <v/>
      </c>
    </row>
    <row r="1578" spans="1:25" x14ac:dyDescent="0.25">
      <c r="A1578" s="24"/>
      <c r="B1578" s="17" t="s">
        <v>81</v>
      </c>
      <c r="C1578" s="18" t="str">
        <f>IF(ISERROR(S1575),"",INDEX(XMLLINK[LeiterTelefon],MATCH(Q1578,XMLLINK[EnsembleNr],0)))</f>
        <v/>
      </c>
      <c r="D1578" s="21">
        <v>3</v>
      </c>
      <c r="E1578" s="18" t="str">
        <f>IF(S1578,"",INDEX(XMLLINK[NamePerson],MATCH(Q1579&amp;"_"&amp;D1578,XMLLINK[EID_MID],0)))</f>
        <v/>
      </c>
      <c r="F1578" s="18" t="str">
        <f>IF(S1578,"",INDEX(XMLLINK[GebDat],MATCH(Q1579&amp;"_"&amp;D1578,XMLLINK[EID_MID],0)))</f>
        <v/>
      </c>
      <c r="G1578" s="18" t="str">
        <f>IF(S1578,"",INDEX(XMLLINK[Geschlecht],MATCH(Q1579&amp;"_"&amp;D1578,XMLLINK[EID_MID],0)))</f>
        <v/>
      </c>
      <c r="H1578" s="18" t="str">
        <f>IF(S1578,"",INDEX(XMLLINK[Adresse],MATCH(Q1579&amp;"_"&amp;D1578,XMLLINK[EID_MID],0)))</f>
        <v/>
      </c>
      <c r="I1578" s="18" t="str">
        <f>IF(S1578,"",INDEX(XMLLINK[Email],MATCH(Q1579&amp;"_"&amp;D1578,XMLLINK[EID_MID],0)))</f>
        <v/>
      </c>
      <c r="J1578" s="18" t="str">
        <f>IF(S1578,"",INDEX(XMLLINK[Telefon],MATCH(Q1579&amp;"_"&amp;D1578,XMLLINK[EID_MID],0)))</f>
        <v/>
      </c>
      <c r="K1578" s="18" t="str">
        <f>IF(S1578,"",INDEX(XMLLINK[Instrument],MATCH(Q1579&amp;"_"&amp;D1578,XMLLINK[EID_MID],0)))</f>
        <v/>
      </c>
      <c r="L1578" s="18" t="str">
        <f>IF(S1578,"",INDEX(XMLLINK[BereichIDPerson],MATCH(Q1579&amp;"_"&amp;D1578,XMLLINK[EID_MID],0)))</f>
        <v/>
      </c>
      <c r="M1578" s="18" t="str">
        <f>IF(S1578,"",INDEX(XMLLINK[BereichNamePerson],MATCH(Q1579&amp;"_"&amp;D1578,XMLLINK[EID_MID],0)))</f>
        <v/>
      </c>
      <c r="N1578" s="18" t="str">
        <f>IF(S1578,"",INDEX(XMLLINK[AuswahlPerson],MATCH(Q1579&amp;"_"&amp;D1578,XMLLINK[EID_MID],0)))</f>
        <v/>
      </c>
      <c r="O1578" s="18" t="str">
        <f>IF(S1578,"",INDEX(XMLLINK[BemerkungPerson],MATCH(Q1579&amp;"_"&amp;D1578,XMLLINK[EID_MID],0)))</f>
        <v/>
      </c>
      <c r="Q1578" s="21">
        <f t="shared" si="312"/>
        <v>79</v>
      </c>
      <c r="R1578" s="15">
        <v>3</v>
      </c>
      <c r="S1578" s="18" t="b">
        <f>ISERROR(INDEX(XMLLINK[NamePerson],MATCH(Q1577&amp;"_"&amp;D1578,XMLLINK[EID_MID],0)))</f>
        <v>1</v>
      </c>
      <c r="U1578" s="15" t="str">
        <f t="shared" ca="1" si="313"/>
        <v/>
      </c>
      <c r="W1578" s="15" t="str">
        <f>IF(OR(M1578="",COUNTIF(M1576:M1577,M1578)&gt;0),"",", "&amp;M1578)</f>
        <v/>
      </c>
      <c r="Y1578" s="15" t="str">
        <f>IF(OR(K1578="",COUNTIF(K1576:K1577,K1578)&gt;0),"",", "&amp;K1578)</f>
        <v/>
      </c>
    </row>
    <row r="1579" spans="1:25" x14ac:dyDescent="0.25">
      <c r="A1579" s="24"/>
      <c r="B1579" s="17" t="s">
        <v>82</v>
      </c>
      <c r="C1579" s="18" t="str">
        <f>IF(ISERROR(S1575),"",INDEX(XMLLINK[Art],MATCH(Q1579,XMLLINK[EnsembleNr],0)))</f>
        <v/>
      </c>
      <c r="D1579" s="21">
        <v>4</v>
      </c>
      <c r="E1579" s="18" t="str">
        <f>IF(S1579,"",INDEX(XMLLINK[NamePerson],MATCH(Q1580&amp;"_"&amp;D1579,XMLLINK[EID_MID],0)))</f>
        <v/>
      </c>
      <c r="F1579" s="18" t="str">
        <f>IF(S1579,"",INDEX(XMLLINK[GebDat],MATCH(Q1580&amp;"_"&amp;D1579,XMLLINK[EID_MID],0)))</f>
        <v/>
      </c>
      <c r="G1579" s="18" t="str">
        <f>IF(S1579,"",INDEX(XMLLINK[Geschlecht],MATCH(Q1580&amp;"_"&amp;D1579,XMLLINK[EID_MID],0)))</f>
        <v/>
      </c>
      <c r="H1579" s="18" t="str">
        <f>IF(S1579,"",INDEX(XMLLINK[Adresse],MATCH(Q1580&amp;"_"&amp;D1579,XMLLINK[EID_MID],0)))</f>
        <v/>
      </c>
      <c r="I1579" s="18" t="str">
        <f>IF(S1579,"",INDEX(XMLLINK[Email],MATCH(Q1580&amp;"_"&amp;D1579,XMLLINK[EID_MID],0)))</f>
        <v/>
      </c>
      <c r="J1579" s="18" t="str">
        <f>IF(S1579,"",INDEX(XMLLINK[Telefon],MATCH(Q1580&amp;"_"&amp;D1579,XMLLINK[EID_MID],0)))</f>
        <v/>
      </c>
      <c r="K1579" s="18" t="str">
        <f>IF(S1579,"",INDEX(XMLLINK[Instrument],MATCH(Q1580&amp;"_"&amp;D1579,XMLLINK[EID_MID],0)))</f>
        <v/>
      </c>
      <c r="L1579" s="18" t="str">
        <f>IF(S1579,"",INDEX(XMLLINK[BereichIDPerson],MATCH(Q1580&amp;"_"&amp;D1579,XMLLINK[EID_MID],0)))</f>
        <v/>
      </c>
      <c r="M1579" s="18" t="str">
        <f>IF(S1579,"",INDEX(XMLLINK[BereichNamePerson],MATCH(Q1580&amp;"_"&amp;D1579,XMLLINK[EID_MID],0)))</f>
        <v/>
      </c>
      <c r="N1579" s="18" t="str">
        <f>IF(S1579,"",INDEX(XMLLINK[AuswahlPerson],MATCH(Q1580&amp;"_"&amp;D1579,XMLLINK[EID_MID],0)))</f>
        <v/>
      </c>
      <c r="O1579" s="18" t="str">
        <f>IF(S1579,"",INDEX(XMLLINK[BemerkungPerson],MATCH(Q1580&amp;"_"&amp;D1579,XMLLINK[EID_MID],0)))</f>
        <v/>
      </c>
      <c r="Q1579" s="21">
        <f t="shared" si="312"/>
        <v>79</v>
      </c>
      <c r="R1579" s="15">
        <v>4</v>
      </c>
      <c r="S1579" s="18" t="b">
        <f>ISERROR(INDEX(XMLLINK[NamePerson],MATCH(Q1577&amp;"_"&amp;D1579,XMLLINK[EID_MID],0)))</f>
        <v>1</v>
      </c>
      <c r="U1579" s="15" t="str">
        <f t="shared" ca="1" si="313"/>
        <v/>
      </c>
      <c r="W1579" s="15" t="str">
        <f>IF(OR(M1579="",COUNTIF(M1576:M1578,M1579)&gt;0),"",", "&amp;M1579)</f>
        <v/>
      </c>
      <c r="Y1579" s="15" t="str">
        <f>IF(OR(K1579="",COUNTIF(K1576:K1578,K1579)&gt;0),"",", "&amp;K1579)</f>
        <v/>
      </c>
    </row>
    <row r="1580" spans="1:25" x14ac:dyDescent="0.25">
      <c r="A1580" s="24"/>
      <c r="B1580" s="17" t="s">
        <v>83</v>
      </c>
      <c r="C1580" s="18" t="str">
        <f>IF(ISERROR(S1575),"",INDEX(XMLLINK[Stufe],MATCH(Q1580,XMLLINK[EnsembleNr],0)))</f>
        <v/>
      </c>
      <c r="D1580" s="21">
        <v>5</v>
      </c>
      <c r="E1580" s="18" t="str">
        <f>IF(S1580,"",INDEX(XMLLINK[NamePerson],MATCH(Q1581&amp;"_"&amp;D1580,XMLLINK[EID_MID],0)))</f>
        <v/>
      </c>
      <c r="F1580" s="18" t="str">
        <f>IF(S1580,"",INDEX(XMLLINK[GebDat],MATCH(Q1581&amp;"_"&amp;D1580,XMLLINK[EID_MID],0)))</f>
        <v/>
      </c>
      <c r="G1580" s="18" t="str">
        <f>IF(S1580,"",INDEX(XMLLINK[Geschlecht],MATCH(Q1581&amp;"_"&amp;D1580,XMLLINK[EID_MID],0)))</f>
        <v/>
      </c>
      <c r="H1580" s="18" t="str">
        <f>IF(S1580,"",INDEX(XMLLINK[Adresse],MATCH(Q1581&amp;"_"&amp;D1580,XMLLINK[EID_MID],0)))</f>
        <v/>
      </c>
      <c r="I1580" s="18" t="str">
        <f>IF(S1580,"",INDEX(XMLLINK[Email],MATCH(Q1581&amp;"_"&amp;D1580,XMLLINK[EID_MID],0)))</f>
        <v/>
      </c>
      <c r="J1580" s="18" t="str">
        <f>IF(S1580,"",INDEX(XMLLINK[Telefon],MATCH(Q1581&amp;"_"&amp;D1580,XMLLINK[EID_MID],0)))</f>
        <v/>
      </c>
      <c r="K1580" s="18" t="str">
        <f>IF(S1580,"",INDEX(XMLLINK[Instrument],MATCH(Q1581&amp;"_"&amp;D1580,XMLLINK[EID_MID],0)))</f>
        <v/>
      </c>
      <c r="L1580" s="18" t="str">
        <f>IF(S1580,"",INDEX(XMLLINK[BereichIDPerson],MATCH(Q1581&amp;"_"&amp;D1580,XMLLINK[EID_MID],0)))</f>
        <v/>
      </c>
      <c r="M1580" s="18" t="str">
        <f>IF(S1580,"",INDEX(XMLLINK[BereichNamePerson],MATCH(Q1581&amp;"_"&amp;D1580,XMLLINK[EID_MID],0)))</f>
        <v/>
      </c>
      <c r="N1580" s="18" t="str">
        <f>IF(S1580,"",INDEX(XMLLINK[AuswahlPerson],MATCH(Q1581&amp;"_"&amp;D1580,XMLLINK[EID_MID],0)))</f>
        <v/>
      </c>
      <c r="O1580" s="18" t="str">
        <f>IF(S1580,"",INDEX(XMLLINK[BemerkungPerson],MATCH(Q1581&amp;"_"&amp;D1580,XMLLINK[EID_MID],0)))</f>
        <v/>
      </c>
      <c r="Q1580" s="21">
        <f t="shared" si="312"/>
        <v>79</v>
      </c>
      <c r="R1580" s="15">
        <v>5</v>
      </c>
      <c r="S1580" s="18" t="b">
        <f>ISERROR(INDEX(XMLLINK[NamePerson],MATCH(Q1577&amp;"_"&amp;D1580,XMLLINK[EID_MID],0)))</f>
        <v>1</v>
      </c>
      <c r="U1580" s="15" t="str">
        <f t="shared" ca="1" si="313"/>
        <v/>
      </c>
      <c r="W1580" s="15" t="str">
        <f>IF(OR(M1580="",COUNTIF(M1576:M1579,M1580)&gt;0),"",", "&amp;M1580)</f>
        <v/>
      </c>
      <c r="Y1580" s="15" t="str">
        <f>IF(OR(K1580="",COUNTIF(K1577:K1579,K1580)&gt;0),"",", "&amp;K1580)</f>
        <v/>
      </c>
    </row>
    <row r="1581" spans="1:25" x14ac:dyDescent="0.25">
      <c r="A1581" s="24"/>
      <c r="B1581" s="17" t="s">
        <v>84</v>
      </c>
      <c r="C1581" s="18" t="str">
        <f>IF(ISERROR(S1575),"",INDEX(XMLLINK[Artikel],MATCH(Q1581,XMLLINK[EnsembleNr],0)))</f>
        <v/>
      </c>
      <c r="D1581" s="21">
        <v>6</v>
      </c>
      <c r="E1581" s="18" t="str">
        <f>IF(S1581,"",INDEX(XMLLINK[NamePerson],MATCH(Q1582&amp;"_"&amp;D1581,XMLLINK[EID_MID],0)))</f>
        <v/>
      </c>
      <c r="F1581" s="18" t="str">
        <f>IF(S1581,"",INDEX(XMLLINK[GebDat],MATCH(Q1582&amp;"_"&amp;D1581,XMLLINK[EID_MID],0)))</f>
        <v/>
      </c>
      <c r="G1581" s="18" t="str">
        <f>IF(S1581,"",INDEX(XMLLINK[Geschlecht],MATCH(Q1582&amp;"_"&amp;D1581,XMLLINK[EID_MID],0)))</f>
        <v/>
      </c>
      <c r="H1581" s="18" t="str">
        <f>IF(S1581,"",INDEX(XMLLINK[Adresse],MATCH(Q1582&amp;"_"&amp;D1581,XMLLINK[EID_MID],0)))</f>
        <v/>
      </c>
      <c r="I1581" s="18" t="str">
        <f>IF(S1581,"",INDEX(XMLLINK[Email],MATCH(Q1582&amp;"_"&amp;D1581,XMLLINK[EID_MID],0)))</f>
        <v/>
      </c>
      <c r="J1581" s="18" t="str">
        <f>IF(S1581,"",INDEX(XMLLINK[Telefon],MATCH(Q1582&amp;"_"&amp;D1581,XMLLINK[EID_MID],0)))</f>
        <v/>
      </c>
      <c r="K1581" s="18" t="str">
        <f>IF(S1581,"",INDEX(XMLLINK[Instrument],MATCH(Q1582&amp;"_"&amp;D1581,XMLLINK[EID_MID],0)))</f>
        <v/>
      </c>
      <c r="L1581" s="18" t="str">
        <f>IF(S1581,"",INDEX(XMLLINK[BereichIDPerson],MATCH(Q1582&amp;"_"&amp;D1581,XMLLINK[EID_MID],0)))</f>
        <v/>
      </c>
      <c r="M1581" s="18" t="str">
        <f>IF(S1581,"",INDEX(XMLLINK[BereichNamePerson],MATCH(Q1582&amp;"_"&amp;D1581,XMLLINK[EID_MID],0)))</f>
        <v/>
      </c>
      <c r="N1581" s="18" t="str">
        <f>IF(S1581,"",INDEX(XMLLINK[AuswahlPerson],MATCH(Q1582&amp;"_"&amp;D1581,XMLLINK[EID_MID],0)))</f>
        <v/>
      </c>
      <c r="O1581" s="18" t="str">
        <f>IF(S1581,"",INDEX(XMLLINK[BemerkungPerson],MATCH(Q1582&amp;"_"&amp;D1581,XMLLINK[EID_MID],0)))</f>
        <v/>
      </c>
      <c r="Q1581" s="21">
        <f t="shared" si="312"/>
        <v>79</v>
      </c>
      <c r="R1581" s="15">
        <v>6</v>
      </c>
      <c r="S1581" s="18" t="b">
        <f>ISERROR(INDEX(XMLLINK[NamePerson],MATCH(Q1577&amp;"_"&amp;D1581,XMLLINK[EID_MID],0)))</f>
        <v>1</v>
      </c>
      <c r="U1581" s="15" t="str">
        <f t="shared" ca="1" si="313"/>
        <v/>
      </c>
      <c r="W1581" s="15" t="str">
        <f>IF(OR(M1581="",COUNTIF(M1576:M1580,M1581)&gt;0),"",", "&amp;M1581)</f>
        <v/>
      </c>
      <c r="Y1581" s="15" t="str">
        <f>IF(OR(K1581="",COUNTIF(K1578:K1580,K1581)&gt;0),"",", "&amp;K1581)</f>
        <v/>
      </c>
    </row>
    <row r="1582" spans="1:25" x14ac:dyDescent="0.25">
      <c r="A1582" s="24"/>
      <c r="B1582" s="17" t="s">
        <v>85</v>
      </c>
      <c r="C1582" s="18" t="str">
        <f>IF(ISERROR(S1575),"",INDEX(XMLLINK[BereichID],MATCH(Q1582,XMLLINK[EnsembleNr],0)))</f>
        <v/>
      </c>
      <c r="D1582" s="21">
        <v>7</v>
      </c>
      <c r="E1582" s="18" t="str">
        <f>IF(S1582,"",INDEX(XMLLINK[NamePerson],MATCH(Q1583&amp;"_"&amp;D1582,XMLLINK[EID_MID],0)))</f>
        <v/>
      </c>
      <c r="F1582" s="18" t="str">
        <f>IF(S1582,"",INDEX(XMLLINK[GebDat],MATCH(Q1583&amp;"_"&amp;D1582,XMLLINK[EID_MID],0)))</f>
        <v/>
      </c>
      <c r="G1582" s="18" t="str">
        <f>IF(S1582,"",INDEX(XMLLINK[Geschlecht],MATCH(Q1583&amp;"_"&amp;D1582,XMLLINK[EID_MID],0)))</f>
        <v/>
      </c>
      <c r="H1582" s="18" t="str">
        <f>IF(S1582,"",INDEX(XMLLINK[Adresse],MATCH(Q1583&amp;"_"&amp;D1582,XMLLINK[EID_MID],0)))</f>
        <v/>
      </c>
      <c r="I1582" s="18" t="str">
        <f>IF(S1582,"",INDEX(XMLLINK[Email],MATCH(Q1583&amp;"_"&amp;D1582,XMLLINK[EID_MID],0)))</f>
        <v/>
      </c>
      <c r="J1582" s="18" t="str">
        <f>IF(S1582,"",INDEX(XMLLINK[Telefon],MATCH(Q1583&amp;"_"&amp;D1582,XMLLINK[EID_MID],0)))</f>
        <v/>
      </c>
      <c r="K1582" s="18" t="str">
        <f>IF(S1582,"",INDEX(XMLLINK[Instrument],MATCH(Q1583&amp;"_"&amp;D1582,XMLLINK[EID_MID],0)))</f>
        <v/>
      </c>
      <c r="L1582" s="18" t="str">
        <f>IF(S1582,"",INDEX(XMLLINK[BereichIDPerson],MATCH(Q1583&amp;"_"&amp;D1582,XMLLINK[EID_MID],0)))</f>
        <v/>
      </c>
      <c r="M1582" s="18" t="str">
        <f>IF(S1582,"",INDEX(XMLLINK[BereichNamePerson],MATCH(Q1583&amp;"_"&amp;D1582,XMLLINK[EID_MID],0)))</f>
        <v/>
      </c>
      <c r="N1582" s="18" t="str">
        <f>IF(S1582,"",INDEX(XMLLINK[AuswahlPerson],MATCH(Q1583&amp;"_"&amp;D1582,XMLLINK[EID_MID],0)))</f>
        <v/>
      </c>
      <c r="O1582" s="18" t="str">
        <f>IF(S1582,"",INDEX(XMLLINK[BemerkungPerson],MATCH(Q1583&amp;"_"&amp;D1582,XMLLINK[EID_MID],0)))</f>
        <v/>
      </c>
      <c r="Q1582" s="21">
        <f t="shared" si="312"/>
        <v>79</v>
      </c>
      <c r="R1582" s="15">
        <v>7</v>
      </c>
      <c r="S1582" s="18" t="b">
        <f>ISERROR(INDEX(XMLLINK[NamePerson],MATCH(Q1577&amp;"_"&amp;D1582,XMLLINK[EID_MID],0)))</f>
        <v>1</v>
      </c>
      <c r="U1582" s="15" t="str">
        <f t="shared" ca="1" si="313"/>
        <v/>
      </c>
      <c r="W1582" s="15" t="str">
        <f>IF(OR(M1582="",COUNTIF(M1576:M1581,M1582)&gt;0),"",", "&amp;M1582)</f>
        <v/>
      </c>
      <c r="Y1582" s="15" t="str">
        <f>IF(OR(K1582="",COUNTIF(K1579:K1581,K1582)&gt;0),"",", "&amp;K1582)</f>
        <v/>
      </c>
    </row>
    <row r="1583" spans="1:25" x14ac:dyDescent="0.25">
      <c r="A1583" s="24"/>
      <c r="B1583" s="17" t="s">
        <v>86</v>
      </c>
      <c r="C1583" s="18" t="str">
        <f>IF(ISERROR(S1575),"",INDEX(XMLLINK[BereichName],MATCH(Q1583,XMLLINK[EnsembleNr],0)))</f>
        <v/>
      </c>
      <c r="D1583" s="21">
        <v>8</v>
      </c>
      <c r="E1583" s="18" t="str">
        <f>IF(S1583,"",INDEX(XMLLINK[NamePerson],MATCH(Q1584&amp;"_"&amp;D1583,XMLLINK[EID_MID],0)))</f>
        <v/>
      </c>
      <c r="F1583" s="18" t="str">
        <f>IF(S1583,"",INDEX(XMLLINK[GebDat],MATCH(Q1584&amp;"_"&amp;D1583,XMLLINK[EID_MID],0)))</f>
        <v/>
      </c>
      <c r="G1583" s="18" t="str">
        <f>IF(S1583,"",INDEX(XMLLINK[Geschlecht],MATCH(Q1584&amp;"_"&amp;D1583,XMLLINK[EID_MID],0)))</f>
        <v/>
      </c>
      <c r="H1583" s="18" t="str">
        <f>IF(S1583,"",INDEX(XMLLINK[Adresse],MATCH(Q1584&amp;"_"&amp;D1583,XMLLINK[EID_MID],0)))</f>
        <v/>
      </c>
      <c r="I1583" s="18" t="str">
        <f>IF(S1583,"",INDEX(XMLLINK[Email],MATCH(Q1584&amp;"_"&amp;D1583,XMLLINK[EID_MID],0)))</f>
        <v/>
      </c>
      <c r="J1583" s="18" t="str">
        <f>IF(S1583,"",INDEX(XMLLINK[Telefon],MATCH(Q1584&amp;"_"&amp;D1583,XMLLINK[EID_MID],0)))</f>
        <v/>
      </c>
      <c r="K1583" s="18" t="str">
        <f>IF(S1583,"",INDEX(XMLLINK[Instrument],MATCH(Q1584&amp;"_"&amp;D1583,XMLLINK[EID_MID],0)))</f>
        <v/>
      </c>
      <c r="L1583" s="18" t="str">
        <f>IF(S1583,"",INDEX(XMLLINK[BereichIDPerson],MATCH(Q1584&amp;"_"&amp;D1583,XMLLINK[EID_MID],0)))</f>
        <v/>
      </c>
      <c r="M1583" s="18" t="str">
        <f>IF(S1583,"",INDEX(XMLLINK[BereichNamePerson],MATCH(Q1584&amp;"_"&amp;D1583,XMLLINK[EID_MID],0)))</f>
        <v/>
      </c>
      <c r="N1583" s="18" t="str">
        <f>IF(S1583,"",INDEX(XMLLINK[AuswahlPerson],MATCH(Q1584&amp;"_"&amp;D1583,XMLLINK[EID_MID],0)))</f>
        <v/>
      </c>
      <c r="O1583" s="18" t="str">
        <f>IF(S1583,"",INDEX(XMLLINK[BemerkungPerson],MATCH(Q1584&amp;"_"&amp;D1583,XMLLINK[EID_MID],0)))</f>
        <v/>
      </c>
      <c r="Q1583" s="21">
        <f t="shared" si="312"/>
        <v>79</v>
      </c>
      <c r="R1583" s="15">
        <v>8</v>
      </c>
      <c r="S1583" s="18" t="b">
        <f>ISERROR(INDEX(XMLLINK[NamePerson],MATCH(Q1577&amp;"_"&amp;D1583,XMLLINK[EID_MID],0)))</f>
        <v>1</v>
      </c>
      <c r="U1583" s="15" t="str">
        <f t="shared" ca="1" si="313"/>
        <v/>
      </c>
      <c r="W1583" s="15" t="str">
        <f>IF(OR(M1583="",COUNTIF(M1576:M1582,M1583)&gt;0),"",", "&amp;M1583)</f>
        <v/>
      </c>
      <c r="Y1583" s="15" t="str">
        <f>IF(OR(K1583="",COUNTIF(K1580:K1582,K1583)&gt;0),"",", "&amp;K1583)</f>
        <v/>
      </c>
    </row>
    <row r="1584" spans="1:25" x14ac:dyDescent="0.25">
      <c r="A1584" s="24"/>
      <c r="B1584" s="17" t="s">
        <v>87</v>
      </c>
      <c r="C1584" s="18" t="str">
        <f>IF(ISERROR(S1575),"",INDEX(XMLLINK[Auftrittzeit],MATCH(Q1584,XMLLINK[EnsembleNr],0)))</f>
        <v/>
      </c>
      <c r="D1584" s="17" t="s">
        <v>94</v>
      </c>
      <c r="E1584" s="15" t="s">
        <v>29</v>
      </c>
      <c r="F1584" s="15" t="s">
        <v>30</v>
      </c>
      <c r="G1584" s="15" t="s">
        <v>95</v>
      </c>
      <c r="H1584" s="15" t="s">
        <v>32</v>
      </c>
      <c r="I1584" s="15" t="s">
        <v>20</v>
      </c>
      <c r="J1584" s="15" t="s">
        <v>39</v>
      </c>
      <c r="Q1584" s="21">
        <f t="shared" si="312"/>
        <v>79</v>
      </c>
      <c r="U1584" s="15">
        <f ca="1">COUNT(U1576:U1583)</f>
        <v>0</v>
      </c>
      <c r="W1584" s="29" t="str">
        <f>CONCATENATE(W1585,V1586,W1586,V1587,W1587,V1588,W1588,V1589,W1589,V1590,W1590,V1591,W1591)</f>
        <v/>
      </c>
    </row>
    <row r="1585" spans="1:25" x14ac:dyDescent="0.25">
      <c r="A1585" s="24"/>
      <c r="B1585" s="17" t="s">
        <v>88</v>
      </c>
      <c r="C1585" s="18" t="str">
        <f>IF(ISERROR(S1575),"",INDEX(XMLLINK[Bemerkung],MATCH(Q1585,XMLLINK[EnsembleNr],0)))</f>
        <v/>
      </c>
      <c r="D1585" s="21">
        <v>1</v>
      </c>
      <c r="E1585" s="18" t="str">
        <f>IF(S1585,"",INDEX(XMLLINK[Titel],MATCH(Q1586&amp;"_"&amp;D1585,XMLLINK[EID_WID],0)))</f>
        <v/>
      </c>
      <c r="F1585" s="18" t="str">
        <f>IF(S1585,"",INDEX(XMLLINK[Komponist],MATCH(Q1586&amp;"_"&amp;D1585,XMLLINK[EID_WID],0)))</f>
        <v/>
      </c>
      <c r="G1585" s="18" t="str">
        <f>IF(S1585,"",INDEX(XMLLINK[Satz],MATCH(Q1586&amp;"_"&amp;D1585,XMLLINK[EID_WID],0)))</f>
        <v/>
      </c>
      <c r="H1585" s="18" t="str">
        <f>IF(S1585,"",INDEX(XMLLINK[Dauer],MATCH(Q1586&amp;"_"&amp;D1585,XMLLINK[EID_WID],0)))</f>
        <v/>
      </c>
      <c r="I1585" s="18" t="str">
        <f>IF(S1585,"",INDEX(XMLLINK[BemerkungWerk],MATCH(Q1586&amp;"_"&amp;D1585,XMLLINK[EID_WID],0)))</f>
        <v/>
      </c>
      <c r="J1585" s="18" t="str">
        <f>IF(S1585,"",INDEX(XMLLINK[Pflicht],MATCH(Q1586&amp;"_"&amp;D1585,XMLLINK[EID_WID],0)))</f>
        <v/>
      </c>
      <c r="Q1585" s="21">
        <f t="shared" si="312"/>
        <v>79</v>
      </c>
      <c r="R1585" s="22" t="s">
        <v>102</v>
      </c>
      <c r="S1585" s="18" t="b">
        <f>ISERROR(INDEX(XMLLINK[NamePerson],MATCH(Q1587&amp;"_"&amp;D1585,XMLLINK[EID_WID],0)))</f>
        <v>1</v>
      </c>
      <c r="W1585" s="15" t="str">
        <f t="shared" ref="W1585:W1592" si="314">IF(AND(F1585="",G1585=""),E1585,IF(AND(F1585&lt;&gt;"",G1585&lt;&gt;""),F1585&amp;", "&amp;E1585&amp;", "&amp;G1585,IF(F1585="",E1585&amp;", "&amp;G1585,F1585&amp;", "&amp;E1585)))</f>
        <v/>
      </c>
    </row>
    <row r="1586" spans="1:25" x14ac:dyDescent="0.25">
      <c r="A1586" s="24"/>
      <c r="B1586" s="17" t="s">
        <v>108</v>
      </c>
      <c r="C1586" s="28" t="str">
        <f ca="1">IF(U1584=0,"",SUM(U1576:U1583)/U1584/365.25)</f>
        <v/>
      </c>
      <c r="D1586" s="21">
        <v>2</v>
      </c>
      <c r="E1586" s="18" t="str">
        <f>IF(S1586,"",INDEX(XMLLINK[Titel],MATCH(Q1587&amp;"_"&amp;D1586,XMLLINK[EID_WID],0)))</f>
        <v/>
      </c>
      <c r="F1586" s="18" t="str">
        <f>IF(S1586,"",INDEX(XMLLINK[Komponist],MATCH(Q1587&amp;"_"&amp;D1586,XMLLINK[EID_WID],0)))</f>
        <v/>
      </c>
      <c r="G1586" s="18" t="str">
        <f>IF(S1586,"",INDEX(XMLLINK[Satz],MATCH(Q1587&amp;"_"&amp;D1586,XMLLINK[EID_WID],0)))</f>
        <v/>
      </c>
      <c r="H1586" s="18" t="str">
        <f>IF(S1586,"",INDEX(XMLLINK[Dauer],MATCH(Q1587&amp;"_"&amp;D1586,XMLLINK[EID_WID],0)))</f>
        <v/>
      </c>
      <c r="I1586" s="18" t="str">
        <f>IF(S1586,"",INDEX(XMLLINK[BemerkungWerk],MATCH(Q1587&amp;"_"&amp;D1586,XMLLINK[EID_WID],0)))</f>
        <v/>
      </c>
      <c r="J1586" s="18" t="str">
        <f>IF(S1586,"",INDEX(XMLLINK[Pflicht],MATCH(Q1587&amp;"_"&amp;D1586,XMLLINK[EID_WID],0)))</f>
        <v/>
      </c>
      <c r="Q1586" s="21">
        <f t="shared" si="312"/>
        <v>79</v>
      </c>
      <c r="R1586" s="22">
        <v>2</v>
      </c>
      <c r="S1586" s="18" t="b">
        <f>ISERROR(INDEX(XMLLINK[NamePerson],MATCH(Q1588&amp;"_"&amp;D1586,XMLLINK[EID_WID],0)))</f>
        <v>1</v>
      </c>
      <c r="V1586" s="15" t="str">
        <f>IF(W1586="","","; ")</f>
        <v/>
      </c>
      <c r="W1586" s="15" t="str">
        <f t="shared" si="314"/>
        <v/>
      </c>
    </row>
    <row r="1587" spans="1:25" x14ac:dyDescent="0.25">
      <c r="A1587" s="24"/>
      <c r="D1587" s="21">
        <v>3</v>
      </c>
      <c r="E1587" s="18" t="str">
        <f>IF(S1587,"",INDEX(XMLLINK[Titel],MATCH(Q1588&amp;"_"&amp;D1587,XMLLINK[EID_WID],0)))</f>
        <v/>
      </c>
      <c r="F1587" s="18" t="str">
        <f>IF(S1587,"",INDEX(XMLLINK[Komponist],MATCH(Q1588&amp;"_"&amp;D1587,XMLLINK[EID_WID],0)))</f>
        <v/>
      </c>
      <c r="G1587" s="18" t="str">
        <f>IF(S1587,"",INDEX(XMLLINK[Satz],MATCH(Q1588&amp;"_"&amp;D1587,XMLLINK[EID_WID],0)))</f>
        <v/>
      </c>
      <c r="H1587" s="18" t="str">
        <f>IF(S1587,"",INDEX(XMLLINK[Dauer],MATCH(Q1588&amp;"_"&amp;D1587,XMLLINK[EID_WID],0)))</f>
        <v/>
      </c>
      <c r="I1587" s="18" t="str">
        <f>IF(S1587,"",INDEX(XMLLINK[BemerkungWerk],MATCH(Q1588&amp;"_"&amp;D1587,XMLLINK[EID_WID],0)))</f>
        <v/>
      </c>
      <c r="J1587" s="18" t="str">
        <f>IF(S1587,"",INDEX(XMLLINK[Pflicht],MATCH(Q1588&amp;"_"&amp;D1587,XMLLINK[EID_WID],0)))</f>
        <v/>
      </c>
      <c r="Q1587" s="21">
        <f t="shared" si="312"/>
        <v>79</v>
      </c>
      <c r="R1587" s="22">
        <v>3</v>
      </c>
      <c r="S1587" s="18" t="b">
        <f>ISERROR(INDEX(XMLLINK[NamePerson],MATCH(Q1589&amp;"_"&amp;D1587,XMLLINK[EID_WID],0)))</f>
        <v>1</v>
      </c>
      <c r="V1587" s="15" t="str">
        <f t="shared" ref="V1587:V1592" si="315">IF(W1587="","","; ")</f>
        <v/>
      </c>
      <c r="W1587" s="15" t="str">
        <f t="shared" si="314"/>
        <v/>
      </c>
    </row>
    <row r="1588" spans="1:25" x14ac:dyDescent="0.25">
      <c r="A1588" s="24"/>
      <c r="D1588" s="21">
        <v>4</v>
      </c>
      <c r="E1588" s="18" t="str">
        <f>IF(S1588,"",INDEX(XMLLINK[Titel],MATCH(Q1589&amp;"_"&amp;D1588,XMLLINK[EID_WID],0)))</f>
        <v/>
      </c>
      <c r="F1588" s="18" t="str">
        <f>IF(S1588,"",INDEX(XMLLINK[Komponist],MATCH(Q1589&amp;"_"&amp;D1588,XMLLINK[EID_WID],0)))</f>
        <v/>
      </c>
      <c r="G1588" s="18" t="str">
        <f>IF(S1588,"",INDEX(XMLLINK[Satz],MATCH(Q1589&amp;"_"&amp;D1588,XMLLINK[EID_WID],0)))</f>
        <v/>
      </c>
      <c r="H1588" s="18" t="str">
        <f>IF(S1588,"",INDEX(XMLLINK[Dauer],MATCH(Q1589&amp;"_"&amp;D1588,XMLLINK[EID_WID],0)))</f>
        <v/>
      </c>
      <c r="I1588" s="18" t="str">
        <f>IF(S1588,"",INDEX(XMLLINK[BemerkungWerk],MATCH(Q1589&amp;"_"&amp;D1588,XMLLINK[EID_WID],0)))</f>
        <v/>
      </c>
      <c r="J1588" s="18" t="str">
        <f>IF(S1588,"",INDEX(XMLLINK[Pflicht],MATCH(Q1589&amp;"_"&amp;D1588,XMLLINK[EID_WID],0)))</f>
        <v/>
      </c>
      <c r="Q1588" s="21">
        <f t="shared" si="312"/>
        <v>79</v>
      </c>
      <c r="R1588" s="22">
        <v>4</v>
      </c>
      <c r="S1588" s="18" t="b">
        <f>ISERROR(INDEX(XMLLINK[NamePerson],MATCH(Q1590&amp;"_"&amp;D1588,XMLLINK[EID_WID],0)))</f>
        <v>1</v>
      </c>
      <c r="V1588" s="15" t="str">
        <f t="shared" si="315"/>
        <v/>
      </c>
      <c r="W1588" s="15" t="str">
        <f t="shared" si="314"/>
        <v/>
      </c>
    </row>
    <row r="1589" spans="1:25" x14ac:dyDescent="0.25">
      <c r="A1589" s="24"/>
      <c r="D1589" s="21">
        <v>5</v>
      </c>
      <c r="E1589" s="18" t="str">
        <f>IF(S1589,"",INDEX(XMLLINK[Titel],MATCH(Q1590&amp;"_"&amp;D1589,XMLLINK[EID_WID],0)))</f>
        <v/>
      </c>
      <c r="F1589" s="18" t="str">
        <f>IF(S1589,"",INDEX(XMLLINK[Komponist],MATCH(Q1590&amp;"_"&amp;D1589,XMLLINK[EID_WID],0)))</f>
        <v/>
      </c>
      <c r="G1589" s="18" t="str">
        <f>IF(S1589,"",INDEX(XMLLINK[Satz],MATCH(Q1590&amp;"_"&amp;D1589,XMLLINK[EID_WID],0)))</f>
        <v/>
      </c>
      <c r="H1589" s="18" t="str">
        <f>IF(S1589,"",INDEX(XMLLINK[Dauer],MATCH(Q1590&amp;"_"&amp;D1589,XMLLINK[EID_WID],0)))</f>
        <v/>
      </c>
      <c r="I1589" s="18" t="str">
        <f>IF(S1589,"",INDEX(XMLLINK[BemerkungWerk],MATCH(Q1590&amp;"_"&amp;D1589,XMLLINK[EID_WID],0)))</f>
        <v/>
      </c>
      <c r="J1589" s="18" t="str">
        <f>IF(S1589,"",INDEX(XMLLINK[Pflicht],MATCH(Q1590&amp;"_"&amp;D1589,XMLLINK[EID_WID],0)))</f>
        <v/>
      </c>
      <c r="Q1589" s="21">
        <f t="shared" si="312"/>
        <v>79</v>
      </c>
      <c r="R1589" s="22">
        <v>5</v>
      </c>
      <c r="S1589" s="18" t="b">
        <f>ISERROR(INDEX(XMLLINK[NamePerson],MATCH(Q1591&amp;"_"&amp;D1589,XMLLINK[EID_WID],0)))</f>
        <v>1</v>
      </c>
      <c r="V1589" s="15" t="str">
        <f t="shared" si="315"/>
        <v/>
      </c>
      <c r="W1589" s="15" t="str">
        <f t="shared" si="314"/>
        <v/>
      </c>
    </row>
    <row r="1590" spans="1:25" x14ac:dyDescent="0.25">
      <c r="A1590" s="24"/>
      <c r="D1590" s="21">
        <v>6</v>
      </c>
      <c r="E1590" s="18" t="str">
        <f>IF(S1590,"",INDEX(XMLLINK[Titel],MATCH(Q1591&amp;"_"&amp;D1590,XMLLINK[EID_WID],0)))</f>
        <v/>
      </c>
      <c r="F1590" s="18" t="str">
        <f>IF(S1590,"",INDEX(XMLLINK[Komponist],MATCH(Q1591&amp;"_"&amp;D1590,XMLLINK[EID_WID],0)))</f>
        <v/>
      </c>
      <c r="G1590" s="18" t="str">
        <f>IF(S1590,"",INDEX(XMLLINK[Satz],MATCH(Q1591&amp;"_"&amp;D1590,XMLLINK[EID_WID],0)))</f>
        <v/>
      </c>
      <c r="H1590" s="18" t="str">
        <f>IF(S1590,"",INDEX(XMLLINK[Dauer],MATCH(Q1591&amp;"_"&amp;D1590,XMLLINK[EID_WID],0)))</f>
        <v/>
      </c>
      <c r="I1590" s="18" t="str">
        <f>IF(S1590,"",INDEX(XMLLINK[BemerkungWerk],MATCH(Q1591&amp;"_"&amp;D1590,XMLLINK[EID_WID],0)))</f>
        <v/>
      </c>
      <c r="J1590" s="18" t="str">
        <f>IF(S1590,"",INDEX(XMLLINK[Pflicht],MATCH(Q1591&amp;"_"&amp;D1590,XMLLINK[EID_WID],0)))</f>
        <v/>
      </c>
      <c r="Q1590" s="21">
        <f t="shared" si="312"/>
        <v>79</v>
      </c>
      <c r="R1590" s="22">
        <v>6</v>
      </c>
      <c r="S1590" s="18" t="b">
        <f>ISERROR(INDEX(XMLLINK[NamePerson],MATCH(Q1592&amp;"_"&amp;D1590,XMLLINK[EID_WID],0)))</f>
        <v>1</v>
      </c>
      <c r="V1590" s="15" t="str">
        <f t="shared" si="315"/>
        <v/>
      </c>
      <c r="W1590" s="15" t="str">
        <f t="shared" si="314"/>
        <v/>
      </c>
    </row>
    <row r="1591" spans="1:25" x14ac:dyDescent="0.25">
      <c r="A1591" s="24"/>
      <c r="D1591" s="21">
        <v>7</v>
      </c>
      <c r="E1591" s="18" t="str">
        <f>IF(S1591,"",INDEX(XMLLINK[Titel],MATCH(Q1592&amp;"_"&amp;D1591,XMLLINK[EID_WID],0)))</f>
        <v/>
      </c>
      <c r="F1591" s="18" t="str">
        <f>IF(S1591,"",INDEX(XMLLINK[Komponist],MATCH(Q1592&amp;"_"&amp;D1591,XMLLINK[EID_WID],0)))</f>
        <v/>
      </c>
      <c r="G1591" s="18" t="str">
        <f>IF(S1591,"",INDEX(XMLLINK[Satz],MATCH(Q1592&amp;"_"&amp;D1591,XMLLINK[EID_WID],0)))</f>
        <v/>
      </c>
      <c r="H1591" s="18" t="str">
        <f>IF(S1591,"",INDEX(XMLLINK[Dauer],MATCH(Q1592&amp;"_"&amp;D1591,XMLLINK[EID_WID],0)))</f>
        <v/>
      </c>
      <c r="I1591" s="18" t="str">
        <f>IF(S1591,"",INDEX(XMLLINK[BemerkungWerk],MATCH(Q1592&amp;"_"&amp;D1591,XMLLINK[EID_WID],0)))</f>
        <v/>
      </c>
      <c r="J1591" s="18" t="str">
        <f>IF(S1591,"",INDEX(XMLLINK[Pflicht],MATCH(Q1592&amp;"_"&amp;D1591,XMLLINK[EID_WID],0)))</f>
        <v/>
      </c>
      <c r="Q1591" s="21">
        <f t="shared" si="312"/>
        <v>79</v>
      </c>
      <c r="R1591" s="22">
        <v>7</v>
      </c>
      <c r="S1591" s="18" t="b">
        <f>ISERROR(INDEX(XMLLINK[NamePerson],MATCH(Q1593&amp;"_"&amp;D1591,XMLLINK[EID_WID],0)))</f>
        <v>1</v>
      </c>
      <c r="V1591" s="15" t="str">
        <f t="shared" si="315"/>
        <v/>
      </c>
      <c r="W1591" s="15" t="str">
        <f t="shared" si="314"/>
        <v/>
      </c>
    </row>
    <row r="1592" spans="1:25" x14ac:dyDescent="0.25">
      <c r="A1592" s="24"/>
      <c r="D1592" s="21">
        <v>8</v>
      </c>
      <c r="E1592" s="18" t="str">
        <f>IF(S1592,"",INDEX(XMLLINK[Titel],MATCH(Q1593&amp;"_"&amp;D1592,XMLLINK[EID_WID],0)))</f>
        <v/>
      </c>
      <c r="F1592" s="18" t="str">
        <f>IF(S1592,"",INDEX(XMLLINK[Komponist],MATCH(Q1593&amp;"_"&amp;D1592,XMLLINK[EID_WID],0)))</f>
        <v/>
      </c>
      <c r="G1592" s="18" t="str">
        <f>IF(S1592,"",INDEX(XMLLINK[Satz],MATCH(Q1593&amp;"_"&amp;D1592,XMLLINK[EID_WID],0)))</f>
        <v/>
      </c>
      <c r="H1592" s="18" t="str">
        <f>IF(S1592,"",INDEX(XMLLINK[Dauer],MATCH(Q1593&amp;"_"&amp;D1592,XMLLINK[EID_WID],0)))</f>
        <v/>
      </c>
      <c r="I1592" s="18" t="str">
        <f>IF(S1592,"",INDEX(XMLLINK[BemerkungWerk],MATCH(Q1593&amp;"_"&amp;D1592,XMLLINK[EID_WID],0)))</f>
        <v/>
      </c>
      <c r="J1592" s="18" t="str">
        <f>IF(S1592,"",INDEX(XMLLINK[Pflicht],MATCH(Q1593&amp;"_"&amp;D1592,XMLLINK[EID_WID],0)))</f>
        <v/>
      </c>
      <c r="Q1592" s="21"/>
      <c r="R1592" s="22">
        <v>8</v>
      </c>
      <c r="S1592" s="18" t="b">
        <f>ISERROR(INDEX(XMLLINK[NamePerson],MATCH(A1593&amp;"_"&amp;D1592,XMLLINK[EID_WID],0)))</f>
        <v>1</v>
      </c>
      <c r="V1592" s="15" t="str">
        <f t="shared" si="315"/>
        <v/>
      </c>
      <c r="W1592" s="15" t="str">
        <f t="shared" si="314"/>
        <v/>
      </c>
    </row>
    <row r="1594" spans="1:25" x14ac:dyDescent="0.25">
      <c r="A1594" s="23" t="s">
        <v>96</v>
      </c>
      <c r="B1594" s="23">
        <f>(ROW()+6)/20</f>
        <v>80</v>
      </c>
      <c r="C1594" s="24"/>
      <c r="D1594" s="24"/>
      <c r="E1594" s="24"/>
      <c r="F1594" s="24"/>
      <c r="G1594" s="24"/>
      <c r="H1594" s="24"/>
      <c r="I1594" s="24"/>
      <c r="J1594" s="24"/>
      <c r="K1594" s="24"/>
      <c r="L1594" s="24"/>
      <c r="M1594" s="24"/>
      <c r="N1594" s="24"/>
      <c r="O1594" s="24"/>
    </row>
    <row r="1595" spans="1:25" x14ac:dyDescent="0.25">
      <c r="A1595" s="24"/>
      <c r="B1595" s="17" t="s">
        <v>78</v>
      </c>
      <c r="C1595" s="18" t="str">
        <f>IF(ISERROR(S1595),"",INDEX(XMLLINK[Name],MATCH(Q1596,XMLLINK[EnsembleNr],0)))</f>
        <v/>
      </c>
      <c r="D1595" s="17" t="s">
        <v>89</v>
      </c>
      <c r="E1595" s="19" t="s">
        <v>11</v>
      </c>
      <c r="F1595" s="15" t="s">
        <v>90</v>
      </c>
      <c r="G1595" s="15" t="s">
        <v>91</v>
      </c>
      <c r="H1595" s="15" t="s">
        <v>24</v>
      </c>
      <c r="I1595" s="15" t="s">
        <v>25</v>
      </c>
      <c r="J1595" s="15" t="s">
        <v>26</v>
      </c>
      <c r="K1595" s="15" t="s">
        <v>27</v>
      </c>
      <c r="L1595" s="15" t="s">
        <v>18</v>
      </c>
      <c r="M1595" s="15" t="s">
        <v>92</v>
      </c>
      <c r="N1595" s="15" t="s">
        <v>93</v>
      </c>
      <c r="O1595" s="15" t="s">
        <v>20</v>
      </c>
      <c r="Q1595" s="21" t="s">
        <v>103</v>
      </c>
      <c r="R1595" s="17" t="s">
        <v>97</v>
      </c>
      <c r="S1595" s="20" t="e">
        <f>VLOOKUP(Q1597,XMLLINK[EnsembleNr],1,0)</f>
        <v>#N/A</v>
      </c>
      <c r="T1595" s="15" t="s">
        <v>100</v>
      </c>
      <c r="W1595" s="29" t="str">
        <f>CONCATENATE(W1596,W1597,W1598,W1599,W1600,W1601,W1602,W1603)</f>
        <v/>
      </c>
      <c r="X1595" s="31">
        <f>8-COUNTIF(W1596:W1603,"")</f>
        <v>0</v>
      </c>
      <c r="Y1595" s="29" t="str">
        <f>CONCATENATE(Y1596,Y1597,Y1598,Y1599,Y1600,Y1601,Y1602,Y1603)</f>
        <v/>
      </c>
    </row>
    <row r="1596" spans="1:25" x14ac:dyDescent="0.25">
      <c r="A1596" s="24"/>
      <c r="B1596" s="17" t="s">
        <v>79</v>
      </c>
      <c r="C1596" s="18" t="str">
        <f>IF(ISERROR(S1595),"",INDEX(XMLLINK[Leiter],MATCH(Q1596,XMLLINK[EnsembleNr],0)))</f>
        <v/>
      </c>
      <c r="D1596" s="21">
        <v>1</v>
      </c>
      <c r="E1596" s="18" t="str">
        <f>IF(S1596,"",INDEX(XMLLINK[NamePerson],MATCH(Q1597&amp;"_"&amp;D1596,XMLLINK[EID_MID],0)))</f>
        <v/>
      </c>
      <c r="F1596" s="18" t="str">
        <f>IF(S1596,"",INDEX(XMLLINK[GebDat],MATCH(Q1597&amp;"_"&amp;D1596,XMLLINK[EID_MID],0)))</f>
        <v/>
      </c>
      <c r="G1596" s="18" t="str">
        <f>IF(S1596,"",INDEX(XMLLINK[Geschlecht],MATCH(Q1597&amp;"_"&amp;D1596,XMLLINK[EID_MID],0)))</f>
        <v/>
      </c>
      <c r="H1596" s="18" t="str">
        <f>IF(S1596,"",INDEX(XMLLINK[Adresse],MATCH(Q1597&amp;"_"&amp;D1596,XMLLINK[EID_MID],0)))</f>
        <v/>
      </c>
      <c r="I1596" s="18" t="str">
        <f>IF(S1596,"",INDEX(XMLLINK[Email],MATCH(Q1597&amp;"_"&amp;D1596,XMLLINK[EID_MID],0)))</f>
        <v/>
      </c>
      <c r="J1596" s="18" t="str">
        <f>IF(S1596,"",INDEX(XMLLINK[Telefon],MATCH(Q1597&amp;"_"&amp;D1596,XMLLINK[EID_MID],0)))</f>
        <v/>
      </c>
      <c r="K1596" s="18" t="str">
        <f>IF(S1596,"",INDEX(XMLLINK[Instrument],MATCH(Q1597&amp;"_"&amp;D1596,XMLLINK[EID_MID],0)))</f>
        <v/>
      </c>
      <c r="L1596" s="18" t="str">
        <f>IF(S1596,"",INDEX(XMLLINK[BereichIDPerson],MATCH(Q1597&amp;"_"&amp;D1596,XMLLINK[EID_MID],0)))</f>
        <v/>
      </c>
      <c r="M1596" s="18" t="str">
        <f>IF(S1596,"",INDEX(XMLLINK[BereichNamePerson],MATCH(Q1597&amp;"_"&amp;D1596,XMLLINK[EID_MID],0)))</f>
        <v/>
      </c>
      <c r="N1596" s="18" t="str">
        <f>IF(S1596,"",INDEX(XMLLINK[AuswahlPerson],MATCH(Q1597&amp;"_"&amp;D1596,XMLLINK[EID_MID],0)))</f>
        <v/>
      </c>
      <c r="O1596" s="18" t="str">
        <f>IF(S1596,"",INDEX(XMLLINK[BemerkungPerson],MATCH(Q1597&amp;"_"&amp;D1596,XMLLINK[EID_MID],0)))</f>
        <v/>
      </c>
      <c r="Q1596" s="21">
        <f>B1594</f>
        <v>80</v>
      </c>
      <c r="R1596" s="22" t="s">
        <v>101</v>
      </c>
      <c r="S1596" s="18" t="b">
        <f>ISERROR(INDEX(XMLLINK[NamePerson],MATCH(Q1597&amp;"_"&amp;D1596,XMLLINK[EID_MID],0)))</f>
        <v>1</v>
      </c>
      <c r="U1596" s="15" t="str">
        <f ca="1">IF(ISNUMBER(DATEVALUE(F1596)),TODAY()-DATEVALUE(F1596),"")</f>
        <v/>
      </c>
      <c r="W1596" s="15" t="str">
        <f>M1596</f>
        <v/>
      </c>
      <c r="X1596" s="29" t="str">
        <f>IF(E1596="","",IF(E1597="",E1596,IF(E1598="",E1596&amp;", "&amp;E1597,IF(E1599="",E1596&amp;", "&amp;E1597&amp;", "&amp;E1598,IF(E1600="",E1596&amp;", "&amp;E1597&amp;", "&amp;E1598&amp;", "&amp;E1599,IF(E1601="",E1596&amp;", "&amp;E1597&amp;", "&amp;E1598&amp;", "&amp;E1599&amp;", "&amp;E1600,IF(E1602="",E1596&amp;", "&amp;E1597&amp;", "&amp;E1598&amp;", "&amp;E1599&amp;", "&amp;E1600&amp;", "&amp;E1601,IF(E1603="",E1596&amp;", "&amp;E1597&amp;", "&amp;E1598&amp;", "&amp;E1599&amp;", "&amp;E1600&amp;", "&amp;E1601&amp;", "&amp;E1602,E1596&amp;", "&amp;E1597&amp;", "&amp;E1598&amp;", "&amp;E1599&amp;", "&amp;E1600&amp;", "&amp;E1601&amp;", "&amp;E1602&amp;", "&amp;E1603))))))))</f>
        <v/>
      </c>
      <c r="Y1596" s="15" t="str">
        <f>K1596</f>
        <v/>
      </c>
    </row>
    <row r="1597" spans="1:25" x14ac:dyDescent="0.25">
      <c r="A1597" s="24"/>
      <c r="B1597" s="17" t="s">
        <v>80</v>
      </c>
      <c r="C1597" s="18" t="str">
        <f>IF(ISERROR(S1595),"",INDEX(XMLLINK[LeiterEmail],MATCH(Q1597,XMLLINK[EnsembleNr],0)))</f>
        <v/>
      </c>
      <c r="D1597" s="21">
        <v>2</v>
      </c>
      <c r="E1597" s="18" t="str">
        <f>IF(S1597,"",INDEX(XMLLINK[NamePerson],MATCH(Q1598&amp;"_"&amp;D1597,XMLLINK[EID_MID],0)))</f>
        <v/>
      </c>
      <c r="F1597" s="18" t="str">
        <f>IF(S1597,"",INDEX(XMLLINK[GebDat],MATCH(Q1598&amp;"_"&amp;D1597,XMLLINK[EID_MID],0)))</f>
        <v/>
      </c>
      <c r="G1597" s="18" t="str">
        <f>IF(S1597,"",INDEX(XMLLINK[Geschlecht],MATCH(Q1598&amp;"_"&amp;D1597,XMLLINK[EID_MID],0)))</f>
        <v/>
      </c>
      <c r="H1597" s="18" t="str">
        <f>IF(S1597,"",INDEX(XMLLINK[Adresse],MATCH(Q1598&amp;"_"&amp;D1597,XMLLINK[EID_MID],0)))</f>
        <v/>
      </c>
      <c r="I1597" s="18" t="str">
        <f>IF(S1597,"",INDEX(XMLLINK[Email],MATCH(Q1598&amp;"_"&amp;D1597,XMLLINK[EID_MID],0)))</f>
        <v/>
      </c>
      <c r="J1597" s="18" t="str">
        <f>IF(S1597,"",INDEX(XMLLINK[Telefon],MATCH(Q1598&amp;"_"&amp;D1597,XMLLINK[EID_MID],0)))</f>
        <v/>
      </c>
      <c r="K1597" s="18" t="str">
        <f>IF(S1597,"",INDEX(XMLLINK[Instrument],MATCH(Q1598&amp;"_"&amp;D1597,XMLLINK[EID_MID],0)))</f>
        <v/>
      </c>
      <c r="L1597" s="18" t="str">
        <f>IF(S1597,"",INDEX(XMLLINK[BereichIDPerson],MATCH(Q1598&amp;"_"&amp;D1597,XMLLINK[EID_MID],0)))</f>
        <v/>
      </c>
      <c r="M1597" s="18" t="str">
        <f>IF(S1597,"",INDEX(XMLLINK[BereichNamePerson],MATCH(Q1598&amp;"_"&amp;D1597,XMLLINK[EID_MID],0)))</f>
        <v/>
      </c>
      <c r="N1597" s="18" t="str">
        <f>IF(S1597,"",INDEX(XMLLINK[AuswahlPerson],MATCH(Q1598&amp;"_"&amp;D1597,XMLLINK[EID_MID],0)))</f>
        <v/>
      </c>
      <c r="O1597" s="18" t="str">
        <f>IF(S1597,"",INDEX(XMLLINK[BemerkungPerson],MATCH(Q1598&amp;"_"&amp;D1597,XMLLINK[EID_MID],0)))</f>
        <v/>
      </c>
      <c r="Q1597" s="21">
        <f t="shared" ref="Q1597:Q1611" si="316">Q1596</f>
        <v>80</v>
      </c>
      <c r="R1597" s="15">
        <v>2</v>
      </c>
      <c r="S1597" s="18" t="b">
        <f>ISERROR(INDEX(XMLLINK[NamePerson],MATCH(Q1597&amp;"_"&amp;D1597,XMLLINK[EID_MID],0)))</f>
        <v>1</v>
      </c>
      <c r="U1597" s="15" t="str">
        <f t="shared" ref="U1597:U1603" ca="1" si="317">IF(ISNUMBER(DATEVALUE(F1597)),TODAY()-DATEVALUE(F1597),"")</f>
        <v/>
      </c>
      <c r="W1597" s="15" t="str">
        <f>IF(AND(M1597&lt;&gt;"",M1597&lt;&gt;M1596),", "&amp;M1597,"")</f>
        <v/>
      </c>
      <c r="Y1597" s="15" t="str">
        <f>IF(AND(K1597&lt;&gt;"",K1597&lt;&gt;K1596),", "&amp;K1597,"")</f>
        <v/>
      </c>
    </row>
    <row r="1598" spans="1:25" x14ac:dyDescent="0.25">
      <c r="A1598" s="24"/>
      <c r="B1598" s="17" t="s">
        <v>81</v>
      </c>
      <c r="C1598" s="18" t="str">
        <f>IF(ISERROR(S1595),"",INDEX(XMLLINK[LeiterTelefon],MATCH(Q1598,XMLLINK[EnsembleNr],0)))</f>
        <v/>
      </c>
      <c r="D1598" s="21">
        <v>3</v>
      </c>
      <c r="E1598" s="18" t="str">
        <f>IF(S1598,"",INDEX(XMLLINK[NamePerson],MATCH(Q1599&amp;"_"&amp;D1598,XMLLINK[EID_MID],0)))</f>
        <v/>
      </c>
      <c r="F1598" s="18" t="str">
        <f>IF(S1598,"",INDEX(XMLLINK[GebDat],MATCH(Q1599&amp;"_"&amp;D1598,XMLLINK[EID_MID],0)))</f>
        <v/>
      </c>
      <c r="G1598" s="18" t="str">
        <f>IF(S1598,"",INDEX(XMLLINK[Geschlecht],MATCH(Q1599&amp;"_"&amp;D1598,XMLLINK[EID_MID],0)))</f>
        <v/>
      </c>
      <c r="H1598" s="18" t="str">
        <f>IF(S1598,"",INDEX(XMLLINK[Adresse],MATCH(Q1599&amp;"_"&amp;D1598,XMLLINK[EID_MID],0)))</f>
        <v/>
      </c>
      <c r="I1598" s="18" t="str">
        <f>IF(S1598,"",INDEX(XMLLINK[Email],MATCH(Q1599&amp;"_"&amp;D1598,XMLLINK[EID_MID],0)))</f>
        <v/>
      </c>
      <c r="J1598" s="18" t="str">
        <f>IF(S1598,"",INDEX(XMLLINK[Telefon],MATCH(Q1599&amp;"_"&amp;D1598,XMLLINK[EID_MID],0)))</f>
        <v/>
      </c>
      <c r="K1598" s="18" t="str">
        <f>IF(S1598,"",INDEX(XMLLINK[Instrument],MATCH(Q1599&amp;"_"&amp;D1598,XMLLINK[EID_MID],0)))</f>
        <v/>
      </c>
      <c r="L1598" s="18" t="str">
        <f>IF(S1598,"",INDEX(XMLLINK[BereichIDPerson],MATCH(Q1599&amp;"_"&amp;D1598,XMLLINK[EID_MID],0)))</f>
        <v/>
      </c>
      <c r="M1598" s="18" t="str">
        <f>IF(S1598,"",INDEX(XMLLINK[BereichNamePerson],MATCH(Q1599&amp;"_"&amp;D1598,XMLLINK[EID_MID],0)))</f>
        <v/>
      </c>
      <c r="N1598" s="18" t="str">
        <f>IF(S1598,"",INDEX(XMLLINK[AuswahlPerson],MATCH(Q1599&amp;"_"&amp;D1598,XMLLINK[EID_MID],0)))</f>
        <v/>
      </c>
      <c r="O1598" s="18" t="str">
        <f>IF(S1598,"",INDEX(XMLLINK[BemerkungPerson],MATCH(Q1599&amp;"_"&amp;D1598,XMLLINK[EID_MID],0)))</f>
        <v/>
      </c>
      <c r="Q1598" s="21">
        <f t="shared" si="316"/>
        <v>80</v>
      </c>
      <c r="R1598" s="15">
        <v>3</v>
      </c>
      <c r="S1598" s="18" t="b">
        <f>ISERROR(INDEX(XMLLINK[NamePerson],MATCH(Q1597&amp;"_"&amp;D1598,XMLLINK[EID_MID],0)))</f>
        <v>1</v>
      </c>
      <c r="U1598" s="15" t="str">
        <f t="shared" ca="1" si="317"/>
        <v/>
      </c>
      <c r="W1598" s="15" t="str">
        <f>IF(OR(M1598="",COUNTIF(M1596:M1597,M1598)&gt;0),"",", "&amp;M1598)</f>
        <v/>
      </c>
      <c r="Y1598" s="15" t="str">
        <f>IF(OR(K1598="",COUNTIF(K1596:K1597,K1598)&gt;0),"",", "&amp;K1598)</f>
        <v/>
      </c>
    </row>
    <row r="1599" spans="1:25" x14ac:dyDescent="0.25">
      <c r="A1599" s="24"/>
      <c r="B1599" s="17" t="s">
        <v>82</v>
      </c>
      <c r="C1599" s="18" t="str">
        <f>IF(ISERROR(S1595),"",INDEX(XMLLINK[Art],MATCH(Q1599,XMLLINK[EnsembleNr],0)))</f>
        <v/>
      </c>
      <c r="D1599" s="21">
        <v>4</v>
      </c>
      <c r="E1599" s="18" t="str">
        <f>IF(S1599,"",INDEX(XMLLINK[NamePerson],MATCH(Q1600&amp;"_"&amp;D1599,XMLLINK[EID_MID],0)))</f>
        <v/>
      </c>
      <c r="F1599" s="18" t="str">
        <f>IF(S1599,"",INDEX(XMLLINK[GebDat],MATCH(Q1600&amp;"_"&amp;D1599,XMLLINK[EID_MID],0)))</f>
        <v/>
      </c>
      <c r="G1599" s="18" t="str">
        <f>IF(S1599,"",INDEX(XMLLINK[Geschlecht],MATCH(Q1600&amp;"_"&amp;D1599,XMLLINK[EID_MID],0)))</f>
        <v/>
      </c>
      <c r="H1599" s="18" t="str">
        <f>IF(S1599,"",INDEX(XMLLINK[Adresse],MATCH(Q1600&amp;"_"&amp;D1599,XMLLINK[EID_MID],0)))</f>
        <v/>
      </c>
      <c r="I1599" s="18" t="str">
        <f>IF(S1599,"",INDEX(XMLLINK[Email],MATCH(Q1600&amp;"_"&amp;D1599,XMLLINK[EID_MID],0)))</f>
        <v/>
      </c>
      <c r="J1599" s="18" t="str">
        <f>IF(S1599,"",INDEX(XMLLINK[Telefon],MATCH(Q1600&amp;"_"&amp;D1599,XMLLINK[EID_MID],0)))</f>
        <v/>
      </c>
      <c r="K1599" s="18" t="str">
        <f>IF(S1599,"",INDEX(XMLLINK[Instrument],MATCH(Q1600&amp;"_"&amp;D1599,XMLLINK[EID_MID],0)))</f>
        <v/>
      </c>
      <c r="L1599" s="18" t="str">
        <f>IF(S1599,"",INDEX(XMLLINK[BereichIDPerson],MATCH(Q1600&amp;"_"&amp;D1599,XMLLINK[EID_MID],0)))</f>
        <v/>
      </c>
      <c r="M1599" s="18" t="str">
        <f>IF(S1599,"",INDEX(XMLLINK[BereichNamePerson],MATCH(Q1600&amp;"_"&amp;D1599,XMLLINK[EID_MID],0)))</f>
        <v/>
      </c>
      <c r="N1599" s="18" t="str">
        <f>IF(S1599,"",INDEX(XMLLINK[AuswahlPerson],MATCH(Q1600&amp;"_"&amp;D1599,XMLLINK[EID_MID],0)))</f>
        <v/>
      </c>
      <c r="O1599" s="18" t="str">
        <f>IF(S1599,"",INDEX(XMLLINK[BemerkungPerson],MATCH(Q1600&amp;"_"&amp;D1599,XMLLINK[EID_MID],0)))</f>
        <v/>
      </c>
      <c r="Q1599" s="21">
        <f t="shared" si="316"/>
        <v>80</v>
      </c>
      <c r="R1599" s="15">
        <v>4</v>
      </c>
      <c r="S1599" s="18" t="b">
        <f>ISERROR(INDEX(XMLLINK[NamePerson],MATCH(Q1597&amp;"_"&amp;D1599,XMLLINK[EID_MID],0)))</f>
        <v>1</v>
      </c>
      <c r="U1599" s="15" t="str">
        <f t="shared" ca="1" si="317"/>
        <v/>
      </c>
      <c r="W1599" s="15" t="str">
        <f>IF(OR(M1599="",COUNTIF(M1596:M1598,M1599)&gt;0),"",", "&amp;M1599)</f>
        <v/>
      </c>
      <c r="Y1599" s="15" t="str">
        <f>IF(OR(K1599="",COUNTIF(K1596:K1598,K1599)&gt;0),"",", "&amp;K1599)</f>
        <v/>
      </c>
    </row>
    <row r="1600" spans="1:25" x14ac:dyDescent="0.25">
      <c r="A1600" s="24"/>
      <c r="B1600" s="17" t="s">
        <v>83</v>
      </c>
      <c r="C1600" s="18" t="str">
        <f>IF(ISERROR(S1595),"",INDEX(XMLLINK[Stufe],MATCH(Q1600,XMLLINK[EnsembleNr],0)))</f>
        <v/>
      </c>
      <c r="D1600" s="21">
        <v>5</v>
      </c>
      <c r="E1600" s="18" t="str">
        <f>IF(S1600,"",INDEX(XMLLINK[NamePerson],MATCH(Q1601&amp;"_"&amp;D1600,XMLLINK[EID_MID],0)))</f>
        <v/>
      </c>
      <c r="F1600" s="18" t="str">
        <f>IF(S1600,"",INDEX(XMLLINK[GebDat],MATCH(Q1601&amp;"_"&amp;D1600,XMLLINK[EID_MID],0)))</f>
        <v/>
      </c>
      <c r="G1600" s="18" t="str">
        <f>IF(S1600,"",INDEX(XMLLINK[Geschlecht],MATCH(Q1601&amp;"_"&amp;D1600,XMLLINK[EID_MID],0)))</f>
        <v/>
      </c>
      <c r="H1600" s="18" t="str">
        <f>IF(S1600,"",INDEX(XMLLINK[Adresse],MATCH(Q1601&amp;"_"&amp;D1600,XMLLINK[EID_MID],0)))</f>
        <v/>
      </c>
      <c r="I1600" s="18" t="str">
        <f>IF(S1600,"",INDEX(XMLLINK[Email],MATCH(Q1601&amp;"_"&amp;D1600,XMLLINK[EID_MID],0)))</f>
        <v/>
      </c>
      <c r="J1600" s="18" t="str">
        <f>IF(S1600,"",INDEX(XMLLINK[Telefon],MATCH(Q1601&amp;"_"&amp;D1600,XMLLINK[EID_MID],0)))</f>
        <v/>
      </c>
      <c r="K1600" s="18" t="str">
        <f>IF(S1600,"",INDEX(XMLLINK[Instrument],MATCH(Q1601&amp;"_"&amp;D1600,XMLLINK[EID_MID],0)))</f>
        <v/>
      </c>
      <c r="L1600" s="18" t="str">
        <f>IF(S1600,"",INDEX(XMLLINK[BereichIDPerson],MATCH(Q1601&amp;"_"&amp;D1600,XMLLINK[EID_MID],0)))</f>
        <v/>
      </c>
      <c r="M1600" s="18" t="str">
        <f>IF(S1600,"",INDEX(XMLLINK[BereichNamePerson],MATCH(Q1601&amp;"_"&amp;D1600,XMLLINK[EID_MID],0)))</f>
        <v/>
      </c>
      <c r="N1600" s="18" t="str">
        <f>IF(S1600,"",INDEX(XMLLINK[AuswahlPerson],MATCH(Q1601&amp;"_"&amp;D1600,XMLLINK[EID_MID],0)))</f>
        <v/>
      </c>
      <c r="O1600" s="18" t="str">
        <f>IF(S1600,"",INDEX(XMLLINK[BemerkungPerson],MATCH(Q1601&amp;"_"&amp;D1600,XMLLINK[EID_MID],0)))</f>
        <v/>
      </c>
      <c r="Q1600" s="21">
        <f t="shared" si="316"/>
        <v>80</v>
      </c>
      <c r="R1600" s="15">
        <v>5</v>
      </c>
      <c r="S1600" s="18" t="b">
        <f>ISERROR(INDEX(XMLLINK[NamePerson],MATCH(Q1597&amp;"_"&amp;D1600,XMLLINK[EID_MID],0)))</f>
        <v>1</v>
      </c>
      <c r="U1600" s="15" t="str">
        <f t="shared" ca="1" si="317"/>
        <v/>
      </c>
      <c r="W1600" s="15" t="str">
        <f>IF(OR(M1600="",COUNTIF(M1596:M1599,M1600)&gt;0),"",", "&amp;M1600)</f>
        <v/>
      </c>
      <c r="Y1600" s="15" t="str">
        <f>IF(OR(K1600="",COUNTIF(K1597:K1599,K1600)&gt;0),"",", "&amp;K1600)</f>
        <v/>
      </c>
    </row>
    <row r="1601" spans="1:25" x14ac:dyDescent="0.25">
      <c r="A1601" s="24"/>
      <c r="B1601" s="17" t="s">
        <v>84</v>
      </c>
      <c r="C1601" s="18" t="str">
        <f>IF(ISERROR(S1595),"",INDEX(XMLLINK[Artikel],MATCH(Q1601,XMLLINK[EnsembleNr],0)))</f>
        <v/>
      </c>
      <c r="D1601" s="21">
        <v>6</v>
      </c>
      <c r="E1601" s="18" t="str">
        <f>IF(S1601,"",INDEX(XMLLINK[NamePerson],MATCH(Q1602&amp;"_"&amp;D1601,XMLLINK[EID_MID],0)))</f>
        <v/>
      </c>
      <c r="F1601" s="18" t="str">
        <f>IF(S1601,"",INDEX(XMLLINK[GebDat],MATCH(Q1602&amp;"_"&amp;D1601,XMLLINK[EID_MID],0)))</f>
        <v/>
      </c>
      <c r="G1601" s="18" t="str">
        <f>IF(S1601,"",INDEX(XMLLINK[Geschlecht],MATCH(Q1602&amp;"_"&amp;D1601,XMLLINK[EID_MID],0)))</f>
        <v/>
      </c>
      <c r="H1601" s="18" t="str">
        <f>IF(S1601,"",INDEX(XMLLINK[Adresse],MATCH(Q1602&amp;"_"&amp;D1601,XMLLINK[EID_MID],0)))</f>
        <v/>
      </c>
      <c r="I1601" s="18" t="str">
        <f>IF(S1601,"",INDEX(XMLLINK[Email],MATCH(Q1602&amp;"_"&amp;D1601,XMLLINK[EID_MID],0)))</f>
        <v/>
      </c>
      <c r="J1601" s="18" t="str">
        <f>IF(S1601,"",INDEX(XMLLINK[Telefon],MATCH(Q1602&amp;"_"&amp;D1601,XMLLINK[EID_MID],0)))</f>
        <v/>
      </c>
      <c r="K1601" s="18" t="str">
        <f>IF(S1601,"",INDEX(XMLLINK[Instrument],MATCH(Q1602&amp;"_"&amp;D1601,XMLLINK[EID_MID],0)))</f>
        <v/>
      </c>
      <c r="L1601" s="18" t="str">
        <f>IF(S1601,"",INDEX(XMLLINK[BereichIDPerson],MATCH(Q1602&amp;"_"&amp;D1601,XMLLINK[EID_MID],0)))</f>
        <v/>
      </c>
      <c r="M1601" s="18" t="str">
        <f>IF(S1601,"",INDEX(XMLLINK[BereichNamePerson],MATCH(Q1602&amp;"_"&amp;D1601,XMLLINK[EID_MID],0)))</f>
        <v/>
      </c>
      <c r="N1601" s="18" t="str">
        <f>IF(S1601,"",INDEX(XMLLINK[AuswahlPerson],MATCH(Q1602&amp;"_"&amp;D1601,XMLLINK[EID_MID],0)))</f>
        <v/>
      </c>
      <c r="O1601" s="18" t="str">
        <f>IF(S1601,"",INDEX(XMLLINK[BemerkungPerson],MATCH(Q1602&amp;"_"&amp;D1601,XMLLINK[EID_MID],0)))</f>
        <v/>
      </c>
      <c r="Q1601" s="21">
        <f t="shared" si="316"/>
        <v>80</v>
      </c>
      <c r="R1601" s="15">
        <v>6</v>
      </c>
      <c r="S1601" s="18" t="b">
        <f>ISERROR(INDEX(XMLLINK[NamePerson],MATCH(Q1597&amp;"_"&amp;D1601,XMLLINK[EID_MID],0)))</f>
        <v>1</v>
      </c>
      <c r="U1601" s="15" t="str">
        <f t="shared" ca="1" si="317"/>
        <v/>
      </c>
      <c r="W1601" s="15" t="str">
        <f>IF(OR(M1601="",COUNTIF(M1596:M1600,M1601)&gt;0),"",", "&amp;M1601)</f>
        <v/>
      </c>
      <c r="Y1601" s="15" t="str">
        <f>IF(OR(K1601="",COUNTIF(K1598:K1600,K1601)&gt;0),"",", "&amp;K1601)</f>
        <v/>
      </c>
    </row>
    <row r="1602" spans="1:25" x14ac:dyDescent="0.25">
      <c r="A1602" s="24"/>
      <c r="B1602" s="17" t="s">
        <v>85</v>
      </c>
      <c r="C1602" s="18" t="str">
        <f>IF(ISERROR(S1595),"",INDEX(XMLLINK[BereichID],MATCH(Q1602,XMLLINK[EnsembleNr],0)))</f>
        <v/>
      </c>
      <c r="D1602" s="21">
        <v>7</v>
      </c>
      <c r="E1602" s="18" t="str">
        <f>IF(S1602,"",INDEX(XMLLINK[NamePerson],MATCH(Q1603&amp;"_"&amp;D1602,XMLLINK[EID_MID],0)))</f>
        <v/>
      </c>
      <c r="F1602" s="18" t="str">
        <f>IF(S1602,"",INDEX(XMLLINK[GebDat],MATCH(Q1603&amp;"_"&amp;D1602,XMLLINK[EID_MID],0)))</f>
        <v/>
      </c>
      <c r="G1602" s="18" t="str">
        <f>IF(S1602,"",INDEX(XMLLINK[Geschlecht],MATCH(Q1603&amp;"_"&amp;D1602,XMLLINK[EID_MID],0)))</f>
        <v/>
      </c>
      <c r="H1602" s="18" t="str">
        <f>IF(S1602,"",INDEX(XMLLINK[Adresse],MATCH(Q1603&amp;"_"&amp;D1602,XMLLINK[EID_MID],0)))</f>
        <v/>
      </c>
      <c r="I1602" s="18" t="str">
        <f>IF(S1602,"",INDEX(XMLLINK[Email],MATCH(Q1603&amp;"_"&amp;D1602,XMLLINK[EID_MID],0)))</f>
        <v/>
      </c>
      <c r="J1602" s="18" t="str">
        <f>IF(S1602,"",INDEX(XMLLINK[Telefon],MATCH(Q1603&amp;"_"&amp;D1602,XMLLINK[EID_MID],0)))</f>
        <v/>
      </c>
      <c r="K1602" s="18" t="str">
        <f>IF(S1602,"",INDEX(XMLLINK[Instrument],MATCH(Q1603&amp;"_"&amp;D1602,XMLLINK[EID_MID],0)))</f>
        <v/>
      </c>
      <c r="L1602" s="18" t="str">
        <f>IF(S1602,"",INDEX(XMLLINK[BereichIDPerson],MATCH(Q1603&amp;"_"&amp;D1602,XMLLINK[EID_MID],0)))</f>
        <v/>
      </c>
      <c r="M1602" s="18" t="str">
        <f>IF(S1602,"",INDEX(XMLLINK[BereichNamePerson],MATCH(Q1603&amp;"_"&amp;D1602,XMLLINK[EID_MID],0)))</f>
        <v/>
      </c>
      <c r="N1602" s="18" t="str">
        <f>IF(S1602,"",INDEX(XMLLINK[AuswahlPerson],MATCH(Q1603&amp;"_"&amp;D1602,XMLLINK[EID_MID],0)))</f>
        <v/>
      </c>
      <c r="O1602" s="18" t="str">
        <f>IF(S1602,"",INDEX(XMLLINK[BemerkungPerson],MATCH(Q1603&amp;"_"&amp;D1602,XMLLINK[EID_MID],0)))</f>
        <v/>
      </c>
      <c r="Q1602" s="21">
        <f t="shared" si="316"/>
        <v>80</v>
      </c>
      <c r="R1602" s="15">
        <v>7</v>
      </c>
      <c r="S1602" s="18" t="b">
        <f>ISERROR(INDEX(XMLLINK[NamePerson],MATCH(Q1597&amp;"_"&amp;D1602,XMLLINK[EID_MID],0)))</f>
        <v>1</v>
      </c>
      <c r="U1602" s="15" t="str">
        <f t="shared" ca="1" si="317"/>
        <v/>
      </c>
      <c r="W1602" s="15" t="str">
        <f>IF(OR(M1602="",COUNTIF(M1596:M1601,M1602)&gt;0),"",", "&amp;M1602)</f>
        <v/>
      </c>
      <c r="Y1602" s="15" t="str">
        <f>IF(OR(K1602="",COUNTIF(K1599:K1601,K1602)&gt;0),"",", "&amp;K1602)</f>
        <v/>
      </c>
    </row>
    <row r="1603" spans="1:25" x14ac:dyDescent="0.25">
      <c r="A1603" s="24"/>
      <c r="B1603" s="17" t="s">
        <v>86</v>
      </c>
      <c r="C1603" s="18" t="str">
        <f>IF(ISERROR(S1595),"",INDEX(XMLLINK[BereichName],MATCH(Q1603,XMLLINK[EnsembleNr],0)))</f>
        <v/>
      </c>
      <c r="D1603" s="21">
        <v>8</v>
      </c>
      <c r="E1603" s="18" t="str">
        <f>IF(S1603,"",INDEX(XMLLINK[NamePerson],MATCH(Q1604&amp;"_"&amp;D1603,XMLLINK[EID_MID],0)))</f>
        <v/>
      </c>
      <c r="F1603" s="18" t="str">
        <f>IF(S1603,"",INDEX(XMLLINK[GebDat],MATCH(Q1604&amp;"_"&amp;D1603,XMLLINK[EID_MID],0)))</f>
        <v/>
      </c>
      <c r="G1603" s="18" t="str">
        <f>IF(S1603,"",INDEX(XMLLINK[Geschlecht],MATCH(Q1604&amp;"_"&amp;D1603,XMLLINK[EID_MID],0)))</f>
        <v/>
      </c>
      <c r="H1603" s="18" t="str">
        <f>IF(S1603,"",INDEX(XMLLINK[Adresse],MATCH(Q1604&amp;"_"&amp;D1603,XMLLINK[EID_MID],0)))</f>
        <v/>
      </c>
      <c r="I1603" s="18" t="str">
        <f>IF(S1603,"",INDEX(XMLLINK[Email],MATCH(Q1604&amp;"_"&amp;D1603,XMLLINK[EID_MID],0)))</f>
        <v/>
      </c>
      <c r="J1603" s="18" t="str">
        <f>IF(S1603,"",INDEX(XMLLINK[Telefon],MATCH(Q1604&amp;"_"&amp;D1603,XMLLINK[EID_MID],0)))</f>
        <v/>
      </c>
      <c r="K1603" s="18" t="str">
        <f>IF(S1603,"",INDEX(XMLLINK[Instrument],MATCH(Q1604&amp;"_"&amp;D1603,XMLLINK[EID_MID],0)))</f>
        <v/>
      </c>
      <c r="L1603" s="18" t="str">
        <f>IF(S1603,"",INDEX(XMLLINK[BereichIDPerson],MATCH(Q1604&amp;"_"&amp;D1603,XMLLINK[EID_MID],0)))</f>
        <v/>
      </c>
      <c r="M1603" s="18" t="str">
        <f>IF(S1603,"",INDEX(XMLLINK[BereichNamePerson],MATCH(Q1604&amp;"_"&amp;D1603,XMLLINK[EID_MID],0)))</f>
        <v/>
      </c>
      <c r="N1603" s="18" t="str">
        <f>IF(S1603,"",INDEX(XMLLINK[AuswahlPerson],MATCH(Q1604&amp;"_"&amp;D1603,XMLLINK[EID_MID],0)))</f>
        <v/>
      </c>
      <c r="O1603" s="18" t="str">
        <f>IF(S1603,"",INDEX(XMLLINK[BemerkungPerson],MATCH(Q1604&amp;"_"&amp;D1603,XMLLINK[EID_MID],0)))</f>
        <v/>
      </c>
      <c r="Q1603" s="21">
        <f t="shared" si="316"/>
        <v>80</v>
      </c>
      <c r="R1603" s="15">
        <v>8</v>
      </c>
      <c r="S1603" s="18" t="b">
        <f>ISERROR(INDEX(XMLLINK[NamePerson],MATCH(Q1597&amp;"_"&amp;D1603,XMLLINK[EID_MID],0)))</f>
        <v>1</v>
      </c>
      <c r="U1603" s="15" t="str">
        <f t="shared" ca="1" si="317"/>
        <v/>
      </c>
      <c r="W1603" s="15" t="str">
        <f>IF(OR(M1603="",COUNTIF(M1596:M1602,M1603)&gt;0),"",", "&amp;M1603)</f>
        <v/>
      </c>
      <c r="Y1603" s="15" t="str">
        <f>IF(OR(K1603="",COUNTIF(K1600:K1602,K1603)&gt;0),"",", "&amp;K1603)</f>
        <v/>
      </c>
    </row>
    <row r="1604" spans="1:25" x14ac:dyDescent="0.25">
      <c r="A1604" s="24"/>
      <c r="B1604" s="17" t="s">
        <v>87</v>
      </c>
      <c r="C1604" s="18" t="str">
        <f>IF(ISERROR(S1595),"",INDEX(XMLLINK[Auftrittzeit],MATCH(Q1604,XMLLINK[EnsembleNr],0)))</f>
        <v/>
      </c>
      <c r="D1604" s="17" t="s">
        <v>94</v>
      </c>
      <c r="E1604" s="15" t="s">
        <v>29</v>
      </c>
      <c r="F1604" s="15" t="s">
        <v>30</v>
      </c>
      <c r="G1604" s="15" t="s">
        <v>95</v>
      </c>
      <c r="H1604" s="15" t="s">
        <v>32</v>
      </c>
      <c r="I1604" s="15" t="s">
        <v>20</v>
      </c>
      <c r="J1604" s="15" t="s">
        <v>39</v>
      </c>
      <c r="Q1604" s="21">
        <f t="shared" si="316"/>
        <v>80</v>
      </c>
      <c r="U1604" s="15">
        <f ca="1">COUNT(U1596:U1603)</f>
        <v>0</v>
      </c>
      <c r="W1604" s="29" t="str">
        <f>CONCATENATE(W1605,V1606,W1606,V1607,W1607,V1608,W1608,V1609,W1609,V1610,W1610,V1611,W1611)</f>
        <v/>
      </c>
    </row>
    <row r="1605" spans="1:25" x14ac:dyDescent="0.25">
      <c r="A1605" s="24"/>
      <c r="B1605" s="17" t="s">
        <v>88</v>
      </c>
      <c r="C1605" s="18" t="str">
        <f>IF(ISERROR(S1595),"",INDEX(XMLLINK[Bemerkung],MATCH(Q1605,XMLLINK[EnsembleNr],0)))</f>
        <v/>
      </c>
      <c r="D1605" s="21">
        <v>1</v>
      </c>
      <c r="E1605" s="18" t="str">
        <f>IF(S1605,"",INDEX(XMLLINK[Titel],MATCH(Q1606&amp;"_"&amp;D1605,XMLLINK[EID_WID],0)))</f>
        <v/>
      </c>
      <c r="F1605" s="18" t="str">
        <f>IF(S1605,"",INDEX(XMLLINK[Komponist],MATCH(Q1606&amp;"_"&amp;D1605,XMLLINK[EID_WID],0)))</f>
        <v/>
      </c>
      <c r="G1605" s="18" t="str">
        <f>IF(S1605,"",INDEX(XMLLINK[Satz],MATCH(Q1606&amp;"_"&amp;D1605,XMLLINK[EID_WID],0)))</f>
        <v/>
      </c>
      <c r="H1605" s="18" t="str">
        <f>IF(S1605,"",INDEX(XMLLINK[Dauer],MATCH(Q1606&amp;"_"&amp;D1605,XMLLINK[EID_WID],0)))</f>
        <v/>
      </c>
      <c r="I1605" s="18" t="str">
        <f>IF(S1605,"",INDEX(XMLLINK[BemerkungWerk],MATCH(Q1606&amp;"_"&amp;D1605,XMLLINK[EID_WID],0)))</f>
        <v/>
      </c>
      <c r="J1605" s="18" t="str">
        <f>IF(S1605,"",INDEX(XMLLINK[Pflicht],MATCH(Q1606&amp;"_"&amp;D1605,XMLLINK[EID_WID],0)))</f>
        <v/>
      </c>
      <c r="Q1605" s="21">
        <f t="shared" si="316"/>
        <v>80</v>
      </c>
      <c r="R1605" s="22" t="s">
        <v>102</v>
      </c>
      <c r="S1605" s="18" t="b">
        <f>ISERROR(INDEX(XMLLINK[NamePerson],MATCH(Q1607&amp;"_"&amp;D1605,XMLLINK[EID_WID],0)))</f>
        <v>1</v>
      </c>
      <c r="W1605" s="15" t="str">
        <f t="shared" ref="W1605:W1612" si="318">IF(AND(F1605="",G1605=""),E1605,IF(AND(F1605&lt;&gt;"",G1605&lt;&gt;""),F1605&amp;", "&amp;E1605&amp;", "&amp;G1605,IF(F1605="",E1605&amp;", "&amp;G1605,F1605&amp;", "&amp;E1605)))</f>
        <v/>
      </c>
    </row>
    <row r="1606" spans="1:25" x14ac:dyDescent="0.25">
      <c r="A1606" s="24"/>
      <c r="B1606" s="17" t="s">
        <v>108</v>
      </c>
      <c r="C1606" s="28" t="str">
        <f ca="1">IF(U1604=0,"",SUM(U1596:U1603)/U1604/365.25)</f>
        <v/>
      </c>
      <c r="D1606" s="21">
        <v>2</v>
      </c>
      <c r="E1606" s="18" t="str">
        <f>IF(S1606,"",INDEX(XMLLINK[Titel],MATCH(Q1607&amp;"_"&amp;D1606,XMLLINK[EID_WID],0)))</f>
        <v/>
      </c>
      <c r="F1606" s="18" t="str">
        <f>IF(S1606,"",INDEX(XMLLINK[Komponist],MATCH(Q1607&amp;"_"&amp;D1606,XMLLINK[EID_WID],0)))</f>
        <v/>
      </c>
      <c r="G1606" s="18" t="str">
        <f>IF(S1606,"",INDEX(XMLLINK[Satz],MATCH(Q1607&amp;"_"&amp;D1606,XMLLINK[EID_WID],0)))</f>
        <v/>
      </c>
      <c r="H1606" s="18" t="str">
        <f>IF(S1606,"",INDEX(XMLLINK[Dauer],MATCH(Q1607&amp;"_"&amp;D1606,XMLLINK[EID_WID],0)))</f>
        <v/>
      </c>
      <c r="I1606" s="18" t="str">
        <f>IF(S1606,"",INDEX(XMLLINK[BemerkungWerk],MATCH(Q1607&amp;"_"&amp;D1606,XMLLINK[EID_WID],0)))</f>
        <v/>
      </c>
      <c r="J1606" s="18" t="str">
        <f>IF(S1606,"",INDEX(XMLLINK[Pflicht],MATCH(Q1607&amp;"_"&amp;D1606,XMLLINK[EID_WID],0)))</f>
        <v/>
      </c>
      <c r="Q1606" s="21">
        <f t="shared" si="316"/>
        <v>80</v>
      </c>
      <c r="R1606" s="22">
        <v>2</v>
      </c>
      <c r="S1606" s="18" t="b">
        <f>ISERROR(INDEX(XMLLINK[NamePerson],MATCH(Q1608&amp;"_"&amp;D1606,XMLLINK[EID_WID],0)))</f>
        <v>1</v>
      </c>
      <c r="V1606" s="15" t="str">
        <f>IF(W1606="","","; ")</f>
        <v/>
      </c>
      <c r="W1606" s="15" t="str">
        <f t="shared" si="318"/>
        <v/>
      </c>
    </row>
    <row r="1607" spans="1:25" x14ac:dyDescent="0.25">
      <c r="A1607" s="24"/>
      <c r="D1607" s="21">
        <v>3</v>
      </c>
      <c r="E1607" s="18" t="str">
        <f>IF(S1607,"",INDEX(XMLLINK[Titel],MATCH(Q1608&amp;"_"&amp;D1607,XMLLINK[EID_WID],0)))</f>
        <v/>
      </c>
      <c r="F1607" s="18" t="str">
        <f>IF(S1607,"",INDEX(XMLLINK[Komponist],MATCH(Q1608&amp;"_"&amp;D1607,XMLLINK[EID_WID],0)))</f>
        <v/>
      </c>
      <c r="G1607" s="18" t="str">
        <f>IF(S1607,"",INDEX(XMLLINK[Satz],MATCH(Q1608&amp;"_"&amp;D1607,XMLLINK[EID_WID],0)))</f>
        <v/>
      </c>
      <c r="H1607" s="18" t="str">
        <f>IF(S1607,"",INDEX(XMLLINK[Dauer],MATCH(Q1608&amp;"_"&amp;D1607,XMLLINK[EID_WID],0)))</f>
        <v/>
      </c>
      <c r="I1607" s="18" t="str">
        <f>IF(S1607,"",INDEX(XMLLINK[BemerkungWerk],MATCH(Q1608&amp;"_"&amp;D1607,XMLLINK[EID_WID],0)))</f>
        <v/>
      </c>
      <c r="J1607" s="18" t="str">
        <f>IF(S1607,"",INDEX(XMLLINK[Pflicht],MATCH(Q1608&amp;"_"&amp;D1607,XMLLINK[EID_WID],0)))</f>
        <v/>
      </c>
      <c r="Q1607" s="21">
        <f t="shared" si="316"/>
        <v>80</v>
      </c>
      <c r="R1607" s="22">
        <v>3</v>
      </c>
      <c r="S1607" s="18" t="b">
        <f>ISERROR(INDEX(XMLLINK[NamePerson],MATCH(Q1609&amp;"_"&amp;D1607,XMLLINK[EID_WID],0)))</f>
        <v>1</v>
      </c>
      <c r="V1607" s="15" t="str">
        <f t="shared" ref="V1607:V1612" si="319">IF(W1607="","","; ")</f>
        <v/>
      </c>
      <c r="W1607" s="15" t="str">
        <f t="shared" si="318"/>
        <v/>
      </c>
    </row>
    <row r="1608" spans="1:25" x14ac:dyDescent="0.25">
      <c r="A1608" s="24"/>
      <c r="D1608" s="21">
        <v>4</v>
      </c>
      <c r="E1608" s="18" t="str">
        <f>IF(S1608,"",INDEX(XMLLINK[Titel],MATCH(Q1609&amp;"_"&amp;D1608,XMLLINK[EID_WID],0)))</f>
        <v/>
      </c>
      <c r="F1608" s="18" t="str">
        <f>IF(S1608,"",INDEX(XMLLINK[Komponist],MATCH(Q1609&amp;"_"&amp;D1608,XMLLINK[EID_WID],0)))</f>
        <v/>
      </c>
      <c r="G1608" s="18" t="str">
        <f>IF(S1608,"",INDEX(XMLLINK[Satz],MATCH(Q1609&amp;"_"&amp;D1608,XMLLINK[EID_WID],0)))</f>
        <v/>
      </c>
      <c r="H1608" s="18" t="str">
        <f>IF(S1608,"",INDEX(XMLLINK[Dauer],MATCH(Q1609&amp;"_"&amp;D1608,XMLLINK[EID_WID],0)))</f>
        <v/>
      </c>
      <c r="I1608" s="18" t="str">
        <f>IF(S1608,"",INDEX(XMLLINK[BemerkungWerk],MATCH(Q1609&amp;"_"&amp;D1608,XMLLINK[EID_WID],0)))</f>
        <v/>
      </c>
      <c r="J1608" s="18" t="str">
        <f>IF(S1608,"",INDEX(XMLLINK[Pflicht],MATCH(Q1609&amp;"_"&amp;D1608,XMLLINK[EID_WID],0)))</f>
        <v/>
      </c>
      <c r="Q1608" s="21">
        <f t="shared" si="316"/>
        <v>80</v>
      </c>
      <c r="R1608" s="22">
        <v>4</v>
      </c>
      <c r="S1608" s="18" t="b">
        <f>ISERROR(INDEX(XMLLINK[NamePerson],MATCH(Q1610&amp;"_"&amp;D1608,XMLLINK[EID_WID],0)))</f>
        <v>1</v>
      </c>
      <c r="V1608" s="15" t="str">
        <f t="shared" si="319"/>
        <v/>
      </c>
      <c r="W1608" s="15" t="str">
        <f t="shared" si="318"/>
        <v/>
      </c>
    </row>
    <row r="1609" spans="1:25" x14ac:dyDescent="0.25">
      <c r="A1609" s="24"/>
      <c r="D1609" s="21">
        <v>5</v>
      </c>
      <c r="E1609" s="18" t="str">
        <f>IF(S1609,"",INDEX(XMLLINK[Titel],MATCH(Q1610&amp;"_"&amp;D1609,XMLLINK[EID_WID],0)))</f>
        <v/>
      </c>
      <c r="F1609" s="18" t="str">
        <f>IF(S1609,"",INDEX(XMLLINK[Komponist],MATCH(Q1610&amp;"_"&amp;D1609,XMLLINK[EID_WID],0)))</f>
        <v/>
      </c>
      <c r="G1609" s="18" t="str">
        <f>IF(S1609,"",INDEX(XMLLINK[Satz],MATCH(Q1610&amp;"_"&amp;D1609,XMLLINK[EID_WID],0)))</f>
        <v/>
      </c>
      <c r="H1609" s="18" t="str">
        <f>IF(S1609,"",INDEX(XMLLINK[Dauer],MATCH(Q1610&amp;"_"&amp;D1609,XMLLINK[EID_WID],0)))</f>
        <v/>
      </c>
      <c r="I1609" s="18" t="str">
        <f>IF(S1609,"",INDEX(XMLLINK[BemerkungWerk],MATCH(Q1610&amp;"_"&amp;D1609,XMLLINK[EID_WID],0)))</f>
        <v/>
      </c>
      <c r="J1609" s="18" t="str">
        <f>IF(S1609,"",INDEX(XMLLINK[Pflicht],MATCH(Q1610&amp;"_"&amp;D1609,XMLLINK[EID_WID],0)))</f>
        <v/>
      </c>
      <c r="Q1609" s="21">
        <f t="shared" si="316"/>
        <v>80</v>
      </c>
      <c r="R1609" s="22">
        <v>5</v>
      </c>
      <c r="S1609" s="18" t="b">
        <f>ISERROR(INDEX(XMLLINK[NamePerson],MATCH(Q1611&amp;"_"&amp;D1609,XMLLINK[EID_WID],0)))</f>
        <v>1</v>
      </c>
      <c r="V1609" s="15" t="str">
        <f t="shared" si="319"/>
        <v/>
      </c>
      <c r="W1609" s="15" t="str">
        <f t="shared" si="318"/>
        <v/>
      </c>
    </row>
    <row r="1610" spans="1:25" x14ac:dyDescent="0.25">
      <c r="A1610" s="24"/>
      <c r="D1610" s="21">
        <v>6</v>
      </c>
      <c r="E1610" s="18" t="str">
        <f>IF(S1610,"",INDEX(XMLLINK[Titel],MATCH(Q1611&amp;"_"&amp;D1610,XMLLINK[EID_WID],0)))</f>
        <v/>
      </c>
      <c r="F1610" s="18" t="str">
        <f>IF(S1610,"",INDEX(XMLLINK[Komponist],MATCH(Q1611&amp;"_"&amp;D1610,XMLLINK[EID_WID],0)))</f>
        <v/>
      </c>
      <c r="G1610" s="18" t="str">
        <f>IF(S1610,"",INDEX(XMLLINK[Satz],MATCH(Q1611&amp;"_"&amp;D1610,XMLLINK[EID_WID],0)))</f>
        <v/>
      </c>
      <c r="H1610" s="18" t="str">
        <f>IF(S1610,"",INDEX(XMLLINK[Dauer],MATCH(Q1611&amp;"_"&amp;D1610,XMLLINK[EID_WID],0)))</f>
        <v/>
      </c>
      <c r="I1610" s="18" t="str">
        <f>IF(S1610,"",INDEX(XMLLINK[BemerkungWerk],MATCH(Q1611&amp;"_"&amp;D1610,XMLLINK[EID_WID],0)))</f>
        <v/>
      </c>
      <c r="J1610" s="18" t="str">
        <f>IF(S1610,"",INDEX(XMLLINK[Pflicht],MATCH(Q1611&amp;"_"&amp;D1610,XMLLINK[EID_WID],0)))</f>
        <v/>
      </c>
      <c r="Q1610" s="21">
        <f t="shared" si="316"/>
        <v>80</v>
      </c>
      <c r="R1610" s="22">
        <v>6</v>
      </c>
      <c r="S1610" s="18" t="b">
        <f>ISERROR(INDEX(XMLLINK[NamePerson],MATCH(Q1612&amp;"_"&amp;D1610,XMLLINK[EID_WID],0)))</f>
        <v>1</v>
      </c>
      <c r="V1610" s="15" t="str">
        <f t="shared" si="319"/>
        <v/>
      </c>
      <c r="W1610" s="15" t="str">
        <f t="shared" si="318"/>
        <v/>
      </c>
    </row>
    <row r="1611" spans="1:25" x14ac:dyDescent="0.25">
      <c r="A1611" s="24"/>
      <c r="D1611" s="21">
        <v>7</v>
      </c>
      <c r="E1611" s="18" t="str">
        <f>IF(S1611,"",INDEX(XMLLINK[Titel],MATCH(Q1612&amp;"_"&amp;D1611,XMLLINK[EID_WID],0)))</f>
        <v/>
      </c>
      <c r="F1611" s="18" t="str">
        <f>IF(S1611,"",INDEX(XMLLINK[Komponist],MATCH(Q1612&amp;"_"&amp;D1611,XMLLINK[EID_WID],0)))</f>
        <v/>
      </c>
      <c r="G1611" s="18" t="str">
        <f>IF(S1611,"",INDEX(XMLLINK[Satz],MATCH(Q1612&amp;"_"&amp;D1611,XMLLINK[EID_WID],0)))</f>
        <v/>
      </c>
      <c r="H1611" s="18" t="str">
        <f>IF(S1611,"",INDEX(XMLLINK[Dauer],MATCH(Q1612&amp;"_"&amp;D1611,XMLLINK[EID_WID],0)))</f>
        <v/>
      </c>
      <c r="I1611" s="18" t="str">
        <f>IF(S1611,"",INDEX(XMLLINK[BemerkungWerk],MATCH(Q1612&amp;"_"&amp;D1611,XMLLINK[EID_WID],0)))</f>
        <v/>
      </c>
      <c r="J1611" s="18" t="str">
        <f>IF(S1611,"",INDEX(XMLLINK[Pflicht],MATCH(Q1612&amp;"_"&amp;D1611,XMLLINK[EID_WID],0)))</f>
        <v/>
      </c>
      <c r="Q1611" s="21">
        <f t="shared" si="316"/>
        <v>80</v>
      </c>
      <c r="R1611" s="22">
        <v>7</v>
      </c>
      <c r="S1611" s="18" t="b">
        <f>ISERROR(INDEX(XMLLINK[NamePerson],MATCH(Q1613&amp;"_"&amp;D1611,XMLLINK[EID_WID],0)))</f>
        <v>1</v>
      </c>
      <c r="V1611" s="15" t="str">
        <f t="shared" si="319"/>
        <v/>
      </c>
      <c r="W1611" s="15" t="str">
        <f t="shared" si="318"/>
        <v/>
      </c>
    </row>
    <row r="1612" spans="1:25" x14ac:dyDescent="0.25">
      <c r="A1612" s="24"/>
      <c r="D1612" s="21">
        <v>8</v>
      </c>
      <c r="E1612" s="18" t="str">
        <f>IF(S1612,"",INDEX(XMLLINK[Titel],MATCH(Q1613&amp;"_"&amp;D1612,XMLLINK[EID_WID],0)))</f>
        <v/>
      </c>
      <c r="F1612" s="18" t="str">
        <f>IF(S1612,"",INDEX(XMLLINK[Komponist],MATCH(Q1613&amp;"_"&amp;D1612,XMLLINK[EID_WID],0)))</f>
        <v/>
      </c>
      <c r="G1612" s="18" t="str">
        <f>IF(S1612,"",INDEX(XMLLINK[Satz],MATCH(Q1613&amp;"_"&amp;D1612,XMLLINK[EID_WID],0)))</f>
        <v/>
      </c>
      <c r="H1612" s="18" t="str">
        <f>IF(S1612,"",INDEX(XMLLINK[Dauer],MATCH(Q1613&amp;"_"&amp;D1612,XMLLINK[EID_WID],0)))</f>
        <v/>
      </c>
      <c r="I1612" s="18" t="str">
        <f>IF(S1612,"",INDEX(XMLLINK[BemerkungWerk],MATCH(Q1613&amp;"_"&amp;D1612,XMLLINK[EID_WID],0)))</f>
        <v/>
      </c>
      <c r="J1612" s="18" t="str">
        <f>IF(S1612,"",INDEX(XMLLINK[Pflicht],MATCH(Q1613&amp;"_"&amp;D1612,XMLLINK[EID_WID],0)))</f>
        <v/>
      </c>
      <c r="Q1612" s="21"/>
      <c r="R1612" s="22">
        <v>8</v>
      </c>
      <c r="S1612" s="18" t="b">
        <f>ISERROR(INDEX(XMLLINK[NamePerson],MATCH(A1613&amp;"_"&amp;D1612,XMLLINK[EID_WID],0)))</f>
        <v>1</v>
      </c>
      <c r="V1612" s="15" t="str">
        <f t="shared" si="319"/>
        <v/>
      </c>
      <c r="W1612" s="15" t="str">
        <f t="shared" si="318"/>
        <v/>
      </c>
    </row>
    <row r="1614" spans="1:25" x14ac:dyDescent="0.25">
      <c r="A1614" s="23" t="s">
        <v>96</v>
      </c>
      <c r="B1614" s="23">
        <f>(ROW()+6)/20</f>
        <v>81</v>
      </c>
      <c r="C1614" s="24"/>
      <c r="D1614" s="24"/>
      <c r="E1614" s="24"/>
      <c r="F1614" s="24"/>
      <c r="G1614" s="24"/>
      <c r="H1614" s="24"/>
      <c r="I1614" s="24"/>
      <c r="J1614" s="24"/>
      <c r="K1614" s="24"/>
      <c r="L1614" s="24"/>
      <c r="M1614" s="24"/>
      <c r="N1614" s="24"/>
      <c r="O1614" s="24"/>
    </row>
    <row r="1615" spans="1:25" x14ac:dyDescent="0.25">
      <c r="A1615" s="24"/>
      <c r="B1615" s="17" t="s">
        <v>78</v>
      </c>
      <c r="C1615" s="18" t="str">
        <f>IF(ISERROR(S1615),"",INDEX(XMLLINK[Name],MATCH(Q1616,XMLLINK[EnsembleNr],0)))</f>
        <v/>
      </c>
      <c r="D1615" s="17" t="s">
        <v>89</v>
      </c>
      <c r="E1615" s="19" t="s">
        <v>11</v>
      </c>
      <c r="F1615" s="15" t="s">
        <v>90</v>
      </c>
      <c r="G1615" s="15" t="s">
        <v>91</v>
      </c>
      <c r="H1615" s="15" t="s">
        <v>24</v>
      </c>
      <c r="I1615" s="15" t="s">
        <v>25</v>
      </c>
      <c r="J1615" s="15" t="s">
        <v>26</v>
      </c>
      <c r="K1615" s="15" t="s">
        <v>27</v>
      </c>
      <c r="L1615" s="15" t="s">
        <v>18</v>
      </c>
      <c r="M1615" s="15" t="s">
        <v>92</v>
      </c>
      <c r="N1615" s="15" t="s">
        <v>93</v>
      </c>
      <c r="O1615" s="15" t="s">
        <v>20</v>
      </c>
      <c r="Q1615" s="21" t="s">
        <v>103</v>
      </c>
      <c r="R1615" s="17" t="s">
        <v>97</v>
      </c>
      <c r="S1615" s="20" t="e">
        <f>VLOOKUP(Q1617,XMLLINK[EnsembleNr],1,0)</f>
        <v>#N/A</v>
      </c>
      <c r="T1615" s="15" t="s">
        <v>100</v>
      </c>
      <c r="W1615" s="29" t="str">
        <f>CONCATENATE(W1616,W1617,W1618,W1619,W1620,W1621,W1622,W1623)</f>
        <v/>
      </c>
      <c r="X1615" s="31">
        <f>8-COUNTIF(W1616:W1623,"")</f>
        <v>0</v>
      </c>
      <c r="Y1615" s="29" t="str">
        <f>CONCATENATE(Y1616,Y1617,Y1618,Y1619,Y1620,Y1621,Y1622,Y1623)</f>
        <v/>
      </c>
    </row>
    <row r="1616" spans="1:25" x14ac:dyDescent="0.25">
      <c r="A1616" s="24"/>
      <c r="B1616" s="17" t="s">
        <v>79</v>
      </c>
      <c r="C1616" s="18" t="str">
        <f>IF(ISERROR(S1615),"",INDEX(XMLLINK[Leiter],MATCH(Q1616,XMLLINK[EnsembleNr],0)))</f>
        <v/>
      </c>
      <c r="D1616" s="21">
        <v>1</v>
      </c>
      <c r="E1616" s="18" t="str">
        <f>IF(S1616,"",INDEX(XMLLINK[NamePerson],MATCH(Q1617&amp;"_"&amp;D1616,XMLLINK[EID_MID],0)))</f>
        <v/>
      </c>
      <c r="F1616" s="18" t="str">
        <f>IF(S1616,"",INDEX(XMLLINK[GebDat],MATCH(Q1617&amp;"_"&amp;D1616,XMLLINK[EID_MID],0)))</f>
        <v/>
      </c>
      <c r="G1616" s="18" t="str">
        <f>IF(S1616,"",INDEX(XMLLINK[Geschlecht],MATCH(Q1617&amp;"_"&amp;D1616,XMLLINK[EID_MID],0)))</f>
        <v/>
      </c>
      <c r="H1616" s="18" t="str">
        <f>IF(S1616,"",INDEX(XMLLINK[Adresse],MATCH(Q1617&amp;"_"&amp;D1616,XMLLINK[EID_MID],0)))</f>
        <v/>
      </c>
      <c r="I1616" s="18" t="str">
        <f>IF(S1616,"",INDEX(XMLLINK[Email],MATCH(Q1617&amp;"_"&amp;D1616,XMLLINK[EID_MID],0)))</f>
        <v/>
      </c>
      <c r="J1616" s="18" t="str">
        <f>IF(S1616,"",INDEX(XMLLINK[Telefon],MATCH(Q1617&amp;"_"&amp;D1616,XMLLINK[EID_MID],0)))</f>
        <v/>
      </c>
      <c r="K1616" s="18" t="str">
        <f>IF(S1616,"",INDEX(XMLLINK[Instrument],MATCH(Q1617&amp;"_"&amp;D1616,XMLLINK[EID_MID],0)))</f>
        <v/>
      </c>
      <c r="L1616" s="18" t="str">
        <f>IF(S1616,"",INDEX(XMLLINK[BereichIDPerson],MATCH(Q1617&amp;"_"&amp;D1616,XMLLINK[EID_MID],0)))</f>
        <v/>
      </c>
      <c r="M1616" s="18" t="str">
        <f>IF(S1616,"",INDEX(XMLLINK[BereichNamePerson],MATCH(Q1617&amp;"_"&amp;D1616,XMLLINK[EID_MID],0)))</f>
        <v/>
      </c>
      <c r="N1616" s="18" t="str">
        <f>IF(S1616,"",INDEX(XMLLINK[AuswahlPerson],MATCH(Q1617&amp;"_"&amp;D1616,XMLLINK[EID_MID],0)))</f>
        <v/>
      </c>
      <c r="O1616" s="18" t="str">
        <f>IF(S1616,"",INDEX(XMLLINK[BemerkungPerson],MATCH(Q1617&amp;"_"&amp;D1616,XMLLINK[EID_MID],0)))</f>
        <v/>
      </c>
      <c r="Q1616" s="21">
        <f>B1614</f>
        <v>81</v>
      </c>
      <c r="R1616" s="22" t="s">
        <v>101</v>
      </c>
      <c r="S1616" s="18" t="b">
        <f>ISERROR(INDEX(XMLLINK[NamePerson],MATCH(Q1617&amp;"_"&amp;D1616,XMLLINK[EID_MID],0)))</f>
        <v>1</v>
      </c>
      <c r="U1616" s="15" t="str">
        <f ca="1">IF(ISNUMBER(DATEVALUE(F1616)),TODAY()-DATEVALUE(F1616),"")</f>
        <v/>
      </c>
      <c r="W1616" s="15" t="str">
        <f>M1616</f>
        <v/>
      </c>
      <c r="X1616" s="29" t="str">
        <f>IF(E1616="","",IF(E1617="",E1616,IF(E1618="",E1616&amp;", "&amp;E1617,IF(E1619="",E1616&amp;", "&amp;E1617&amp;", "&amp;E1618,IF(E1620="",E1616&amp;", "&amp;E1617&amp;", "&amp;E1618&amp;", "&amp;E1619,IF(E1621="",E1616&amp;", "&amp;E1617&amp;", "&amp;E1618&amp;", "&amp;E1619&amp;", "&amp;E1620,IF(E1622="",E1616&amp;", "&amp;E1617&amp;", "&amp;E1618&amp;", "&amp;E1619&amp;", "&amp;E1620&amp;", "&amp;E1621,IF(E1623="",E1616&amp;", "&amp;E1617&amp;", "&amp;E1618&amp;", "&amp;E1619&amp;", "&amp;E1620&amp;", "&amp;E1621&amp;", "&amp;E1622,E1616&amp;", "&amp;E1617&amp;", "&amp;E1618&amp;", "&amp;E1619&amp;", "&amp;E1620&amp;", "&amp;E1621&amp;", "&amp;E1622&amp;", "&amp;E1623))))))))</f>
        <v/>
      </c>
      <c r="Y1616" s="15" t="str">
        <f>K1616</f>
        <v/>
      </c>
    </row>
    <row r="1617" spans="1:25" x14ac:dyDescent="0.25">
      <c r="A1617" s="24"/>
      <c r="B1617" s="17" t="s">
        <v>80</v>
      </c>
      <c r="C1617" s="18" t="str">
        <f>IF(ISERROR(S1615),"",INDEX(XMLLINK[LeiterEmail],MATCH(Q1617,XMLLINK[EnsembleNr],0)))</f>
        <v/>
      </c>
      <c r="D1617" s="21">
        <v>2</v>
      </c>
      <c r="E1617" s="18" t="str">
        <f>IF(S1617,"",INDEX(XMLLINK[NamePerson],MATCH(Q1618&amp;"_"&amp;D1617,XMLLINK[EID_MID],0)))</f>
        <v/>
      </c>
      <c r="F1617" s="18" t="str">
        <f>IF(S1617,"",INDEX(XMLLINK[GebDat],MATCH(Q1618&amp;"_"&amp;D1617,XMLLINK[EID_MID],0)))</f>
        <v/>
      </c>
      <c r="G1617" s="18" t="str">
        <f>IF(S1617,"",INDEX(XMLLINK[Geschlecht],MATCH(Q1618&amp;"_"&amp;D1617,XMLLINK[EID_MID],0)))</f>
        <v/>
      </c>
      <c r="H1617" s="18" t="str">
        <f>IF(S1617,"",INDEX(XMLLINK[Adresse],MATCH(Q1618&amp;"_"&amp;D1617,XMLLINK[EID_MID],0)))</f>
        <v/>
      </c>
      <c r="I1617" s="18" t="str">
        <f>IF(S1617,"",INDEX(XMLLINK[Email],MATCH(Q1618&amp;"_"&amp;D1617,XMLLINK[EID_MID],0)))</f>
        <v/>
      </c>
      <c r="J1617" s="18" t="str">
        <f>IF(S1617,"",INDEX(XMLLINK[Telefon],MATCH(Q1618&amp;"_"&amp;D1617,XMLLINK[EID_MID],0)))</f>
        <v/>
      </c>
      <c r="K1617" s="18" t="str">
        <f>IF(S1617,"",INDEX(XMLLINK[Instrument],MATCH(Q1618&amp;"_"&amp;D1617,XMLLINK[EID_MID],0)))</f>
        <v/>
      </c>
      <c r="L1617" s="18" t="str">
        <f>IF(S1617,"",INDEX(XMLLINK[BereichIDPerson],MATCH(Q1618&amp;"_"&amp;D1617,XMLLINK[EID_MID],0)))</f>
        <v/>
      </c>
      <c r="M1617" s="18" t="str">
        <f>IF(S1617,"",INDEX(XMLLINK[BereichNamePerson],MATCH(Q1618&amp;"_"&amp;D1617,XMLLINK[EID_MID],0)))</f>
        <v/>
      </c>
      <c r="N1617" s="18" t="str">
        <f>IF(S1617,"",INDEX(XMLLINK[AuswahlPerson],MATCH(Q1618&amp;"_"&amp;D1617,XMLLINK[EID_MID],0)))</f>
        <v/>
      </c>
      <c r="O1617" s="18" t="str">
        <f>IF(S1617,"",INDEX(XMLLINK[BemerkungPerson],MATCH(Q1618&amp;"_"&amp;D1617,XMLLINK[EID_MID],0)))</f>
        <v/>
      </c>
      <c r="Q1617" s="21">
        <f t="shared" ref="Q1617:Q1631" si="320">Q1616</f>
        <v>81</v>
      </c>
      <c r="R1617" s="15">
        <v>2</v>
      </c>
      <c r="S1617" s="18" t="b">
        <f>ISERROR(INDEX(XMLLINK[NamePerson],MATCH(Q1617&amp;"_"&amp;D1617,XMLLINK[EID_MID],0)))</f>
        <v>1</v>
      </c>
      <c r="U1617" s="15" t="str">
        <f t="shared" ref="U1617:U1623" ca="1" si="321">IF(ISNUMBER(DATEVALUE(F1617)),TODAY()-DATEVALUE(F1617),"")</f>
        <v/>
      </c>
      <c r="W1617" s="15" t="str">
        <f>IF(AND(M1617&lt;&gt;"",M1617&lt;&gt;M1616),", "&amp;M1617,"")</f>
        <v/>
      </c>
      <c r="Y1617" s="15" t="str">
        <f>IF(AND(K1617&lt;&gt;"",K1617&lt;&gt;K1616),", "&amp;K1617,"")</f>
        <v/>
      </c>
    </row>
    <row r="1618" spans="1:25" x14ac:dyDescent="0.25">
      <c r="A1618" s="24"/>
      <c r="B1618" s="17" t="s">
        <v>81</v>
      </c>
      <c r="C1618" s="18" t="str">
        <f>IF(ISERROR(S1615),"",INDEX(XMLLINK[LeiterTelefon],MATCH(Q1618,XMLLINK[EnsembleNr],0)))</f>
        <v/>
      </c>
      <c r="D1618" s="21">
        <v>3</v>
      </c>
      <c r="E1618" s="18" t="str">
        <f>IF(S1618,"",INDEX(XMLLINK[NamePerson],MATCH(Q1619&amp;"_"&amp;D1618,XMLLINK[EID_MID],0)))</f>
        <v/>
      </c>
      <c r="F1618" s="18" t="str">
        <f>IF(S1618,"",INDEX(XMLLINK[GebDat],MATCH(Q1619&amp;"_"&amp;D1618,XMLLINK[EID_MID],0)))</f>
        <v/>
      </c>
      <c r="G1618" s="18" t="str">
        <f>IF(S1618,"",INDEX(XMLLINK[Geschlecht],MATCH(Q1619&amp;"_"&amp;D1618,XMLLINK[EID_MID],0)))</f>
        <v/>
      </c>
      <c r="H1618" s="18" t="str">
        <f>IF(S1618,"",INDEX(XMLLINK[Adresse],MATCH(Q1619&amp;"_"&amp;D1618,XMLLINK[EID_MID],0)))</f>
        <v/>
      </c>
      <c r="I1618" s="18" t="str">
        <f>IF(S1618,"",INDEX(XMLLINK[Email],MATCH(Q1619&amp;"_"&amp;D1618,XMLLINK[EID_MID],0)))</f>
        <v/>
      </c>
      <c r="J1618" s="18" t="str">
        <f>IF(S1618,"",INDEX(XMLLINK[Telefon],MATCH(Q1619&amp;"_"&amp;D1618,XMLLINK[EID_MID],0)))</f>
        <v/>
      </c>
      <c r="K1618" s="18" t="str">
        <f>IF(S1618,"",INDEX(XMLLINK[Instrument],MATCH(Q1619&amp;"_"&amp;D1618,XMLLINK[EID_MID],0)))</f>
        <v/>
      </c>
      <c r="L1618" s="18" t="str">
        <f>IF(S1618,"",INDEX(XMLLINK[BereichIDPerson],MATCH(Q1619&amp;"_"&amp;D1618,XMLLINK[EID_MID],0)))</f>
        <v/>
      </c>
      <c r="M1618" s="18" t="str">
        <f>IF(S1618,"",INDEX(XMLLINK[BereichNamePerson],MATCH(Q1619&amp;"_"&amp;D1618,XMLLINK[EID_MID],0)))</f>
        <v/>
      </c>
      <c r="N1618" s="18" t="str">
        <f>IF(S1618,"",INDEX(XMLLINK[AuswahlPerson],MATCH(Q1619&amp;"_"&amp;D1618,XMLLINK[EID_MID],0)))</f>
        <v/>
      </c>
      <c r="O1618" s="18" t="str">
        <f>IF(S1618,"",INDEX(XMLLINK[BemerkungPerson],MATCH(Q1619&amp;"_"&amp;D1618,XMLLINK[EID_MID],0)))</f>
        <v/>
      </c>
      <c r="Q1618" s="21">
        <f t="shared" si="320"/>
        <v>81</v>
      </c>
      <c r="R1618" s="15">
        <v>3</v>
      </c>
      <c r="S1618" s="18" t="b">
        <f>ISERROR(INDEX(XMLLINK[NamePerson],MATCH(Q1617&amp;"_"&amp;D1618,XMLLINK[EID_MID],0)))</f>
        <v>1</v>
      </c>
      <c r="U1618" s="15" t="str">
        <f t="shared" ca="1" si="321"/>
        <v/>
      </c>
      <c r="W1618" s="15" t="str">
        <f>IF(OR(M1618="",COUNTIF(M1616:M1617,M1618)&gt;0),"",", "&amp;M1618)</f>
        <v/>
      </c>
      <c r="Y1618" s="15" t="str">
        <f>IF(OR(K1618="",COUNTIF(K1616:K1617,K1618)&gt;0),"",", "&amp;K1618)</f>
        <v/>
      </c>
    </row>
    <row r="1619" spans="1:25" x14ac:dyDescent="0.25">
      <c r="A1619" s="24"/>
      <c r="B1619" s="17" t="s">
        <v>82</v>
      </c>
      <c r="C1619" s="18" t="str">
        <f>IF(ISERROR(S1615),"",INDEX(XMLLINK[Art],MATCH(Q1619,XMLLINK[EnsembleNr],0)))</f>
        <v/>
      </c>
      <c r="D1619" s="21">
        <v>4</v>
      </c>
      <c r="E1619" s="18" t="str">
        <f>IF(S1619,"",INDEX(XMLLINK[NamePerson],MATCH(Q1620&amp;"_"&amp;D1619,XMLLINK[EID_MID],0)))</f>
        <v/>
      </c>
      <c r="F1619" s="18" t="str">
        <f>IF(S1619,"",INDEX(XMLLINK[GebDat],MATCH(Q1620&amp;"_"&amp;D1619,XMLLINK[EID_MID],0)))</f>
        <v/>
      </c>
      <c r="G1619" s="18" t="str">
        <f>IF(S1619,"",INDEX(XMLLINK[Geschlecht],MATCH(Q1620&amp;"_"&amp;D1619,XMLLINK[EID_MID],0)))</f>
        <v/>
      </c>
      <c r="H1619" s="18" t="str">
        <f>IF(S1619,"",INDEX(XMLLINK[Adresse],MATCH(Q1620&amp;"_"&amp;D1619,XMLLINK[EID_MID],0)))</f>
        <v/>
      </c>
      <c r="I1619" s="18" t="str">
        <f>IF(S1619,"",INDEX(XMLLINK[Email],MATCH(Q1620&amp;"_"&amp;D1619,XMLLINK[EID_MID],0)))</f>
        <v/>
      </c>
      <c r="J1619" s="18" t="str">
        <f>IF(S1619,"",INDEX(XMLLINK[Telefon],MATCH(Q1620&amp;"_"&amp;D1619,XMLLINK[EID_MID],0)))</f>
        <v/>
      </c>
      <c r="K1619" s="18" t="str">
        <f>IF(S1619,"",INDEX(XMLLINK[Instrument],MATCH(Q1620&amp;"_"&amp;D1619,XMLLINK[EID_MID],0)))</f>
        <v/>
      </c>
      <c r="L1619" s="18" t="str">
        <f>IF(S1619,"",INDEX(XMLLINK[BereichIDPerson],MATCH(Q1620&amp;"_"&amp;D1619,XMLLINK[EID_MID],0)))</f>
        <v/>
      </c>
      <c r="M1619" s="18" t="str">
        <f>IF(S1619,"",INDEX(XMLLINK[BereichNamePerson],MATCH(Q1620&amp;"_"&amp;D1619,XMLLINK[EID_MID],0)))</f>
        <v/>
      </c>
      <c r="N1619" s="18" t="str">
        <f>IF(S1619,"",INDEX(XMLLINK[AuswahlPerson],MATCH(Q1620&amp;"_"&amp;D1619,XMLLINK[EID_MID],0)))</f>
        <v/>
      </c>
      <c r="O1619" s="18" t="str">
        <f>IF(S1619,"",INDEX(XMLLINK[BemerkungPerson],MATCH(Q1620&amp;"_"&amp;D1619,XMLLINK[EID_MID],0)))</f>
        <v/>
      </c>
      <c r="Q1619" s="21">
        <f t="shared" si="320"/>
        <v>81</v>
      </c>
      <c r="R1619" s="15">
        <v>4</v>
      </c>
      <c r="S1619" s="18" t="b">
        <f>ISERROR(INDEX(XMLLINK[NamePerson],MATCH(Q1617&amp;"_"&amp;D1619,XMLLINK[EID_MID],0)))</f>
        <v>1</v>
      </c>
      <c r="U1619" s="15" t="str">
        <f t="shared" ca="1" si="321"/>
        <v/>
      </c>
      <c r="W1619" s="15" t="str">
        <f>IF(OR(M1619="",COUNTIF(M1616:M1618,M1619)&gt;0),"",", "&amp;M1619)</f>
        <v/>
      </c>
      <c r="Y1619" s="15" t="str">
        <f>IF(OR(K1619="",COUNTIF(K1616:K1618,K1619)&gt;0),"",", "&amp;K1619)</f>
        <v/>
      </c>
    </row>
    <row r="1620" spans="1:25" x14ac:dyDescent="0.25">
      <c r="A1620" s="24"/>
      <c r="B1620" s="17" t="s">
        <v>83</v>
      </c>
      <c r="C1620" s="18" t="str">
        <f>IF(ISERROR(S1615),"",INDEX(XMLLINK[Stufe],MATCH(Q1620,XMLLINK[EnsembleNr],0)))</f>
        <v/>
      </c>
      <c r="D1620" s="21">
        <v>5</v>
      </c>
      <c r="E1620" s="18" t="str">
        <f>IF(S1620,"",INDEX(XMLLINK[NamePerson],MATCH(Q1621&amp;"_"&amp;D1620,XMLLINK[EID_MID],0)))</f>
        <v/>
      </c>
      <c r="F1620" s="18" t="str">
        <f>IF(S1620,"",INDEX(XMLLINK[GebDat],MATCH(Q1621&amp;"_"&amp;D1620,XMLLINK[EID_MID],0)))</f>
        <v/>
      </c>
      <c r="G1620" s="18" t="str">
        <f>IF(S1620,"",INDEX(XMLLINK[Geschlecht],MATCH(Q1621&amp;"_"&amp;D1620,XMLLINK[EID_MID],0)))</f>
        <v/>
      </c>
      <c r="H1620" s="18" t="str">
        <f>IF(S1620,"",INDEX(XMLLINK[Adresse],MATCH(Q1621&amp;"_"&amp;D1620,XMLLINK[EID_MID],0)))</f>
        <v/>
      </c>
      <c r="I1620" s="18" t="str">
        <f>IF(S1620,"",INDEX(XMLLINK[Email],MATCH(Q1621&amp;"_"&amp;D1620,XMLLINK[EID_MID],0)))</f>
        <v/>
      </c>
      <c r="J1620" s="18" t="str">
        <f>IF(S1620,"",INDEX(XMLLINK[Telefon],MATCH(Q1621&amp;"_"&amp;D1620,XMLLINK[EID_MID],0)))</f>
        <v/>
      </c>
      <c r="K1620" s="18" t="str">
        <f>IF(S1620,"",INDEX(XMLLINK[Instrument],MATCH(Q1621&amp;"_"&amp;D1620,XMLLINK[EID_MID],0)))</f>
        <v/>
      </c>
      <c r="L1620" s="18" t="str">
        <f>IF(S1620,"",INDEX(XMLLINK[BereichIDPerson],MATCH(Q1621&amp;"_"&amp;D1620,XMLLINK[EID_MID],0)))</f>
        <v/>
      </c>
      <c r="M1620" s="18" t="str">
        <f>IF(S1620,"",INDEX(XMLLINK[BereichNamePerson],MATCH(Q1621&amp;"_"&amp;D1620,XMLLINK[EID_MID],0)))</f>
        <v/>
      </c>
      <c r="N1620" s="18" t="str">
        <f>IF(S1620,"",INDEX(XMLLINK[AuswahlPerson],MATCH(Q1621&amp;"_"&amp;D1620,XMLLINK[EID_MID],0)))</f>
        <v/>
      </c>
      <c r="O1620" s="18" t="str">
        <f>IF(S1620,"",INDEX(XMLLINK[BemerkungPerson],MATCH(Q1621&amp;"_"&amp;D1620,XMLLINK[EID_MID],0)))</f>
        <v/>
      </c>
      <c r="Q1620" s="21">
        <f t="shared" si="320"/>
        <v>81</v>
      </c>
      <c r="R1620" s="15">
        <v>5</v>
      </c>
      <c r="S1620" s="18" t="b">
        <f>ISERROR(INDEX(XMLLINK[NamePerson],MATCH(Q1617&amp;"_"&amp;D1620,XMLLINK[EID_MID],0)))</f>
        <v>1</v>
      </c>
      <c r="U1620" s="15" t="str">
        <f t="shared" ca="1" si="321"/>
        <v/>
      </c>
      <c r="W1620" s="15" t="str">
        <f>IF(OR(M1620="",COUNTIF(M1616:M1619,M1620)&gt;0),"",", "&amp;M1620)</f>
        <v/>
      </c>
      <c r="Y1620" s="15" t="str">
        <f>IF(OR(K1620="",COUNTIF(K1617:K1619,K1620)&gt;0),"",", "&amp;K1620)</f>
        <v/>
      </c>
    </row>
    <row r="1621" spans="1:25" x14ac:dyDescent="0.25">
      <c r="A1621" s="24"/>
      <c r="B1621" s="17" t="s">
        <v>84</v>
      </c>
      <c r="C1621" s="18" t="str">
        <f>IF(ISERROR(S1615),"",INDEX(XMLLINK[Artikel],MATCH(Q1621,XMLLINK[EnsembleNr],0)))</f>
        <v/>
      </c>
      <c r="D1621" s="21">
        <v>6</v>
      </c>
      <c r="E1621" s="18" t="str">
        <f>IF(S1621,"",INDEX(XMLLINK[NamePerson],MATCH(Q1622&amp;"_"&amp;D1621,XMLLINK[EID_MID],0)))</f>
        <v/>
      </c>
      <c r="F1621" s="18" t="str">
        <f>IF(S1621,"",INDEX(XMLLINK[GebDat],MATCH(Q1622&amp;"_"&amp;D1621,XMLLINK[EID_MID],0)))</f>
        <v/>
      </c>
      <c r="G1621" s="18" t="str">
        <f>IF(S1621,"",INDEX(XMLLINK[Geschlecht],MATCH(Q1622&amp;"_"&amp;D1621,XMLLINK[EID_MID],0)))</f>
        <v/>
      </c>
      <c r="H1621" s="18" t="str">
        <f>IF(S1621,"",INDEX(XMLLINK[Adresse],MATCH(Q1622&amp;"_"&amp;D1621,XMLLINK[EID_MID],0)))</f>
        <v/>
      </c>
      <c r="I1621" s="18" t="str">
        <f>IF(S1621,"",INDEX(XMLLINK[Email],MATCH(Q1622&amp;"_"&amp;D1621,XMLLINK[EID_MID],0)))</f>
        <v/>
      </c>
      <c r="J1621" s="18" t="str">
        <f>IF(S1621,"",INDEX(XMLLINK[Telefon],MATCH(Q1622&amp;"_"&amp;D1621,XMLLINK[EID_MID],0)))</f>
        <v/>
      </c>
      <c r="K1621" s="18" t="str">
        <f>IF(S1621,"",INDEX(XMLLINK[Instrument],MATCH(Q1622&amp;"_"&amp;D1621,XMLLINK[EID_MID],0)))</f>
        <v/>
      </c>
      <c r="L1621" s="18" t="str">
        <f>IF(S1621,"",INDEX(XMLLINK[BereichIDPerson],MATCH(Q1622&amp;"_"&amp;D1621,XMLLINK[EID_MID],0)))</f>
        <v/>
      </c>
      <c r="M1621" s="18" t="str">
        <f>IF(S1621,"",INDEX(XMLLINK[BereichNamePerson],MATCH(Q1622&amp;"_"&amp;D1621,XMLLINK[EID_MID],0)))</f>
        <v/>
      </c>
      <c r="N1621" s="18" t="str">
        <f>IF(S1621,"",INDEX(XMLLINK[AuswahlPerson],MATCH(Q1622&amp;"_"&amp;D1621,XMLLINK[EID_MID],0)))</f>
        <v/>
      </c>
      <c r="O1621" s="18" t="str">
        <f>IF(S1621,"",INDEX(XMLLINK[BemerkungPerson],MATCH(Q1622&amp;"_"&amp;D1621,XMLLINK[EID_MID],0)))</f>
        <v/>
      </c>
      <c r="Q1621" s="21">
        <f t="shared" si="320"/>
        <v>81</v>
      </c>
      <c r="R1621" s="15">
        <v>6</v>
      </c>
      <c r="S1621" s="18" t="b">
        <f>ISERROR(INDEX(XMLLINK[NamePerson],MATCH(Q1617&amp;"_"&amp;D1621,XMLLINK[EID_MID],0)))</f>
        <v>1</v>
      </c>
      <c r="U1621" s="15" t="str">
        <f t="shared" ca="1" si="321"/>
        <v/>
      </c>
      <c r="W1621" s="15" t="str">
        <f>IF(OR(M1621="",COUNTIF(M1616:M1620,M1621)&gt;0),"",", "&amp;M1621)</f>
        <v/>
      </c>
      <c r="Y1621" s="15" t="str">
        <f>IF(OR(K1621="",COUNTIF(K1618:K1620,K1621)&gt;0),"",", "&amp;K1621)</f>
        <v/>
      </c>
    </row>
    <row r="1622" spans="1:25" x14ac:dyDescent="0.25">
      <c r="A1622" s="24"/>
      <c r="B1622" s="17" t="s">
        <v>85</v>
      </c>
      <c r="C1622" s="18" t="str">
        <f>IF(ISERROR(S1615),"",INDEX(XMLLINK[BereichID],MATCH(Q1622,XMLLINK[EnsembleNr],0)))</f>
        <v/>
      </c>
      <c r="D1622" s="21">
        <v>7</v>
      </c>
      <c r="E1622" s="18" t="str">
        <f>IF(S1622,"",INDEX(XMLLINK[NamePerson],MATCH(Q1623&amp;"_"&amp;D1622,XMLLINK[EID_MID],0)))</f>
        <v/>
      </c>
      <c r="F1622" s="18" t="str">
        <f>IF(S1622,"",INDEX(XMLLINK[GebDat],MATCH(Q1623&amp;"_"&amp;D1622,XMLLINK[EID_MID],0)))</f>
        <v/>
      </c>
      <c r="G1622" s="18" t="str">
        <f>IF(S1622,"",INDEX(XMLLINK[Geschlecht],MATCH(Q1623&amp;"_"&amp;D1622,XMLLINK[EID_MID],0)))</f>
        <v/>
      </c>
      <c r="H1622" s="18" t="str">
        <f>IF(S1622,"",INDEX(XMLLINK[Adresse],MATCH(Q1623&amp;"_"&amp;D1622,XMLLINK[EID_MID],0)))</f>
        <v/>
      </c>
      <c r="I1622" s="18" t="str">
        <f>IF(S1622,"",INDEX(XMLLINK[Email],MATCH(Q1623&amp;"_"&amp;D1622,XMLLINK[EID_MID],0)))</f>
        <v/>
      </c>
      <c r="J1622" s="18" t="str">
        <f>IF(S1622,"",INDEX(XMLLINK[Telefon],MATCH(Q1623&amp;"_"&amp;D1622,XMLLINK[EID_MID],0)))</f>
        <v/>
      </c>
      <c r="K1622" s="18" t="str">
        <f>IF(S1622,"",INDEX(XMLLINK[Instrument],MATCH(Q1623&amp;"_"&amp;D1622,XMLLINK[EID_MID],0)))</f>
        <v/>
      </c>
      <c r="L1622" s="18" t="str">
        <f>IF(S1622,"",INDEX(XMLLINK[BereichIDPerson],MATCH(Q1623&amp;"_"&amp;D1622,XMLLINK[EID_MID],0)))</f>
        <v/>
      </c>
      <c r="M1622" s="18" t="str">
        <f>IF(S1622,"",INDEX(XMLLINK[BereichNamePerson],MATCH(Q1623&amp;"_"&amp;D1622,XMLLINK[EID_MID],0)))</f>
        <v/>
      </c>
      <c r="N1622" s="18" t="str">
        <f>IF(S1622,"",INDEX(XMLLINK[AuswahlPerson],MATCH(Q1623&amp;"_"&amp;D1622,XMLLINK[EID_MID],0)))</f>
        <v/>
      </c>
      <c r="O1622" s="18" t="str">
        <f>IF(S1622,"",INDEX(XMLLINK[BemerkungPerson],MATCH(Q1623&amp;"_"&amp;D1622,XMLLINK[EID_MID],0)))</f>
        <v/>
      </c>
      <c r="Q1622" s="21">
        <f t="shared" si="320"/>
        <v>81</v>
      </c>
      <c r="R1622" s="15">
        <v>7</v>
      </c>
      <c r="S1622" s="18" t="b">
        <f>ISERROR(INDEX(XMLLINK[NamePerson],MATCH(Q1617&amp;"_"&amp;D1622,XMLLINK[EID_MID],0)))</f>
        <v>1</v>
      </c>
      <c r="U1622" s="15" t="str">
        <f t="shared" ca="1" si="321"/>
        <v/>
      </c>
      <c r="W1622" s="15" t="str">
        <f>IF(OR(M1622="",COUNTIF(M1616:M1621,M1622)&gt;0),"",", "&amp;M1622)</f>
        <v/>
      </c>
      <c r="Y1622" s="15" t="str">
        <f>IF(OR(K1622="",COUNTIF(K1619:K1621,K1622)&gt;0),"",", "&amp;K1622)</f>
        <v/>
      </c>
    </row>
    <row r="1623" spans="1:25" x14ac:dyDescent="0.25">
      <c r="A1623" s="24"/>
      <c r="B1623" s="17" t="s">
        <v>86</v>
      </c>
      <c r="C1623" s="18" t="str">
        <f>IF(ISERROR(S1615),"",INDEX(XMLLINK[BereichName],MATCH(Q1623,XMLLINK[EnsembleNr],0)))</f>
        <v/>
      </c>
      <c r="D1623" s="21">
        <v>8</v>
      </c>
      <c r="E1623" s="18" t="str">
        <f>IF(S1623,"",INDEX(XMLLINK[NamePerson],MATCH(Q1624&amp;"_"&amp;D1623,XMLLINK[EID_MID],0)))</f>
        <v/>
      </c>
      <c r="F1623" s="18" t="str">
        <f>IF(S1623,"",INDEX(XMLLINK[GebDat],MATCH(Q1624&amp;"_"&amp;D1623,XMLLINK[EID_MID],0)))</f>
        <v/>
      </c>
      <c r="G1623" s="18" t="str">
        <f>IF(S1623,"",INDEX(XMLLINK[Geschlecht],MATCH(Q1624&amp;"_"&amp;D1623,XMLLINK[EID_MID],0)))</f>
        <v/>
      </c>
      <c r="H1623" s="18" t="str">
        <f>IF(S1623,"",INDEX(XMLLINK[Adresse],MATCH(Q1624&amp;"_"&amp;D1623,XMLLINK[EID_MID],0)))</f>
        <v/>
      </c>
      <c r="I1623" s="18" t="str">
        <f>IF(S1623,"",INDEX(XMLLINK[Email],MATCH(Q1624&amp;"_"&amp;D1623,XMLLINK[EID_MID],0)))</f>
        <v/>
      </c>
      <c r="J1623" s="18" t="str">
        <f>IF(S1623,"",INDEX(XMLLINK[Telefon],MATCH(Q1624&amp;"_"&amp;D1623,XMLLINK[EID_MID],0)))</f>
        <v/>
      </c>
      <c r="K1623" s="18" t="str">
        <f>IF(S1623,"",INDEX(XMLLINK[Instrument],MATCH(Q1624&amp;"_"&amp;D1623,XMLLINK[EID_MID],0)))</f>
        <v/>
      </c>
      <c r="L1623" s="18" t="str">
        <f>IF(S1623,"",INDEX(XMLLINK[BereichIDPerson],MATCH(Q1624&amp;"_"&amp;D1623,XMLLINK[EID_MID],0)))</f>
        <v/>
      </c>
      <c r="M1623" s="18" t="str">
        <f>IF(S1623,"",INDEX(XMLLINK[BereichNamePerson],MATCH(Q1624&amp;"_"&amp;D1623,XMLLINK[EID_MID],0)))</f>
        <v/>
      </c>
      <c r="N1623" s="18" t="str">
        <f>IF(S1623,"",INDEX(XMLLINK[AuswahlPerson],MATCH(Q1624&amp;"_"&amp;D1623,XMLLINK[EID_MID],0)))</f>
        <v/>
      </c>
      <c r="O1623" s="18" t="str">
        <f>IF(S1623,"",INDEX(XMLLINK[BemerkungPerson],MATCH(Q1624&amp;"_"&amp;D1623,XMLLINK[EID_MID],0)))</f>
        <v/>
      </c>
      <c r="Q1623" s="21">
        <f t="shared" si="320"/>
        <v>81</v>
      </c>
      <c r="R1623" s="15">
        <v>8</v>
      </c>
      <c r="S1623" s="18" t="b">
        <f>ISERROR(INDEX(XMLLINK[NamePerson],MATCH(Q1617&amp;"_"&amp;D1623,XMLLINK[EID_MID],0)))</f>
        <v>1</v>
      </c>
      <c r="U1623" s="15" t="str">
        <f t="shared" ca="1" si="321"/>
        <v/>
      </c>
      <c r="W1623" s="15" t="str">
        <f>IF(OR(M1623="",COUNTIF(M1616:M1622,M1623)&gt;0),"",", "&amp;M1623)</f>
        <v/>
      </c>
      <c r="Y1623" s="15" t="str">
        <f>IF(OR(K1623="",COUNTIF(K1620:K1622,K1623)&gt;0),"",", "&amp;K1623)</f>
        <v/>
      </c>
    </row>
    <row r="1624" spans="1:25" x14ac:dyDescent="0.25">
      <c r="A1624" s="24"/>
      <c r="B1624" s="17" t="s">
        <v>87</v>
      </c>
      <c r="C1624" s="18" t="str">
        <f>IF(ISERROR(S1615),"",INDEX(XMLLINK[Auftrittzeit],MATCH(Q1624,XMLLINK[EnsembleNr],0)))</f>
        <v/>
      </c>
      <c r="D1624" s="17" t="s">
        <v>94</v>
      </c>
      <c r="E1624" s="15" t="s">
        <v>29</v>
      </c>
      <c r="F1624" s="15" t="s">
        <v>30</v>
      </c>
      <c r="G1624" s="15" t="s">
        <v>95</v>
      </c>
      <c r="H1624" s="15" t="s">
        <v>32</v>
      </c>
      <c r="I1624" s="15" t="s">
        <v>20</v>
      </c>
      <c r="J1624" s="15" t="s">
        <v>39</v>
      </c>
      <c r="Q1624" s="21">
        <f t="shared" si="320"/>
        <v>81</v>
      </c>
      <c r="U1624" s="15">
        <f ca="1">COUNT(U1616:U1623)</f>
        <v>0</v>
      </c>
      <c r="W1624" s="29" t="str">
        <f>CONCATENATE(W1625,V1626,W1626,V1627,W1627,V1628,W1628,V1629,W1629,V1630,W1630,V1631,W1631)</f>
        <v/>
      </c>
    </row>
    <row r="1625" spans="1:25" x14ac:dyDescent="0.25">
      <c r="A1625" s="24"/>
      <c r="B1625" s="17" t="s">
        <v>88</v>
      </c>
      <c r="C1625" s="18" t="str">
        <f>IF(ISERROR(S1615),"",INDEX(XMLLINK[Bemerkung],MATCH(Q1625,XMLLINK[EnsembleNr],0)))</f>
        <v/>
      </c>
      <c r="D1625" s="21">
        <v>1</v>
      </c>
      <c r="E1625" s="18" t="str">
        <f>IF(S1625,"",INDEX(XMLLINK[Titel],MATCH(Q1626&amp;"_"&amp;D1625,XMLLINK[EID_WID],0)))</f>
        <v/>
      </c>
      <c r="F1625" s="18" t="str">
        <f>IF(S1625,"",INDEX(XMLLINK[Komponist],MATCH(Q1626&amp;"_"&amp;D1625,XMLLINK[EID_WID],0)))</f>
        <v/>
      </c>
      <c r="G1625" s="18" t="str">
        <f>IF(S1625,"",INDEX(XMLLINK[Satz],MATCH(Q1626&amp;"_"&amp;D1625,XMLLINK[EID_WID],0)))</f>
        <v/>
      </c>
      <c r="H1625" s="18" t="str">
        <f>IF(S1625,"",INDEX(XMLLINK[Dauer],MATCH(Q1626&amp;"_"&amp;D1625,XMLLINK[EID_WID],0)))</f>
        <v/>
      </c>
      <c r="I1625" s="18" t="str">
        <f>IF(S1625,"",INDEX(XMLLINK[BemerkungWerk],MATCH(Q1626&amp;"_"&amp;D1625,XMLLINK[EID_WID],0)))</f>
        <v/>
      </c>
      <c r="J1625" s="18" t="str">
        <f>IF(S1625,"",INDEX(XMLLINK[Pflicht],MATCH(Q1626&amp;"_"&amp;D1625,XMLLINK[EID_WID],0)))</f>
        <v/>
      </c>
      <c r="Q1625" s="21">
        <f t="shared" si="320"/>
        <v>81</v>
      </c>
      <c r="R1625" s="22" t="s">
        <v>102</v>
      </c>
      <c r="S1625" s="18" t="b">
        <f>ISERROR(INDEX(XMLLINK[NamePerson],MATCH(Q1627&amp;"_"&amp;D1625,XMLLINK[EID_WID],0)))</f>
        <v>1</v>
      </c>
      <c r="W1625" s="15" t="str">
        <f t="shared" ref="W1625:W1632" si="322">IF(AND(F1625="",G1625=""),E1625,IF(AND(F1625&lt;&gt;"",G1625&lt;&gt;""),F1625&amp;", "&amp;E1625&amp;", "&amp;G1625,IF(F1625="",E1625&amp;", "&amp;G1625,F1625&amp;", "&amp;E1625)))</f>
        <v/>
      </c>
    </row>
    <row r="1626" spans="1:25" x14ac:dyDescent="0.25">
      <c r="A1626" s="24"/>
      <c r="B1626" s="17" t="s">
        <v>108</v>
      </c>
      <c r="C1626" s="28" t="str">
        <f ca="1">IF(U1624=0,"",SUM(U1616:U1623)/U1624/365.25)</f>
        <v/>
      </c>
      <c r="D1626" s="21">
        <v>2</v>
      </c>
      <c r="E1626" s="18" t="str">
        <f>IF(S1626,"",INDEX(XMLLINK[Titel],MATCH(Q1627&amp;"_"&amp;D1626,XMLLINK[EID_WID],0)))</f>
        <v/>
      </c>
      <c r="F1626" s="18" t="str">
        <f>IF(S1626,"",INDEX(XMLLINK[Komponist],MATCH(Q1627&amp;"_"&amp;D1626,XMLLINK[EID_WID],0)))</f>
        <v/>
      </c>
      <c r="G1626" s="18" t="str">
        <f>IF(S1626,"",INDEX(XMLLINK[Satz],MATCH(Q1627&amp;"_"&amp;D1626,XMLLINK[EID_WID],0)))</f>
        <v/>
      </c>
      <c r="H1626" s="18" t="str">
        <f>IF(S1626,"",INDEX(XMLLINK[Dauer],MATCH(Q1627&amp;"_"&amp;D1626,XMLLINK[EID_WID],0)))</f>
        <v/>
      </c>
      <c r="I1626" s="18" t="str">
        <f>IF(S1626,"",INDEX(XMLLINK[BemerkungWerk],MATCH(Q1627&amp;"_"&amp;D1626,XMLLINK[EID_WID],0)))</f>
        <v/>
      </c>
      <c r="J1626" s="18" t="str">
        <f>IF(S1626,"",INDEX(XMLLINK[Pflicht],MATCH(Q1627&amp;"_"&amp;D1626,XMLLINK[EID_WID],0)))</f>
        <v/>
      </c>
      <c r="Q1626" s="21">
        <f t="shared" si="320"/>
        <v>81</v>
      </c>
      <c r="R1626" s="22">
        <v>2</v>
      </c>
      <c r="S1626" s="18" t="b">
        <f>ISERROR(INDEX(XMLLINK[NamePerson],MATCH(Q1628&amp;"_"&amp;D1626,XMLLINK[EID_WID],0)))</f>
        <v>1</v>
      </c>
      <c r="V1626" s="15" t="str">
        <f>IF(W1626="","","; ")</f>
        <v/>
      </c>
      <c r="W1626" s="15" t="str">
        <f t="shared" si="322"/>
        <v/>
      </c>
    </row>
    <row r="1627" spans="1:25" x14ac:dyDescent="0.25">
      <c r="A1627" s="24"/>
      <c r="D1627" s="21">
        <v>3</v>
      </c>
      <c r="E1627" s="18" t="str">
        <f>IF(S1627,"",INDEX(XMLLINK[Titel],MATCH(Q1628&amp;"_"&amp;D1627,XMLLINK[EID_WID],0)))</f>
        <v/>
      </c>
      <c r="F1627" s="18" t="str">
        <f>IF(S1627,"",INDEX(XMLLINK[Komponist],MATCH(Q1628&amp;"_"&amp;D1627,XMLLINK[EID_WID],0)))</f>
        <v/>
      </c>
      <c r="G1627" s="18" t="str">
        <f>IF(S1627,"",INDEX(XMLLINK[Satz],MATCH(Q1628&amp;"_"&amp;D1627,XMLLINK[EID_WID],0)))</f>
        <v/>
      </c>
      <c r="H1627" s="18" t="str">
        <f>IF(S1627,"",INDEX(XMLLINK[Dauer],MATCH(Q1628&amp;"_"&amp;D1627,XMLLINK[EID_WID],0)))</f>
        <v/>
      </c>
      <c r="I1627" s="18" t="str">
        <f>IF(S1627,"",INDEX(XMLLINK[BemerkungWerk],MATCH(Q1628&amp;"_"&amp;D1627,XMLLINK[EID_WID],0)))</f>
        <v/>
      </c>
      <c r="J1627" s="18" t="str">
        <f>IF(S1627,"",INDEX(XMLLINK[Pflicht],MATCH(Q1628&amp;"_"&amp;D1627,XMLLINK[EID_WID],0)))</f>
        <v/>
      </c>
      <c r="Q1627" s="21">
        <f t="shared" si="320"/>
        <v>81</v>
      </c>
      <c r="R1627" s="22">
        <v>3</v>
      </c>
      <c r="S1627" s="18" t="b">
        <f>ISERROR(INDEX(XMLLINK[NamePerson],MATCH(Q1629&amp;"_"&amp;D1627,XMLLINK[EID_WID],0)))</f>
        <v>1</v>
      </c>
      <c r="V1627" s="15" t="str">
        <f t="shared" ref="V1627:V1632" si="323">IF(W1627="","","; ")</f>
        <v/>
      </c>
      <c r="W1627" s="15" t="str">
        <f t="shared" si="322"/>
        <v/>
      </c>
    </row>
    <row r="1628" spans="1:25" x14ac:dyDescent="0.25">
      <c r="A1628" s="24"/>
      <c r="D1628" s="21">
        <v>4</v>
      </c>
      <c r="E1628" s="18" t="str">
        <f>IF(S1628,"",INDEX(XMLLINK[Titel],MATCH(Q1629&amp;"_"&amp;D1628,XMLLINK[EID_WID],0)))</f>
        <v/>
      </c>
      <c r="F1628" s="18" t="str">
        <f>IF(S1628,"",INDEX(XMLLINK[Komponist],MATCH(Q1629&amp;"_"&amp;D1628,XMLLINK[EID_WID],0)))</f>
        <v/>
      </c>
      <c r="G1628" s="18" t="str">
        <f>IF(S1628,"",INDEX(XMLLINK[Satz],MATCH(Q1629&amp;"_"&amp;D1628,XMLLINK[EID_WID],0)))</f>
        <v/>
      </c>
      <c r="H1628" s="18" t="str">
        <f>IF(S1628,"",INDEX(XMLLINK[Dauer],MATCH(Q1629&amp;"_"&amp;D1628,XMLLINK[EID_WID],0)))</f>
        <v/>
      </c>
      <c r="I1628" s="18" t="str">
        <f>IF(S1628,"",INDEX(XMLLINK[BemerkungWerk],MATCH(Q1629&amp;"_"&amp;D1628,XMLLINK[EID_WID],0)))</f>
        <v/>
      </c>
      <c r="J1628" s="18" t="str">
        <f>IF(S1628,"",INDEX(XMLLINK[Pflicht],MATCH(Q1629&amp;"_"&amp;D1628,XMLLINK[EID_WID],0)))</f>
        <v/>
      </c>
      <c r="Q1628" s="21">
        <f t="shared" si="320"/>
        <v>81</v>
      </c>
      <c r="R1628" s="22">
        <v>4</v>
      </c>
      <c r="S1628" s="18" t="b">
        <f>ISERROR(INDEX(XMLLINK[NamePerson],MATCH(Q1630&amp;"_"&amp;D1628,XMLLINK[EID_WID],0)))</f>
        <v>1</v>
      </c>
      <c r="V1628" s="15" t="str">
        <f t="shared" si="323"/>
        <v/>
      </c>
      <c r="W1628" s="15" t="str">
        <f t="shared" si="322"/>
        <v/>
      </c>
    </row>
    <row r="1629" spans="1:25" x14ac:dyDescent="0.25">
      <c r="A1629" s="24"/>
      <c r="D1629" s="21">
        <v>5</v>
      </c>
      <c r="E1629" s="18" t="str">
        <f>IF(S1629,"",INDEX(XMLLINK[Titel],MATCH(Q1630&amp;"_"&amp;D1629,XMLLINK[EID_WID],0)))</f>
        <v/>
      </c>
      <c r="F1629" s="18" t="str">
        <f>IF(S1629,"",INDEX(XMLLINK[Komponist],MATCH(Q1630&amp;"_"&amp;D1629,XMLLINK[EID_WID],0)))</f>
        <v/>
      </c>
      <c r="G1629" s="18" t="str">
        <f>IF(S1629,"",INDEX(XMLLINK[Satz],MATCH(Q1630&amp;"_"&amp;D1629,XMLLINK[EID_WID],0)))</f>
        <v/>
      </c>
      <c r="H1629" s="18" t="str">
        <f>IF(S1629,"",INDEX(XMLLINK[Dauer],MATCH(Q1630&amp;"_"&amp;D1629,XMLLINK[EID_WID],0)))</f>
        <v/>
      </c>
      <c r="I1629" s="18" t="str">
        <f>IF(S1629,"",INDEX(XMLLINK[BemerkungWerk],MATCH(Q1630&amp;"_"&amp;D1629,XMLLINK[EID_WID],0)))</f>
        <v/>
      </c>
      <c r="J1629" s="18" t="str">
        <f>IF(S1629,"",INDEX(XMLLINK[Pflicht],MATCH(Q1630&amp;"_"&amp;D1629,XMLLINK[EID_WID],0)))</f>
        <v/>
      </c>
      <c r="Q1629" s="21">
        <f t="shared" si="320"/>
        <v>81</v>
      </c>
      <c r="R1629" s="22">
        <v>5</v>
      </c>
      <c r="S1629" s="18" t="b">
        <f>ISERROR(INDEX(XMLLINK[NamePerson],MATCH(Q1631&amp;"_"&amp;D1629,XMLLINK[EID_WID],0)))</f>
        <v>1</v>
      </c>
      <c r="V1629" s="15" t="str">
        <f t="shared" si="323"/>
        <v/>
      </c>
      <c r="W1629" s="15" t="str">
        <f t="shared" si="322"/>
        <v/>
      </c>
    </row>
    <row r="1630" spans="1:25" x14ac:dyDescent="0.25">
      <c r="A1630" s="24"/>
      <c r="D1630" s="21">
        <v>6</v>
      </c>
      <c r="E1630" s="18" t="str">
        <f>IF(S1630,"",INDEX(XMLLINK[Titel],MATCH(Q1631&amp;"_"&amp;D1630,XMLLINK[EID_WID],0)))</f>
        <v/>
      </c>
      <c r="F1630" s="18" t="str">
        <f>IF(S1630,"",INDEX(XMLLINK[Komponist],MATCH(Q1631&amp;"_"&amp;D1630,XMLLINK[EID_WID],0)))</f>
        <v/>
      </c>
      <c r="G1630" s="18" t="str">
        <f>IF(S1630,"",INDEX(XMLLINK[Satz],MATCH(Q1631&amp;"_"&amp;D1630,XMLLINK[EID_WID],0)))</f>
        <v/>
      </c>
      <c r="H1630" s="18" t="str">
        <f>IF(S1630,"",INDEX(XMLLINK[Dauer],MATCH(Q1631&amp;"_"&amp;D1630,XMLLINK[EID_WID],0)))</f>
        <v/>
      </c>
      <c r="I1630" s="18" t="str">
        <f>IF(S1630,"",INDEX(XMLLINK[BemerkungWerk],MATCH(Q1631&amp;"_"&amp;D1630,XMLLINK[EID_WID],0)))</f>
        <v/>
      </c>
      <c r="J1630" s="18" t="str">
        <f>IF(S1630,"",INDEX(XMLLINK[Pflicht],MATCH(Q1631&amp;"_"&amp;D1630,XMLLINK[EID_WID],0)))</f>
        <v/>
      </c>
      <c r="Q1630" s="21">
        <f t="shared" si="320"/>
        <v>81</v>
      </c>
      <c r="R1630" s="22">
        <v>6</v>
      </c>
      <c r="S1630" s="18" t="b">
        <f>ISERROR(INDEX(XMLLINK[NamePerson],MATCH(Q1632&amp;"_"&amp;D1630,XMLLINK[EID_WID],0)))</f>
        <v>1</v>
      </c>
      <c r="V1630" s="15" t="str">
        <f t="shared" si="323"/>
        <v/>
      </c>
      <c r="W1630" s="15" t="str">
        <f t="shared" si="322"/>
        <v/>
      </c>
    </row>
    <row r="1631" spans="1:25" x14ac:dyDescent="0.25">
      <c r="A1631" s="24"/>
      <c r="D1631" s="21">
        <v>7</v>
      </c>
      <c r="E1631" s="18" t="str">
        <f>IF(S1631,"",INDEX(XMLLINK[Titel],MATCH(Q1632&amp;"_"&amp;D1631,XMLLINK[EID_WID],0)))</f>
        <v/>
      </c>
      <c r="F1631" s="18" t="str">
        <f>IF(S1631,"",INDEX(XMLLINK[Komponist],MATCH(Q1632&amp;"_"&amp;D1631,XMLLINK[EID_WID],0)))</f>
        <v/>
      </c>
      <c r="G1631" s="18" t="str">
        <f>IF(S1631,"",INDEX(XMLLINK[Satz],MATCH(Q1632&amp;"_"&amp;D1631,XMLLINK[EID_WID],0)))</f>
        <v/>
      </c>
      <c r="H1631" s="18" t="str">
        <f>IF(S1631,"",INDEX(XMLLINK[Dauer],MATCH(Q1632&amp;"_"&amp;D1631,XMLLINK[EID_WID],0)))</f>
        <v/>
      </c>
      <c r="I1631" s="18" t="str">
        <f>IF(S1631,"",INDEX(XMLLINK[BemerkungWerk],MATCH(Q1632&amp;"_"&amp;D1631,XMLLINK[EID_WID],0)))</f>
        <v/>
      </c>
      <c r="J1631" s="18" t="str">
        <f>IF(S1631,"",INDEX(XMLLINK[Pflicht],MATCH(Q1632&amp;"_"&amp;D1631,XMLLINK[EID_WID],0)))</f>
        <v/>
      </c>
      <c r="Q1631" s="21">
        <f t="shared" si="320"/>
        <v>81</v>
      </c>
      <c r="R1631" s="22">
        <v>7</v>
      </c>
      <c r="S1631" s="18" t="b">
        <f>ISERROR(INDEX(XMLLINK[NamePerson],MATCH(Q1633&amp;"_"&amp;D1631,XMLLINK[EID_WID],0)))</f>
        <v>1</v>
      </c>
      <c r="V1631" s="15" t="str">
        <f t="shared" si="323"/>
        <v/>
      </c>
      <c r="W1631" s="15" t="str">
        <f t="shared" si="322"/>
        <v/>
      </c>
    </row>
    <row r="1632" spans="1:25" x14ac:dyDescent="0.25">
      <c r="A1632" s="24"/>
      <c r="D1632" s="21">
        <v>8</v>
      </c>
      <c r="E1632" s="18" t="str">
        <f>IF(S1632,"",INDEX(XMLLINK[Titel],MATCH(Q1633&amp;"_"&amp;D1632,XMLLINK[EID_WID],0)))</f>
        <v/>
      </c>
      <c r="F1632" s="18" t="str">
        <f>IF(S1632,"",INDEX(XMLLINK[Komponist],MATCH(Q1633&amp;"_"&amp;D1632,XMLLINK[EID_WID],0)))</f>
        <v/>
      </c>
      <c r="G1632" s="18" t="str">
        <f>IF(S1632,"",INDEX(XMLLINK[Satz],MATCH(Q1633&amp;"_"&amp;D1632,XMLLINK[EID_WID],0)))</f>
        <v/>
      </c>
      <c r="H1632" s="18" t="str">
        <f>IF(S1632,"",INDEX(XMLLINK[Dauer],MATCH(Q1633&amp;"_"&amp;D1632,XMLLINK[EID_WID],0)))</f>
        <v/>
      </c>
      <c r="I1632" s="18" t="str">
        <f>IF(S1632,"",INDEX(XMLLINK[BemerkungWerk],MATCH(Q1633&amp;"_"&amp;D1632,XMLLINK[EID_WID],0)))</f>
        <v/>
      </c>
      <c r="J1632" s="18" t="str">
        <f>IF(S1632,"",INDEX(XMLLINK[Pflicht],MATCH(Q1633&amp;"_"&amp;D1632,XMLLINK[EID_WID],0)))</f>
        <v/>
      </c>
      <c r="Q1632" s="21"/>
      <c r="R1632" s="22">
        <v>8</v>
      </c>
      <c r="S1632" s="18" t="b">
        <f>ISERROR(INDEX(XMLLINK[NamePerson],MATCH(A1633&amp;"_"&amp;D1632,XMLLINK[EID_WID],0)))</f>
        <v>1</v>
      </c>
      <c r="V1632" s="15" t="str">
        <f t="shared" si="323"/>
        <v/>
      </c>
      <c r="W1632" s="15" t="str">
        <f t="shared" si="322"/>
        <v/>
      </c>
    </row>
    <row r="1634" spans="1:25" x14ac:dyDescent="0.25">
      <c r="A1634" s="23" t="s">
        <v>96</v>
      </c>
      <c r="B1634" s="23">
        <f>(ROW()+6)/20</f>
        <v>82</v>
      </c>
      <c r="C1634" s="24"/>
      <c r="D1634" s="24"/>
      <c r="E1634" s="24"/>
      <c r="F1634" s="24"/>
      <c r="G1634" s="24"/>
      <c r="H1634" s="24"/>
      <c r="I1634" s="24"/>
      <c r="J1634" s="24"/>
      <c r="K1634" s="24"/>
      <c r="L1634" s="24"/>
      <c r="M1634" s="24"/>
      <c r="N1634" s="24"/>
      <c r="O1634" s="24"/>
    </row>
    <row r="1635" spans="1:25" x14ac:dyDescent="0.25">
      <c r="A1635" s="24"/>
      <c r="B1635" s="17" t="s">
        <v>78</v>
      </c>
      <c r="C1635" s="18" t="str">
        <f>IF(ISERROR(S1635),"",INDEX(XMLLINK[Name],MATCH(Q1636,XMLLINK[EnsembleNr],0)))</f>
        <v/>
      </c>
      <c r="D1635" s="17" t="s">
        <v>89</v>
      </c>
      <c r="E1635" s="19" t="s">
        <v>11</v>
      </c>
      <c r="F1635" s="15" t="s">
        <v>90</v>
      </c>
      <c r="G1635" s="15" t="s">
        <v>91</v>
      </c>
      <c r="H1635" s="15" t="s">
        <v>24</v>
      </c>
      <c r="I1635" s="15" t="s">
        <v>25</v>
      </c>
      <c r="J1635" s="15" t="s">
        <v>26</v>
      </c>
      <c r="K1635" s="15" t="s">
        <v>27</v>
      </c>
      <c r="L1635" s="15" t="s">
        <v>18</v>
      </c>
      <c r="M1635" s="15" t="s">
        <v>92</v>
      </c>
      <c r="N1635" s="15" t="s">
        <v>93</v>
      </c>
      <c r="O1635" s="15" t="s">
        <v>20</v>
      </c>
      <c r="Q1635" s="21" t="s">
        <v>103</v>
      </c>
      <c r="R1635" s="17" t="s">
        <v>97</v>
      </c>
      <c r="S1635" s="20" t="e">
        <f>VLOOKUP(Q1637,XMLLINK[EnsembleNr],1,0)</f>
        <v>#N/A</v>
      </c>
      <c r="T1635" s="15" t="s">
        <v>100</v>
      </c>
      <c r="W1635" s="29" t="str">
        <f>CONCATENATE(W1636,W1637,W1638,W1639,W1640,W1641,W1642,W1643)</f>
        <v/>
      </c>
      <c r="X1635" s="31">
        <f>8-COUNTIF(W1636:W1643,"")</f>
        <v>0</v>
      </c>
      <c r="Y1635" s="29" t="str">
        <f>CONCATENATE(Y1636,Y1637,Y1638,Y1639,Y1640,Y1641,Y1642,Y1643)</f>
        <v/>
      </c>
    </row>
    <row r="1636" spans="1:25" x14ac:dyDescent="0.25">
      <c r="A1636" s="24"/>
      <c r="B1636" s="17" t="s">
        <v>79</v>
      </c>
      <c r="C1636" s="18" t="str">
        <f>IF(ISERROR(S1635),"",INDEX(XMLLINK[Leiter],MATCH(Q1636,XMLLINK[EnsembleNr],0)))</f>
        <v/>
      </c>
      <c r="D1636" s="21">
        <v>1</v>
      </c>
      <c r="E1636" s="18" t="str">
        <f>IF(S1636,"",INDEX(XMLLINK[NamePerson],MATCH(Q1637&amp;"_"&amp;D1636,XMLLINK[EID_MID],0)))</f>
        <v/>
      </c>
      <c r="F1636" s="18" t="str">
        <f>IF(S1636,"",INDEX(XMLLINK[GebDat],MATCH(Q1637&amp;"_"&amp;D1636,XMLLINK[EID_MID],0)))</f>
        <v/>
      </c>
      <c r="G1636" s="18" t="str">
        <f>IF(S1636,"",INDEX(XMLLINK[Geschlecht],MATCH(Q1637&amp;"_"&amp;D1636,XMLLINK[EID_MID],0)))</f>
        <v/>
      </c>
      <c r="H1636" s="18" t="str">
        <f>IF(S1636,"",INDEX(XMLLINK[Adresse],MATCH(Q1637&amp;"_"&amp;D1636,XMLLINK[EID_MID],0)))</f>
        <v/>
      </c>
      <c r="I1636" s="18" t="str">
        <f>IF(S1636,"",INDEX(XMLLINK[Email],MATCH(Q1637&amp;"_"&amp;D1636,XMLLINK[EID_MID],0)))</f>
        <v/>
      </c>
      <c r="J1636" s="18" t="str">
        <f>IF(S1636,"",INDEX(XMLLINK[Telefon],MATCH(Q1637&amp;"_"&amp;D1636,XMLLINK[EID_MID],0)))</f>
        <v/>
      </c>
      <c r="K1636" s="18" t="str">
        <f>IF(S1636,"",INDEX(XMLLINK[Instrument],MATCH(Q1637&amp;"_"&amp;D1636,XMLLINK[EID_MID],0)))</f>
        <v/>
      </c>
      <c r="L1636" s="18" t="str">
        <f>IF(S1636,"",INDEX(XMLLINK[BereichIDPerson],MATCH(Q1637&amp;"_"&amp;D1636,XMLLINK[EID_MID],0)))</f>
        <v/>
      </c>
      <c r="M1636" s="18" t="str">
        <f>IF(S1636,"",INDEX(XMLLINK[BereichNamePerson],MATCH(Q1637&amp;"_"&amp;D1636,XMLLINK[EID_MID],0)))</f>
        <v/>
      </c>
      <c r="N1636" s="18" t="str">
        <f>IF(S1636,"",INDEX(XMLLINK[AuswahlPerson],MATCH(Q1637&amp;"_"&amp;D1636,XMLLINK[EID_MID],0)))</f>
        <v/>
      </c>
      <c r="O1636" s="18" t="str">
        <f>IF(S1636,"",INDEX(XMLLINK[BemerkungPerson],MATCH(Q1637&amp;"_"&amp;D1636,XMLLINK[EID_MID],0)))</f>
        <v/>
      </c>
      <c r="Q1636" s="21">
        <f>B1634</f>
        <v>82</v>
      </c>
      <c r="R1636" s="22" t="s">
        <v>101</v>
      </c>
      <c r="S1636" s="18" t="b">
        <f>ISERROR(INDEX(XMLLINK[NamePerson],MATCH(Q1637&amp;"_"&amp;D1636,XMLLINK[EID_MID],0)))</f>
        <v>1</v>
      </c>
      <c r="U1636" s="15" t="str">
        <f ca="1">IF(ISNUMBER(DATEVALUE(F1636)),TODAY()-DATEVALUE(F1636),"")</f>
        <v/>
      </c>
      <c r="W1636" s="15" t="str">
        <f>M1636</f>
        <v/>
      </c>
      <c r="X1636" s="29" t="str">
        <f>IF(E1636="","",IF(E1637="",E1636,IF(E1638="",E1636&amp;", "&amp;E1637,IF(E1639="",E1636&amp;", "&amp;E1637&amp;", "&amp;E1638,IF(E1640="",E1636&amp;", "&amp;E1637&amp;", "&amp;E1638&amp;", "&amp;E1639,IF(E1641="",E1636&amp;", "&amp;E1637&amp;", "&amp;E1638&amp;", "&amp;E1639&amp;", "&amp;E1640,IF(E1642="",E1636&amp;", "&amp;E1637&amp;", "&amp;E1638&amp;", "&amp;E1639&amp;", "&amp;E1640&amp;", "&amp;E1641,IF(E1643="",E1636&amp;", "&amp;E1637&amp;", "&amp;E1638&amp;", "&amp;E1639&amp;", "&amp;E1640&amp;", "&amp;E1641&amp;", "&amp;E1642,E1636&amp;", "&amp;E1637&amp;", "&amp;E1638&amp;", "&amp;E1639&amp;", "&amp;E1640&amp;", "&amp;E1641&amp;", "&amp;E1642&amp;", "&amp;E1643))))))))</f>
        <v/>
      </c>
      <c r="Y1636" s="15" t="str">
        <f>K1636</f>
        <v/>
      </c>
    </row>
    <row r="1637" spans="1:25" x14ac:dyDescent="0.25">
      <c r="A1637" s="24"/>
      <c r="B1637" s="17" t="s">
        <v>80</v>
      </c>
      <c r="C1637" s="18" t="str">
        <f>IF(ISERROR(S1635),"",INDEX(XMLLINK[LeiterEmail],MATCH(Q1637,XMLLINK[EnsembleNr],0)))</f>
        <v/>
      </c>
      <c r="D1637" s="21">
        <v>2</v>
      </c>
      <c r="E1637" s="18" t="str">
        <f>IF(S1637,"",INDEX(XMLLINK[NamePerson],MATCH(Q1638&amp;"_"&amp;D1637,XMLLINK[EID_MID],0)))</f>
        <v/>
      </c>
      <c r="F1637" s="18" t="str">
        <f>IF(S1637,"",INDEX(XMLLINK[GebDat],MATCH(Q1638&amp;"_"&amp;D1637,XMLLINK[EID_MID],0)))</f>
        <v/>
      </c>
      <c r="G1637" s="18" t="str">
        <f>IF(S1637,"",INDEX(XMLLINK[Geschlecht],MATCH(Q1638&amp;"_"&amp;D1637,XMLLINK[EID_MID],0)))</f>
        <v/>
      </c>
      <c r="H1637" s="18" t="str">
        <f>IF(S1637,"",INDEX(XMLLINK[Adresse],MATCH(Q1638&amp;"_"&amp;D1637,XMLLINK[EID_MID],0)))</f>
        <v/>
      </c>
      <c r="I1637" s="18" t="str">
        <f>IF(S1637,"",INDEX(XMLLINK[Email],MATCH(Q1638&amp;"_"&amp;D1637,XMLLINK[EID_MID],0)))</f>
        <v/>
      </c>
      <c r="J1637" s="18" t="str">
        <f>IF(S1637,"",INDEX(XMLLINK[Telefon],MATCH(Q1638&amp;"_"&amp;D1637,XMLLINK[EID_MID],0)))</f>
        <v/>
      </c>
      <c r="K1637" s="18" t="str">
        <f>IF(S1637,"",INDEX(XMLLINK[Instrument],MATCH(Q1638&amp;"_"&amp;D1637,XMLLINK[EID_MID],0)))</f>
        <v/>
      </c>
      <c r="L1637" s="18" t="str">
        <f>IF(S1637,"",INDEX(XMLLINK[BereichIDPerson],MATCH(Q1638&amp;"_"&amp;D1637,XMLLINK[EID_MID],0)))</f>
        <v/>
      </c>
      <c r="M1637" s="18" t="str">
        <f>IF(S1637,"",INDEX(XMLLINK[BereichNamePerson],MATCH(Q1638&amp;"_"&amp;D1637,XMLLINK[EID_MID],0)))</f>
        <v/>
      </c>
      <c r="N1637" s="18" t="str">
        <f>IF(S1637,"",INDEX(XMLLINK[AuswahlPerson],MATCH(Q1638&amp;"_"&amp;D1637,XMLLINK[EID_MID],0)))</f>
        <v/>
      </c>
      <c r="O1637" s="18" t="str">
        <f>IF(S1637,"",INDEX(XMLLINK[BemerkungPerson],MATCH(Q1638&amp;"_"&amp;D1637,XMLLINK[EID_MID],0)))</f>
        <v/>
      </c>
      <c r="Q1637" s="21">
        <f t="shared" ref="Q1637:Q1651" si="324">Q1636</f>
        <v>82</v>
      </c>
      <c r="R1637" s="15">
        <v>2</v>
      </c>
      <c r="S1637" s="18" t="b">
        <f>ISERROR(INDEX(XMLLINK[NamePerson],MATCH(Q1637&amp;"_"&amp;D1637,XMLLINK[EID_MID],0)))</f>
        <v>1</v>
      </c>
      <c r="U1637" s="15" t="str">
        <f t="shared" ref="U1637:U1643" ca="1" si="325">IF(ISNUMBER(DATEVALUE(F1637)),TODAY()-DATEVALUE(F1637),"")</f>
        <v/>
      </c>
      <c r="W1637" s="15" t="str">
        <f>IF(AND(M1637&lt;&gt;"",M1637&lt;&gt;M1636),", "&amp;M1637,"")</f>
        <v/>
      </c>
      <c r="Y1637" s="15" t="str">
        <f>IF(AND(K1637&lt;&gt;"",K1637&lt;&gt;K1636),", "&amp;K1637,"")</f>
        <v/>
      </c>
    </row>
    <row r="1638" spans="1:25" x14ac:dyDescent="0.25">
      <c r="A1638" s="24"/>
      <c r="B1638" s="17" t="s">
        <v>81</v>
      </c>
      <c r="C1638" s="18" t="str">
        <f>IF(ISERROR(S1635),"",INDEX(XMLLINK[LeiterTelefon],MATCH(Q1638,XMLLINK[EnsembleNr],0)))</f>
        <v/>
      </c>
      <c r="D1638" s="21">
        <v>3</v>
      </c>
      <c r="E1638" s="18" t="str">
        <f>IF(S1638,"",INDEX(XMLLINK[NamePerson],MATCH(Q1639&amp;"_"&amp;D1638,XMLLINK[EID_MID],0)))</f>
        <v/>
      </c>
      <c r="F1638" s="18" t="str">
        <f>IF(S1638,"",INDEX(XMLLINK[GebDat],MATCH(Q1639&amp;"_"&amp;D1638,XMLLINK[EID_MID],0)))</f>
        <v/>
      </c>
      <c r="G1638" s="18" t="str">
        <f>IF(S1638,"",INDEX(XMLLINK[Geschlecht],MATCH(Q1639&amp;"_"&amp;D1638,XMLLINK[EID_MID],0)))</f>
        <v/>
      </c>
      <c r="H1638" s="18" t="str">
        <f>IF(S1638,"",INDEX(XMLLINK[Adresse],MATCH(Q1639&amp;"_"&amp;D1638,XMLLINK[EID_MID],0)))</f>
        <v/>
      </c>
      <c r="I1638" s="18" t="str">
        <f>IF(S1638,"",INDEX(XMLLINK[Email],MATCH(Q1639&amp;"_"&amp;D1638,XMLLINK[EID_MID],0)))</f>
        <v/>
      </c>
      <c r="J1638" s="18" t="str">
        <f>IF(S1638,"",INDEX(XMLLINK[Telefon],MATCH(Q1639&amp;"_"&amp;D1638,XMLLINK[EID_MID],0)))</f>
        <v/>
      </c>
      <c r="K1638" s="18" t="str">
        <f>IF(S1638,"",INDEX(XMLLINK[Instrument],MATCH(Q1639&amp;"_"&amp;D1638,XMLLINK[EID_MID],0)))</f>
        <v/>
      </c>
      <c r="L1638" s="18" t="str">
        <f>IF(S1638,"",INDEX(XMLLINK[BereichIDPerson],MATCH(Q1639&amp;"_"&amp;D1638,XMLLINK[EID_MID],0)))</f>
        <v/>
      </c>
      <c r="M1638" s="18" t="str">
        <f>IF(S1638,"",INDEX(XMLLINK[BereichNamePerson],MATCH(Q1639&amp;"_"&amp;D1638,XMLLINK[EID_MID],0)))</f>
        <v/>
      </c>
      <c r="N1638" s="18" t="str">
        <f>IF(S1638,"",INDEX(XMLLINK[AuswahlPerson],MATCH(Q1639&amp;"_"&amp;D1638,XMLLINK[EID_MID],0)))</f>
        <v/>
      </c>
      <c r="O1638" s="18" t="str">
        <f>IF(S1638,"",INDEX(XMLLINK[BemerkungPerson],MATCH(Q1639&amp;"_"&amp;D1638,XMLLINK[EID_MID],0)))</f>
        <v/>
      </c>
      <c r="Q1638" s="21">
        <f t="shared" si="324"/>
        <v>82</v>
      </c>
      <c r="R1638" s="15">
        <v>3</v>
      </c>
      <c r="S1638" s="18" t="b">
        <f>ISERROR(INDEX(XMLLINK[NamePerson],MATCH(Q1637&amp;"_"&amp;D1638,XMLLINK[EID_MID],0)))</f>
        <v>1</v>
      </c>
      <c r="U1638" s="15" t="str">
        <f t="shared" ca="1" si="325"/>
        <v/>
      </c>
      <c r="W1638" s="15" t="str">
        <f>IF(OR(M1638="",COUNTIF(M1636:M1637,M1638)&gt;0),"",", "&amp;M1638)</f>
        <v/>
      </c>
      <c r="Y1638" s="15" t="str">
        <f>IF(OR(K1638="",COUNTIF(K1636:K1637,K1638)&gt;0),"",", "&amp;K1638)</f>
        <v/>
      </c>
    </row>
    <row r="1639" spans="1:25" x14ac:dyDescent="0.25">
      <c r="A1639" s="24"/>
      <c r="B1639" s="17" t="s">
        <v>82</v>
      </c>
      <c r="C1639" s="18" t="str">
        <f>IF(ISERROR(S1635),"",INDEX(XMLLINK[Art],MATCH(Q1639,XMLLINK[EnsembleNr],0)))</f>
        <v/>
      </c>
      <c r="D1639" s="21">
        <v>4</v>
      </c>
      <c r="E1639" s="18" t="str">
        <f>IF(S1639,"",INDEX(XMLLINK[NamePerson],MATCH(Q1640&amp;"_"&amp;D1639,XMLLINK[EID_MID],0)))</f>
        <v/>
      </c>
      <c r="F1639" s="18" t="str">
        <f>IF(S1639,"",INDEX(XMLLINK[GebDat],MATCH(Q1640&amp;"_"&amp;D1639,XMLLINK[EID_MID],0)))</f>
        <v/>
      </c>
      <c r="G1639" s="18" t="str">
        <f>IF(S1639,"",INDEX(XMLLINK[Geschlecht],MATCH(Q1640&amp;"_"&amp;D1639,XMLLINK[EID_MID],0)))</f>
        <v/>
      </c>
      <c r="H1639" s="18" t="str">
        <f>IF(S1639,"",INDEX(XMLLINK[Adresse],MATCH(Q1640&amp;"_"&amp;D1639,XMLLINK[EID_MID],0)))</f>
        <v/>
      </c>
      <c r="I1639" s="18" t="str">
        <f>IF(S1639,"",INDEX(XMLLINK[Email],MATCH(Q1640&amp;"_"&amp;D1639,XMLLINK[EID_MID],0)))</f>
        <v/>
      </c>
      <c r="J1639" s="18" t="str">
        <f>IF(S1639,"",INDEX(XMLLINK[Telefon],MATCH(Q1640&amp;"_"&amp;D1639,XMLLINK[EID_MID],0)))</f>
        <v/>
      </c>
      <c r="K1639" s="18" t="str">
        <f>IF(S1639,"",INDEX(XMLLINK[Instrument],MATCH(Q1640&amp;"_"&amp;D1639,XMLLINK[EID_MID],0)))</f>
        <v/>
      </c>
      <c r="L1639" s="18" t="str">
        <f>IF(S1639,"",INDEX(XMLLINK[BereichIDPerson],MATCH(Q1640&amp;"_"&amp;D1639,XMLLINK[EID_MID],0)))</f>
        <v/>
      </c>
      <c r="M1639" s="18" t="str">
        <f>IF(S1639,"",INDEX(XMLLINK[BereichNamePerson],MATCH(Q1640&amp;"_"&amp;D1639,XMLLINK[EID_MID],0)))</f>
        <v/>
      </c>
      <c r="N1639" s="18" t="str">
        <f>IF(S1639,"",INDEX(XMLLINK[AuswahlPerson],MATCH(Q1640&amp;"_"&amp;D1639,XMLLINK[EID_MID],0)))</f>
        <v/>
      </c>
      <c r="O1639" s="18" t="str">
        <f>IF(S1639,"",INDEX(XMLLINK[BemerkungPerson],MATCH(Q1640&amp;"_"&amp;D1639,XMLLINK[EID_MID],0)))</f>
        <v/>
      </c>
      <c r="Q1639" s="21">
        <f t="shared" si="324"/>
        <v>82</v>
      </c>
      <c r="R1639" s="15">
        <v>4</v>
      </c>
      <c r="S1639" s="18" t="b">
        <f>ISERROR(INDEX(XMLLINK[NamePerson],MATCH(Q1637&amp;"_"&amp;D1639,XMLLINK[EID_MID],0)))</f>
        <v>1</v>
      </c>
      <c r="U1639" s="15" t="str">
        <f t="shared" ca="1" si="325"/>
        <v/>
      </c>
      <c r="W1639" s="15" t="str">
        <f>IF(OR(M1639="",COUNTIF(M1636:M1638,M1639)&gt;0),"",", "&amp;M1639)</f>
        <v/>
      </c>
      <c r="Y1639" s="15" t="str">
        <f>IF(OR(K1639="",COUNTIF(K1636:K1638,K1639)&gt;0),"",", "&amp;K1639)</f>
        <v/>
      </c>
    </row>
    <row r="1640" spans="1:25" x14ac:dyDescent="0.25">
      <c r="A1640" s="24"/>
      <c r="B1640" s="17" t="s">
        <v>83</v>
      </c>
      <c r="C1640" s="18" t="str">
        <f>IF(ISERROR(S1635),"",INDEX(XMLLINK[Stufe],MATCH(Q1640,XMLLINK[EnsembleNr],0)))</f>
        <v/>
      </c>
      <c r="D1640" s="21">
        <v>5</v>
      </c>
      <c r="E1640" s="18" t="str">
        <f>IF(S1640,"",INDEX(XMLLINK[NamePerson],MATCH(Q1641&amp;"_"&amp;D1640,XMLLINK[EID_MID],0)))</f>
        <v/>
      </c>
      <c r="F1640" s="18" t="str">
        <f>IF(S1640,"",INDEX(XMLLINK[GebDat],MATCH(Q1641&amp;"_"&amp;D1640,XMLLINK[EID_MID],0)))</f>
        <v/>
      </c>
      <c r="G1640" s="18" t="str">
        <f>IF(S1640,"",INDEX(XMLLINK[Geschlecht],MATCH(Q1641&amp;"_"&amp;D1640,XMLLINK[EID_MID],0)))</f>
        <v/>
      </c>
      <c r="H1640" s="18" t="str">
        <f>IF(S1640,"",INDEX(XMLLINK[Adresse],MATCH(Q1641&amp;"_"&amp;D1640,XMLLINK[EID_MID],0)))</f>
        <v/>
      </c>
      <c r="I1640" s="18" t="str">
        <f>IF(S1640,"",INDEX(XMLLINK[Email],MATCH(Q1641&amp;"_"&amp;D1640,XMLLINK[EID_MID],0)))</f>
        <v/>
      </c>
      <c r="J1640" s="18" t="str">
        <f>IF(S1640,"",INDEX(XMLLINK[Telefon],MATCH(Q1641&amp;"_"&amp;D1640,XMLLINK[EID_MID],0)))</f>
        <v/>
      </c>
      <c r="K1640" s="18" t="str">
        <f>IF(S1640,"",INDEX(XMLLINK[Instrument],MATCH(Q1641&amp;"_"&amp;D1640,XMLLINK[EID_MID],0)))</f>
        <v/>
      </c>
      <c r="L1640" s="18" t="str">
        <f>IF(S1640,"",INDEX(XMLLINK[BereichIDPerson],MATCH(Q1641&amp;"_"&amp;D1640,XMLLINK[EID_MID],0)))</f>
        <v/>
      </c>
      <c r="M1640" s="18" t="str">
        <f>IF(S1640,"",INDEX(XMLLINK[BereichNamePerson],MATCH(Q1641&amp;"_"&amp;D1640,XMLLINK[EID_MID],0)))</f>
        <v/>
      </c>
      <c r="N1640" s="18" t="str">
        <f>IF(S1640,"",INDEX(XMLLINK[AuswahlPerson],MATCH(Q1641&amp;"_"&amp;D1640,XMLLINK[EID_MID],0)))</f>
        <v/>
      </c>
      <c r="O1640" s="18" t="str">
        <f>IF(S1640,"",INDEX(XMLLINK[BemerkungPerson],MATCH(Q1641&amp;"_"&amp;D1640,XMLLINK[EID_MID],0)))</f>
        <v/>
      </c>
      <c r="Q1640" s="21">
        <f t="shared" si="324"/>
        <v>82</v>
      </c>
      <c r="R1640" s="15">
        <v>5</v>
      </c>
      <c r="S1640" s="18" t="b">
        <f>ISERROR(INDEX(XMLLINK[NamePerson],MATCH(Q1637&amp;"_"&amp;D1640,XMLLINK[EID_MID],0)))</f>
        <v>1</v>
      </c>
      <c r="U1640" s="15" t="str">
        <f t="shared" ca="1" si="325"/>
        <v/>
      </c>
      <c r="W1640" s="15" t="str">
        <f>IF(OR(M1640="",COUNTIF(M1636:M1639,M1640)&gt;0),"",", "&amp;M1640)</f>
        <v/>
      </c>
      <c r="Y1640" s="15" t="str">
        <f>IF(OR(K1640="",COUNTIF(K1637:K1639,K1640)&gt;0),"",", "&amp;K1640)</f>
        <v/>
      </c>
    </row>
    <row r="1641" spans="1:25" x14ac:dyDescent="0.25">
      <c r="A1641" s="24"/>
      <c r="B1641" s="17" t="s">
        <v>84</v>
      </c>
      <c r="C1641" s="18" t="str">
        <f>IF(ISERROR(S1635),"",INDEX(XMLLINK[Artikel],MATCH(Q1641,XMLLINK[EnsembleNr],0)))</f>
        <v/>
      </c>
      <c r="D1641" s="21">
        <v>6</v>
      </c>
      <c r="E1641" s="18" t="str">
        <f>IF(S1641,"",INDEX(XMLLINK[NamePerson],MATCH(Q1642&amp;"_"&amp;D1641,XMLLINK[EID_MID],0)))</f>
        <v/>
      </c>
      <c r="F1641" s="18" t="str">
        <f>IF(S1641,"",INDEX(XMLLINK[GebDat],MATCH(Q1642&amp;"_"&amp;D1641,XMLLINK[EID_MID],0)))</f>
        <v/>
      </c>
      <c r="G1641" s="18" t="str">
        <f>IF(S1641,"",INDEX(XMLLINK[Geschlecht],MATCH(Q1642&amp;"_"&amp;D1641,XMLLINK[EID_MID],0)))</f>
        <v/>
      </c>
      <c r="H1641" s="18" t="str">
        <f>IF(S1641,"",INDEX(XMLLINK[Adresse],MATCH(Q1642&amp;"_"&amp;D1641,XMLLINK[EID_MID],0)))</f>
        <v/>
      </c>
      <c r="I1641" s="18" t="str">
        <f>IF(S1641,"",INDEX(XMLLINK[Email],MATCH(Q1642&amp;"_"&amp;D1641,XMLLINK[EID_MID],0)))</f>
        <v/>
      </c>
      <c r="J1641" s="18" t="str">
        <f>IF(S1641,"",INDEX(XMLLINK[Telefon],MATCH(Q1642&amp;"_"&amp;D1641,XMLLINK[EID_MID],0)))</f>
        <v/>
      </c>
      <c r="K1641" s="18" t="str">
        <f>IF(S1641,"",INDEX(XMLLINK[Instrument],MATCH(Q1642&amp;"_"&amp;D1641,XMLLINK[EID_MID],0)))</f>
        <v/>
      </c>
      <c r="L1641" s="18" t="str">
        <f>IF(S1641,"",INDEX(XMLLINK[BereichIDPerson],MATCH(Q1642&amp;"_"&amp;D1641,XMLLINK[EID_MID],0)))</f>
        <v/>
      </c>
      <c r="M1641" s="18" t="str">
        <f>IF(S1641,"",INDEX(XMLLINK[BereichNamePerson],MATCH(Q1642&amp;"_"&amp;D1641,XMLLINK[EID_MID],0)))</f>
        <v/>
      </c>
      <c r="N1641" s="18" t="str">
        <f>IF(S1641,"",INDEX(XMLLINK[AuswahlPerson],MATCH(Q1642&amp;"_"&amp;D1641,XMLLINK[EID_MID],0)))</f>
        <v/>
      </c>
      <c r="O1641" s="18" t="str">
        <f>IF(S1641,"",INDEX(XMLLINK[BemerkungPerson],MATCH(Q1642&amp;"_"&amp;D1641,XMLLINK[EID_MID],0)))</f>
        <v/>
      </c>
      <c r="Q1641" s="21">
        <f t="shared" si="324"/>
        <v>82</v>
      </c>
      <c r="R1641" s="15">
        <v>6</v>
      </c>
      <c r="S1641" s="18" t="b">
        <f>ISERROR(INDEX(XMLLINK[NamePerson],MATCH(Q1637&amp;"_"&amp;D1641,XMLLINK[EID_MID],0)))</f>
        <v>1</v>
      </c>
      <c r="U1641" s="15" t="str">
        <f t="shared" ca="1" si="325"/>
        <v/>
      </c>
      <c r="W1641" s="15" t="str">
        <f>IF(OR(M1641="",COUNTIF(M1636:M1640,M1641)&gt;0),"",", "&amp;M1641)</f>
        <v/>
      </c>
      <c r="Y1641" s="15" t="str">
        <f>IF(OR(K1641="",COUNTIF(K1638:K1640,K1641)&gt;0),"",", "&amp;K1641)</f>
        <v/>
      </c>
    </row>
    <row r="1642" spans="1:25" x14ac:dyDescent="0.25">
      <c r="A1642" s="24"/>
      <c r="B1642" s="17" t="s">
        <v>85</v>
      </c>
      <c r="C1642" s="18" t="str">
        <f>IF(ISERROR(S1635),"",INDEX(XMLLINK[BereichID],MATCH(Q1642,XMLLINK[EnsembleNr],0)))</f>
        <v/>
      </c>
      <c r="D1642" s="21">
        <v>7</v>
      </c>
      <c r="E1642" s="18" t="str">
        <f>IF(S1642,"",INDEX(XMLLINK[NamePerson],MATCH(Q1643&amp;"_"&amp;D1642,XMLLINK[EID_MID],0)))</f>
        <v/>
      </c>
      <c r="F1642" s="18" t="str">
        <f>IF(S1642,"",INDEX(XMLLINK[GebDat],MATCH(Q1643&amp;"_"&amp;D1642,XMLLINK[EID_MID],0)))</f>
        <v/>
      </c>
      <c r="G1642" s="18" t="str">
        <f>IF(S1642,"",INDEX(XMLLINK[Geschlecht],MATCH(Q1643&amp;"_"&amp;D1642,XMLLINK[EID_MID],0)))</f>
        <v/>
      </c>
      <c r="H1642" s="18" t="str">
        <f>IF(S1642,"",INDEX(XMLLINK[Adresse],MATCH(Q1643&amp;"_"&amp;D1642,XMLLINK[EID_MID],0)))</f>
        <v/>
      </c>
      <c r="I1642" s="18" t="str">
        <f>IF(S1642,"",INDEX(XMLLINK[Email],MATCH(Q1643&amp;"_"&amp;D1642,XMLLINK[EID_MID],0)))</f>
        <v/>
      </c>
      <c r="J1642" s="18" t="str">
        <f>IF(S1642,"",INDEX(XMLLINK[Telefon],MATCH(Q1643&amp;"_"&amp;D1642,XMLLINK[EID_MID],0)))</f>
        <v/>
      </c>
      <c r="K1642" s="18" t="str">
        <f>IF(S1642,"",INDEX(XMLLINK[Instrument],MATCH(Q1643&amp;"_"&amp;D1642,XMLLINK[EID_MID],0)))</f>
        <v/>
      </c>
      <c r="L1642" s="18" t="str">
        <f>IF(S1642,"",INDEX(XMLLINK[BereichIDPerson],MATCH(Q1643&amp;"_"&amp;D1642,XMLLINK[EID_MID],0)))</f>
        <v/>
      </c>
      <c r="M1642" s="18" t="str">
        <f>IF(S1642,"",INDEX(XMLLINK[BereichNamePerson],MATCH(Q1643&amp;"_"&amp;D1642,XMLLINK[EID_MID],0)))</f>
        <v/>
      </c>
      <c r="N1642" s="18" t="str">
        <f>IF(S1642,"",INDEX(XMLLINK[AuswahlPerson],MATCH(Q1643&amp;"_"&amp;D1642,XMLLINK[EID_MID],0)))</f>
        <v/>
      </c>
      <c r="O1642" s="18" t="str">
        <f>IF(S1642,"",INDEX(XMLLINK[BemerkungPerson],MATCH(Q1643&amp;"_"&amp;D1642,XMLLINK[EID_MID],0)))</f>
        <v/>
      </c>
      <c r="Q1642" s="21">
        <f t="shared" si="324"/>
        <v>82</v>
      </c>
      <c r="R1642" s="15">
        <v>7</v>
      </c>
      <c r="S1642" s="18" t="b">
        <f>ISERROR(INDEX(XMLLINK[NamePerson],MATCH(Q1637&amp;"_"&amp;D1642,XMLLINK[EID_MID],0)))</f>
        <v>1</v>
      </c>
      <c r="U1642" s="15" t="str">
        <f t="shared" ca="1" si="325"/>
        <v/>
      </c>
      <c r="W1642" s="15" t="str">
        <f>IF(OR(M1642="",COUNTIF(M1636:M1641,M1642)&gt;0),"",", "&amp;M1642)</f>
        <v/>
      </c>
      <c r="Y1642" s="15" t="str">
        <f>IF(OR(K1642="",COUNTIF(K1639:K1641,K1642)&gt;0),"",", "&amp;K1642)</f>
        <v/>
      </c>
    </row>
    <row r="1643" spans="1:25" x14ac:dyDescent="0.25">
      <c r="A1643" s="24"/>
      <c r="B1643" s="17" t="s">
        <v>86</v>
      </c>
      <c r="C1643" s="18" t="str">
        <f>IF(ISERROR(S1635),"",INDEX(XMLLINK[BereichName],MATCH(Q1643,XMLLINK[EnsembleNr],0)))</f>
        <v/>
      </c>
      <c r="D1643" s="21">
        <v>8</v>
      </c>
      <c r="E1643" s="18" t="str">
        <f>IF(S1643,"",INDEX(XMLLINK[NamePerson],MATCH(Q1644&amp;"_"&amp;D1643,XMLLINK[EID_MID],0)))</f>
        <v/>
      </c>
      <c r="F1643" s="18" t="str">
        <f>IF(S1643,"",INDEX(XMLLINK[GebDat],MATCH(Q1644&amp;"_"&amp;D1643,XMLLINK[EID_MID],0)))</f>
        <v/>
      </c>
      <c r="G1643" s="18" t="str">
        <f>IF(S1643,"",INDEX(XMLLINK[Geschlecht],MATCH(Q1644&amp;"_"&amp;D1643,XMLLINK[EID_MID],0)))</f>
        <v/>
      </c>
      <c r="H1643" s="18" t="str">
        <f>IF(S1643,"",INDEX(XMLLINK[Adresse],MATCH(Q1644&amp;"_"&amp;D1643,XMLLINK[EID_MID],0)))</f>
        <v/>
      </c>
      <c r="I1643" s="18" t="str">
        <f>IF(S1643,"",INDEX(XMLLINK[Email],MATCH(Q1644&amp;"_"&amp;D1643,XMLLINK[EID_MID],0)))</f>
        <v/>
      </c>
      <c r="J1643" s="18" t="str">
        <f>IF(S1643,"",INDEX(XMLLINK[Telefon],MATCH(Q1644&amp;"_"&amp;D1643,XMLLINK[EID_MID],0)))</f>
        <v/>
      </c>
      <c r="K1643" s="18" t="str">
        <f>IF(S1643,"",INDEX(XMLLINK[Instrument],MATCH(Q1644&amp;"_"&amp;D1643,XMLLINK[EID_MID],0)))</f>
        <v/>
      </c>
      <c r="L1643" s="18" t="str">
        <f>IF(S1643,"",INDEX(XMLLINK[BereichIDPerson],MATCH(Q1644&amp;"_"&amp;D1643,XMLLINK[EID_MID],0)))</f>
        <v/>
      </c>
      <c r="M1643" s="18" t="str">
        <f>IF(S1643,"",INDEX(XMLLINK[BereichNamePerson],MATCH(Q1644&amp;"_"&amp;D1643,XMLLINK[EID_MID],0)))</f>
        <v/>
      </c>
      <c r="N1643" s="18" t="str">
        <f>IF(S1643,"",INDEX(XMLLINK[AuswahlPerson],MATCH(Q1644&amp;"_"&amp;D1643,XMLLINK[EID_MID],0)))</f>
        <v/>
      </c>
      <c r="O1643" s="18" t="str">
        <f>IF(S1643,"",INDEX(XMLLINK[BemerkungPerson],MATCH(Q1644&amp;"_"&amp;D1643,XMLLINK[EID_MID],0)))</f>
        <v/>
      </c>
      <c r="Q1643" s="21">
        <f t="shared" si="324"/>
        <v>82</v>
      </c>
      <c r="R1643" s="15">
        <v>8</v>
      </c>
      <c r="S1643" s="18" t="b">
        <f>ISERROR(INDEX(XMLLINK[NamePerson],MATCH(Q1637&amp;"_"&amp;D1643,XMLLINK[EID_MID],0)))</f>
        <v>1</v>
      </c>
      <c r="U1643" s="15" t="str">
        <f t="shared" ca="1" si="325"/>
        <v/>
      </c>
      <c r="W1643" s="15" t="str">
        <f>IF(OR(M1643="",COUNTIF(M1636:M1642,M1643)&gt;0),"",", "&amp;M1643)</f>
        <v/>
      </c>
      <c r="Y1643" s="15" t="str">
        <f>IF(OR(K1643="",COUNTIF(K1640:K1642,K1643)&gt;0),"",", "&amp;K1643)</f>
        <v/>
      </c>
    </row>
    <row r="1644" spans="1:25" x14ac:dyDescent="0.25">
      <c r="A1644" s="24"/>
      <c r="B1644" s="17" t="s">
        <v>87</v>
      </c>
      <c r="C1644" s="18" t="str">
        <f>IF(ISERROR(S1635),"",INDEX(XMLLINK[Auftrittzeit],MATCH(Q1644,XMLLINK[EnsembleNr],0)))</f>
        <v/>
      </c>
      <c r="D1644" s="17" t="s">
        <v>94</v>
      </c>
      <c r="E1644" s="15" t="s">
        <v>29</v>
      </c>
      <c r="F1644" s="15" t="s">
        <v>30</v>
      </c>
      <c r="G1644" s="15" t="s">
        <v>95</v>
      </c>
      <c r="H1644" s="15" t="s">
        <v>32</v>
      </c>
      <c r="I1644" s="15" t="s">
        <v>20</v>
      </c>
      <c r="J1644" s="15" t="s">
        <v>39</v>
      </c>
      <c r="Q1644" s="21">
        <f t="shared" si="324"/>
        <v>82</v>
      </c>
      <c r="U1644" s="15">
        <f ca="1">COUNT(U1636:U1643)</f>
        <v>0</v>
      </c>
      <c r="W1644" s="29" t="str">
        <f>CONCATENATE(W1645,V1646,W1646,V1647,W1647,V1648,W1648,V1649,W1649,V1650,W1650,V1651,W1651)</f>
        <v/>
      </c>
    </row>
    <row r="1645" spans="1:25" x14ac:dyDescent="0.25">
      <c r="A1645" s="24"/>
      <c r="B1645" s="17" t="s">
        <v>88</v>
      </c>
      <c r="C1645" s="18" t="str">
        <f>IF(ISERROR(S1635),"",INDEX(XMLLINK[Bemerkung],MATCH(Q1645,XMLLINK[EnsembleNr],0)))</f>
        <v/>
      </c>
      <c r="D1645" s="21">
        <v>1</v>
      </c>
      <c r="E1645" s="18" t="str">
        <f>IF(S1645,"",INDEX(XMLLINK[Titel],MATCH(Q1646&amp;"_"&amp;D1645,XMLLINK[EID_WID],0)))</f>
        <v/>
      </c>
      <c r="F1645" s="18" t="str">
        <f>IF(S1645,"",INDEX(XMLLINK[Komponist],MATCH(Q1646&amp;"_"&amp;D1645,XMLLINK[EID_WID],0)))</f>
        <v/>
      </c>
      <c r="G1645" s="18" t="str">
        <f>IF(S1645,"",INDEX(XMLLINK[Satz],MATCH(Q1646&amp;"_"&amp;D1645,XMLLINK[EID_WID],0)))</f>
        <v/>
      </c>
      <c r="H1645" s="18" t="str">
        <f>IF(S1645,"",INDEX(XMLLINK[Dauer],MATCH(Q1646&amp;"_"&amp;D1645,XMLLINK[EID_WID],0)))</f>
        <v/>
      </c>
      <c r="I1645" s="18" t="str">
        <f>IF(S1645,"",INDEX(XMLLINK[BemerkungWerk],MATCH(Q1646&amp;"_"&amp;D1645,XMLLINK[EID_WID],0)))</f>
        <v/>
      </c>
      <c r="J1645" s="18" t="str">
        <f>IF(S1645,"",INDEX(XMLLINK[Pflicht],MATCH(Q1646&amp;"_"&amp;D1645,XMLLINK[EID_WID],0)))</f>
        <v/>
      </c>
      <c r="Q1645" s="21">
        <f t="shared" si="324"/>
        <v>82</v>
      </c>
      <c r="R1645" s="22" t="s">
        <v>102</v>
      </c>
      <c r="S1645" s="18" t="b">
        <f>ISERROR(INDEX(XMLLINK[NamePerson],MATCH(Q1647&amp;"_"&amp;D1645,XMLLINK[EID_WID],0)))</f>
        <v>1</v>
      </c>
      <c r="W1645" s="15" t="str">
        <f t="shared" ref="W1645:W1652" si="326">IF(AND(F1645="",G1645=""),E1645,IF(AND(F1645&lt;&gt;"",G1645&lt;&gt;""),F1645&amp;", "&amp;E1645&amp;", "&amp;G1645,IF(F1645="",E1645&amp;", "&amp;G1645,F1645&amp;", "&amp;E1645)))</f>
        <v/>
      </c>
    </row>
    <row r="1646" spans="1:25" x14ac:dyDescent="0.25">
      <c r="A1646" s="24"/>
      <c r="B1646" s="17" t="s">
        <v>108</v>
      </c>
      <c r="C1646" s="28" t="str">
        <f ca="1">IF(U1644=0,"",SUM(U1636:U1643)/U1644/365.25)</f>
        <v/>
      </c>
      <c r="D1646" s="21">
        <v>2</v>
      </c>
      <c r="E1646" s="18" t="str">
        <f>IF(S1646,"",INDEX(XMLLINK[Titel],MATCH(Q1647&amp;"_"&amp;D1646,XMLLINK[EID_WID],0)))</f>
        <v/>
      </c>
      <c r="F1646" s="18" t="str">
        <f>IF(S1646,"",INDEX(XMLLINK[Komponist],MATCH(Q1647&amp;"_"&amp;D1646,XMLLINK[EID_WID],0)))</f>
        <v/>
      </c>
      <c r="G1646" s="18" t="str">
        <f>IF(S1646,"",INDEX(XMLLINK[Satz],MATCH(Q1647&amp;"_"&amp;D1646,XMLLINK[EID_WID],0)))</f>
        <v/>
      </c>
      <c r="H1646" s="18" t="str">
        <f>IF(S1646,"",INDEX(XMLLINK[Dauer],MATCH(Q1647&amp;"_"&amp;D1646,XMLLINK[EID_WID],0)))</f>
        <v/>
      </c>
      <c r="I1646" s="18" t="str">
        <f>IF(S1646,"",INDEX(XMLLINK[BemerkungWerk],MATCH(Q1647&amp;"_"&amp;D1646,XMLLINK[EID_WID],0)))</f>
        <v/>
      </c>
      <c r="J1646" s="18" t="str">
        <f>IF(S1646,"",INDEX(XMLLINK[Pflicht],MATCH(Q1647&amp;"_"&amp;D1646,XMLLINK[EID_WID],0)))</f>
        <v/>
      </c>
      <c r="Q1646" s="21">
        <f t="shared" si="324"/>
        <v>82</v>
      </c>
      <c r="R1646" s="22">
        <v>2</v>
      </c>
      <c r="S1646" s="18" t="b">
        <f>ISERROR(INDEX(XMLLINK[NamePerson],MATCH(Q1648&amp;"_"&amp;D1646,XMLLINK[EID_WID],0)))</f>
        <v>1</v>
      </c>
      <c r="V1646" s="15" t="str">
        <f>IF(W1646="","","; ")</f>
        <v/>
      </c>
      <c r="W1646" s="15" t="str">
        <f t="shared" si="326"/>
        <v/>
      </c>
    </row>
    <row r="1647" spans="1:25" x14ac:dyDescent="0.25">
      <c r="A1647" s="24"/>
      <c r="D1647" s="21">
        <v>3</v>
      </c>
      <c r="E1647" s="18" t="str">
        <f>IF(S1647,"",INDEX(XMLLINK[Titel],MATCH(Q1648&amp;"_"&amp;D1647,XMLLINK[EID_WID],0)))</f>
        <v/>
      </c>
      <c r="F1647" s="18" t="str">
        <f>IF(S1647,"",INDEX(XMLLINK[Komponist],MATCH(Q1648&amp;"_"&amp;D1647,XMLLINK[EID_WID],0)))</f>
        <v/>
      </c>
      <c r="G1647" s="18" t="str">
        <f>IF(S1647,"",INDEX(XMLLINK[Satz],MATCH(Q1648&amp;"_"&amp;D1647,XMLLINK[EID_WID],0)))</f>
        <v/>
      </c>
      <c r="H1647" s="18" t="str">
        <f>IF(S1647,"",INDEX(XMLLINK[Dauer],MATCH(Q1648&amp;"_"&amp;D1647,XMLLINK[EID_WID],0)))</f>
        <v/>
      </c>
      <c r="I1647" s="18" t="str">
        <f>IF(S1647,"",INDEX(XMLLINK[BemerkungWerk],MATCH(Q1648&amp;"_"&amp;D1647,XMLLINK[EID_WID],0)))</f>
        <v/>
      </c>
      <c r="J1647" s="18" t="str">
        <f>IF(S1647,"",INDEX(XMLLINK[Pflicht],MATCH(Q1648&amp;"_"&amp;D1647,XMLLINK[EID_WID],0)))</f>
        <v/>
      </c>
      <c r="Q1647" s="21">
        <f t="shared" si="324"/>
        <v>82</v>
      </c>
      <c r="R1647" s="22">
        <v>3</v>
      </c>
      <c r="S1647" s="18" t="b">
        <f>ISERROR(INDEX(XMLLINK[NamePerson],MATCH(Q1649&amp;"_"&amp;D1647,XMLLINK[EID_WID],0)))</f>
        <v>1</v>
      </c>
      <c r="V1647" s="15" t="str">
        <f t="shared" ref="V1647:V1652" si="327">IF(W1647="","","; ")</f>
        <v/>
      </c>
      <c r="W1647" s="15" t="str">
        <f t="shared" si="326"/>
        <v/>
      </c>
    </row>
    <row r="1648" spans="1:25" x14ac:dyDescent="0.25">
      <c r="A1648" s="24"/>
      <c r="D1648" s="21">
        <v>4</v>
      </c>
      <c r="E1648" s="18" t="str">
        <f>IF(S1648,"",INDEX(XMLLINK[Titel],MATCH(Q1649&amp;"_"&amp;D1648,XMLLINK[EID_WID],0)))</f>
        <v/>
      </c>
      <c r="F1648" s="18" t="str">
        <f>IF(S1648,"",INDEX(XMLLINK[Komponist],MATCH(Q1649&amp;"_"&amp;D1648,XMLLINK[EID_WID],0)))</f>
        <v/>
      </c>
      <c r="G1648" s="18" t="str">
        <f>IF(S1648,"",INDEX(XMLLINK[Satz],MATCH(Q1649&amp;"_"&amp;D1648,XMLLINK[EID_WID],0)))</f>
        <v/>
      </c>
      <c r="H1648" s="18" t="str">
        <f>IF(S1648,"",INDEX(XMLLINK[Dauer],MATCH(Q1649&amp;"_"&amp;D1648,XMLLINK[EID_WID],0)))</f>
        <v/>
      </c>
      <c r="I1648" s="18" t="str">
        <f>IF(S1648,"",INDEX(XMLLINK[BemerkungWerk],MATCH(Q1649&amp;"_"&amp;D1648,XMLLINK[EID_WID],0)))</f>
        <v/>
      </c>
      <c r="J1648" s="18" t="str">
        <f>IF(S1648,"",INDEX(XMLLINK[Pflicht],MATCH(Q1649&amp;"_"&amp;D1648,XMLLINK[EID_WID],0)))</f>
        <v/>
      </c>
      <c r="Q1648" s="21">
        <f t="shared" si="324"/>
        <v>82</v>
      </c>
      <c r="R1648" s="22">
        <v>4</v>
      </c>
      <c r="S1648" s="18" t="b">
        <f>ISERROR(INDEX(XMLLINK[NamePerson],MATCH(Q1650&amp;"_"&amp;D1648,XMLLINK[EID_WID],0)))</f>
        <v>1</v>
      </c>
      <c r="V1648" s="15" t="str">
        <f t="shared" si="327"/>
        <v/>
      </c>
      <c r="W1648" s="15" t="str">
        <f t="shared" si="326"/>
        <v/>
      </c>
    </row>
    <row r="1649" spans="1:25" x14ac:dyDescent="0.25">
      <c r="A1649" s="24"/>
      <c r="D1649" s="21">
        <v>5</v>
      </c>
      <c r="E1649" s="18" t="str">
        <f>IF(S1649,"",INDEX(XMLLINK[Titel],MATCH(Q1650&amp;"_"&amp;D1649,XMLLINK[EID_WID],0)))</f>
        <v/>
      </c>
      <c r="F1649" s="18" t="str">
        <f>IF(S1649,"",INDEX(XMLLINK[Komponist],MATCH(Q1650&amp;"_"&amp;D1649,XMLLINK[EID_WID],0)))</f>
        <v/>
      </c>
      <c r="G1649" s="18" t="str">
        <f>IF(S1649,"",INDEX(XMLLINK[Satz],MATCH(Q1650&amp;"_"&amp;D1649,XMLLINK[EID_WID],0)))</f>
        <v/>
      </c>
      <c r="H1649" s="18" t="str">
        <f>IF(S1649,"",INDEX(XMLLINK[Dauer],MATCH(Q1650&amp;"_"&amp;D1649,XMLLINK[EID_WID],0)))</f>
        <v/>
      </c>
      <c r="I1649" s="18" t="str">
        <f>IF(S1649,"",INDEX(XMLLINK[BemerkungWerk],MATCH(Q1650&amp;"_"&amp;D1649,XMLLINK[EID_WID],0)))</f>
        <v/>
      </c>
      <c r="J1649" s="18" t="str">
        <f>IF(S1649,"",INDEX(XMLLINK[Pflicht],MATCH(Q1650&amp;"_"&amp;D1649,XMLLINK[EID_WID],0)))</f>
        <v/>
      </c>
      <c r="Q1649" s="21">
        <f t="shared" si="324"/>
        <v>82</v>
      </c>
      <c r="R1649" s="22">
        <v>5</v>
      </c>
      <c r="S1649" s="18" t="b">
        <f>ISERROR(INDEX(XMLLINK[NamePerson],MATCH(Q1651&amp;"_"&amp;D1649,XMLLINK[EID_WID],0)))</f>
        <v>1</v>
      </c>
      <c r="V1649" s="15" t="str">
        <f t="shared" si="327"/>
        <v/>
      </c>
      <c r="W1649" s="15" t="str">
        <f t="shared" si="326"/>
        <v/>
      </c>
    </row>
    <row r="1650" spans="1:25" x14ac:dyDescent="0.25">
      <c r="A1650" s="24"/>
      <c r="D1650" s="21">
        <v>6</v>
      </c>
      <c r="E1650" s="18" t="str">
        <f>IF(S1650,"",INDEX(XMLLINK[Titel],MATCH(Q1651&amp;"_"&amp;D1650,XMLLINK[EID_WID],0)))</f>
        <v/>
      </c>
      <c r="F1650" s="18" t="str">
        <f>IF(S1650,"",INDEX(XMLLINK[Komponist],MATCH(Q1651&amp;"_"&amp;D1650,XMLLINK[EID_WID],0)))</f>
        <v/>
      </c>
      <c r="G1650" s="18" t="str">
        <f>IF(S1650,"",INDEX(XMLLINK[Satz],MATCH(Q1651&amp;"_"&amp;D1650,XMLLINK[EID_WID],0)))</f>
        <v/>
      </c>
      <c r="H1650" s="18" t="str">
        <f>IF(S1650,"",INDEX(XMLLINK[Dauer],MATCH(Q1651&amp;"_"&amp;D1650,XMLLINK[EID_WID],0)))</f>
        <v/>
      </c>
      <c r="I1650" s="18" t="str">
        <f>IF(S1650,"",INDEX(XMLLINK[BemerkungWerk],MATCH(Q1651&amp;"_"&amp;D1650,XMLLINK[EID_WID],0)))</f>
        <v/>
      </c>
      <c r="J1650" s="18" t="str">
        <f>IF(S1650,"",INDEX(XMLLINK[Pflicht],MATCH(Q1651&amp;"_"&amp;D1650,XMLLINK[EID_WID],0)))</f>
        <v/>
      </c>
      <c r="Q1650" s="21">
        <f t="shared" si="324"/>
        <v>82</v>
      </c>
      <c r="R1650" s="22">
        <v>6</v>
      </c>
      <c r="S1650" s="18" t="b">
        <f>ISERROR(INDEX(XMLLINK[NamePerson],MATCH(Q1652&amp;"_"&amp;D1650,XMLLINK[EID_WID],0)))</f>
        <v>1</v>
      </c>
      <c r="V1650" s="15" t="str">
        <f t="shared" si="327"/>
        <v/>
      </c>
      <c r="W1650" s="15" t="str">
        <f t="shared" si="326"/>
        <v/>
      </c>
    </row>
    <row r="1651" spans="1:25" x14ac:dyDescent="0.25">
      <c r="A1651" s="24"/>
      <c r="D1651" s="21">
        <v>7</v>
      </c>
      <c r="E1651" s="18" t="str">
        <f>IF(S1651,"",INDEX(XMLLINK[Titel],MATCH(Q1652&amp;"_"&amp;D1651,XMLLINK[EID_WID],0)))</f>
        <v/>
      </c>
      <c r="F1651" s="18" t="str">
        <f>IF(S1651,"",INDEX(XMLLINK[Komponist],MATCH(Q1652&amp;"_"&amp;D1651,XMLLINK[EID_WID],0)))</f>
        <v/>
      </c>
      <c r="G1651" s="18" t="str">
        <f>IF(S1651,"",INDEX(XMLLINK[Satz],MATCH(Q1652&amp;"_"&amp;D1651,XMLLINK[EID_WID],0)))</f>
        <v/>
      </c>
      <c r="H1651" s="18" t="str">
        <f>IF(S1651,"",INDEX(XMLLINK[Dauer],MATCH(Q1652&amp;"_"&amp;D1651,XMLLINK[EID_WID],0)))</f>
        <v/>
      </c>
      <c r="I1651" s="18" t="str">
        <f>IF(S1651,"",INDEX(XMLLINK[BemerkungWerk],MATCH(Q1652&amp;"_"&amp;D1651,XMLLINK[EID_WID],0)))</f>
        <v/>
      </c>
      <c r="J1651" s="18" t="str">
        <f>IF(S1651,"",INDEX(XMLLINK[Pflicht],MATCH(Q1652&amp;"_"&amp;D1651,XMLLINK[EID_WID],0)))</f>
        <v/>
      </c>
      <c r="Q1651" s="21">
        <f t="shared" si="324"/>
        <v>82</v>
      </c>
      <c r="R1651" s="22">
        <v>7</v>
      </c>
      <c r="S1651" s="18" t="b">
        <f>ISERROR(INDEX(XMLLINK[NamePerson],MATCH(Q1653&amp;"_"&amp;D1651,XMLLINK[EID_WID],0)))</f>
        <v>1</v>
      </c>
      <c r="V1651" s="15" t="str">
        <f t="shared" si="327"/>
        <v/>
      </c>
      <c r="W1651" s="15" t="str">
        <f t="shared" si="326"/>
        <v/>
      </c>
    </row>
    <row r="1652" spans="1:25" x14ac:dyDescent="0.25">
      <c r="A1652" s="24"/>
      <c r="D1652" s="21">
        <v>8</v>
      </c>
      <c r="E1652" s="18" t="str">
        <f>IF(S1652,"",INDEX(XMLLINK[Titel],MATCH(Q1653&amp;"_"&amp;D1652,XMLLINK[EID_WID],0)))</f>
        <v/>
      </c>
      <c r="F1652" s="18" t="str">
        <f>IF(S1652,"",INDEX(XMLLINK[Komponist],MATCH(Q1653&amp;"_"&amp;D1652,XMLLINK[EID_WID],0)))</f>
        <v/>
      </c>
      <c r="G1652" s="18" t="str">
        <f>IF(S1652,"",INDEX(XMLLINK[Satz],MATCH(Q1653&amp;"_"&amp;D1652,XMLLINK[EID_WID],0)))</f>
        <v/>
      </c>
      <c r="H1652" s="18" t="str">
        <f>IF(S1652,"",INDEX(XMLLINK[Dauer],MATCH(Q1653&amp;"_"&amp;D1652,XMLLINK[EID_WID],0)))</f>
        <v/>
      </c>
      <c r="I1652" s="18" t="str">
        <f>IF(S1652,"",INDEX(XMLLINK[BemerkungWerk],MATCH(Q1653&amp;"_"&amp;D1652,XMLLINK[EID_WID],0)))</f>
        <v/>
      </c>
      <c r="J1652" s="18" t="str">
        <f>IF(S1652,"",INDEX(XMLLINK[Pflicht],MATCH(Q1653&amp;"_"&amp;D1652,XMLLINK[EID_WID],0)))</f>
        <v/>
      </c>
      <c r="Q1652" s="21"/>
      <c r="R1652" s="22">
        <v>8</v>
      </c>
      <c r="S1652" s="18" t="b">
        <f>ISERROR(INDEX(XMLLINK[NamePerson],MATCH(A1653&amp;"_"&amp;D1652,XMLLINK[EID_WID],0)))</f>
        <v>1</v>
      </c>
      <c r="V1652" s="15" t="str">
        <f t="shared" si="327"/>
        <v/>
      </c>
      <c r="W1652" s="15" t="str">
        <f t="shared" si="326"/>
        <v/>
      </c>
    </row>
    <row r="1654" spans="1:25" x14ac:dyDescent="0.25">
      <c r="A1654" s="23" t="s">
        <v>96</v>
      </c>
      <c r="B1654" s="23">
        <f>(ROW()+6)/20</f>
        <v>83</v>
      </c>
      <c r="C1654" s="24"/>
      <c r="D1654" s="24"/>
      <c r="E1654" s="24"/>
      <c r="F1654" s="24"/>
      <c r="G1654" s="24"/>
      <c r="H1654" s="24"/>
      <c r="I1654" s="24"/>
      <c r="J1654" s="24"/>
      <c r="K1654" s="24"/>
      <c r="L1654" s="24"/>
      <c r="M1654" s="24"/>
      <c r="N1654" s="24"/>
      <c r="O1654" s="24"/>
    </row>
    <row r="1655" spans="1:25" x14ac:dyDescent="0.25">
      <c r="A1655" s="24"/>
      <c r="B1655" s="17" t="s">
        <v>78</v>
      </c>
      <c r="C1655" s="18" t="str">
        <f>IF(ISERROR(S1655),"",INDEX(XMLLINK[Name],MATCH(Q1656,XMLLINK[EnsembleNr],0)))</f>
        <v/>
      </c>
      <c r="D1655" s="17" t="s">
        <v>89</v>
      </c>
      <c r="E1655" s="19" t="s">
        <v>11</v>
      </c>
      <c r="F1655" s="15" t="s">
        <v>90</v>
      </c>
      <c r="G1655" s="15" t="s">
        <v>91</v>
      </c>
      <c r="H1655" s="15" t="s">
        <v>24</v>
      </c>
      <c r="I1655" s="15" t="s">
        <v>25</v>
      </c>
      <c r="J1655" s="15" t="s">
        <v>26</v>
      </c>
      <c r="K1655" s="15" t="s">
        <v>27</v>
      </c>
      <c r="L1655" s="15" t="s">
        <v>18</v>
      </c>
      <c r="M1655" s="15" t="s">
        <v>92</v>
      </c>
      <c r="N1655" s="15" t="s">
        <v>93</v>
      </c>
      <c r="O1655" s="15" t="s">
        <v>20</v>
      </c>
      <c r="Q1655" s="21" t="s">
        <v>103</v>
      </c>
      <c r="R1655" s="17" t="s">
        <v>97</v>
      </c>
      <c r="S1655" s="20" t="e">
        <f>VLOOKUP(Q1657,XMLLINK[EnsembleNr],1,0)</f>
        <v>#N/A</v>
      </c>
      <c r="T1655" s="15" t="s">
        <v>100</v>
      </c>
      <c r="W1655" s="29" t="str">
        <f>CONCATENATE(W1656,W1657,W1658,W1659,W1660,W1661,W1662,W1663)</f>
        <v/>
      </c>
      <c r="X1655" s="31">
        <f>8-COUNTIF(W1656:W1663,"")</f>
        <v>0</v>
      </c>
      <c r="Y1655" s="29" t="str">
        <f>CONCATENATE(Y1656,Y1657,Y1658,Y1659,Y1660,Y1661,Y1662,Y1663)</f>
        <v/>
      </c>
    </row>
    <row r="1656" spans="1:25" x14ac:dyDescent="0.25">
      <c r="A1656" s="24"/>
      <c r="B1656" s="17" t="s">
        <v>79</v>
      </c>
      <c r="C1656" s="18" t="str">
        <f>IF(ISERROR(S1655),"",INDEX(XMLLINK[Leiter],MATCH(Q1656,XMLLINK[EnsembleNr],0)))</f>
        <v/>
      </c>
      <c r="D1656" s="21">
        <v>1</v>
      </c>
      <c r="E1656" s="18" t="str">
        <f>IF(S1656,"",INDEX(XMLLINK[NamePerson],MATCH(Q1657&amp;"_"&amp;D1656,XMLLINK[EID_MID],0)))</f>
        <v/>
      </c>
      <c r="F1656" s="18" t="str">
        <f>IF(S1656,"",INDEX(XMLLINK[GebDat],MATCH(Q1657&amp;"_"&amp;D1656,XMLLINK[EID_MID],0)))</f>
        <v/>
      </c>
      <c r="G1656" s="18" t="str">
        <f>IF(S1656,"",INDEX(XMLLINK[Geschlecht],MATCH(Q1657&amp;"_"&amp;D1656,XMLLINK[EID_MID],0)))</f>
        <v/>
      </c>
      <c r="H1656" s="18" t="str">
        <f>IF(S1656,"",INDEX(XMLLINK[Adresse],MATCH(Q1657&amp;"_"&amp;D1656,XMLLINK[EID_MID],0)))</f>
        <v/>
      </c>
      <c r="I1656" s="18" t="str">
        <f>IF(S1656,"",INDEX(XMLLINK[Email],MATCH(Q1657&amp;"_"&amp;D1656,XMLLINK[EID_MID],0)))</f>
        <v/>
      </c>
      <c r="J1656" s="18" t="str">
        <f>IF(S1656,"",INDEX(XMLLINK[Telefon],MATCH(Q1657&amp;"_"&amp;D1656,XMLLINK[EID_MID],0)))</f>
        <v/>
      </c>
      <c r="K1656" s="18" t="str">
        <f>IF(S1656,"",INDEX(XMLLINK[Instrument],MATCH(Q1657&amp;"_"&amp;D1656,XMLLINK[EID_MID],0)))</f>
        <v/>
      </c>
      <c r="L1656" s="18" t="str">
        <f>IF(S1656,"",INDEX(XMLLINK[BereichIDPerson],MATCH(Q1657&amp;"_"&amp;D1656,XMLLINK[EID_MID],0)))</f>
        <v/>
      </c>
      <c r="M1656" s="18" t="str">
        <f>IF(S1656,"",INDEX(XMLLINK[BereichNamePerson],MATCH(Q1657&amp;"_"&amp;D1656,XMLLINK[EID_MID],0)))</f>
        <v/>
      </c>
      <c r="N1656" s="18" t="str">
        <f>IF(S1656,"",INDEX(XMLLINK[AuswahlPerson],MATCH(Q1657&amp;"_"&amp;D1656,XMLLINK[EID_MID],0)))</f>
        <v/>
      </c>
      <c r="O1656" s="18" t="str">
        <f>IF(S1656,"",INDEX(XMLLINK[BemerkungPerson],MATCH(Q1657&amp;"_"&amp;D1656,XMLLINK[EID_MID],0)))</f>
        <v/>
      </c>
      <c r="Q1656" s="21">
        <f>B1654</f>
        <v>83</v>
      </c>
      <c r="R1656" s="22" t="s">
        <v>101</v>
      </c>
      <c r="S1656" s="18" t="b">
        <f>ISERROR(INDEX(XMLLINK[NamePerson],MATCH(Q1657&amp;"_"&amp;D1656,XMLLINK[EID_MID],0)))</f>
        <v>1</v>
      </c>
      <c r="U1656" s="15" t="str">
        <f ca="1">IF(ISNUMBER(DATEVALUE(F1656)),TODAY()-DATEVALUE(F1656),"")</f>
        <v/>
      </c>
      <c r="W1656" s="15" t="str">
        <f>M1656</f>
        <v/>
      </c>
      <c r="X1656" s="29" t="str">
        <f>IF(E1656="","",IF(E1657="",E1656,IF(E1658="",E1656&amp;", "&amp;E1657,IF(E1659="",E1656&amp;", "&amp;E1657&amp;", "&amp;E1658,IF(E1660="",E1656&amp;", "&amp;E1657&amp;", "&amp;E1658&amp;", "&amp;E1659,IF(E1661="",E1656&amp;", "&amp;E1657&amp;", "&amp;E1658&amp;", "&amp;E1659&amp;", "&amp;E1660,IF(E1662="",E1656&amp;", "&amp;E1657&amp;", "&amp;E1658&amp;", "&amp;E1659&amp;", "&amp;E1660&amp;", "&amp;E1661,IF(E1663="",E1656&amp;", "&amp;E1657&amp;", "&amp;E1658&amp;", "&amp;E1659&amp;", "&amp;E1660&amp;", "&amp;E1661&amp;", "&amp;E1662,E1656&amp;", "&amp;E1657&amp;", "&amp;E1658&amp;", "&amp;E1659&amp;", "&amp;E1660&amp;", "&amp;E1661&amp;", "&amp;E1662&amp;", "&amp;E1663))))))))</f>
        <v/>
      </c>
      <c r="Y1656" s="15" t="str">
        <f>K1656</f>
        <v/>
      </c>
    </row>
    <row r="1657" spans="1:25" x14ac:dyDescent="0.25">
      <c r="A1657" s="24"/>
      <c r="B1657" s="17" t="s">
        <v>80</v>
      </c>
      <c r="C1657" s="18" t="str">
        <f>IF(ISERROR(S1655),"",INDEX(XMLLINK[LeiterEmail],MATCH(Q1657,XMLLINK[EnsembleNr],0)))</f>
        <v/>
      </c>
      <c r="D1657" s="21">
        <v>2</v>
      </c>
      <c r="E1657" s="18" t="str">
        <f>IF(S1657,"",INDEX(XMLLINK[NamePerson],MATCH(Q1658&amp;"_"&amp;D1657,XMLLINK[EID_MID],0)))</f>
        <v/>
      </c>
      <c r="F1657" s="18" t="str">
        <f>IF(S1657,"",INDEX(XMLLINK[GebDat],MATCH(Q1658&amp;"_"&amp;D1657,XMLLINK[EID_MID],0)))</f>
        <v/>
      </c>
      <c r="G1657" s="18" t="str">
        <f>IF(S1657,"",INDEX(XMLLINK[Geschlecht],MATCH(Q1658&amp;"_"&amp;D1657,XMLLINK[EID_MID],0)))</f>
        <v/>
      </c>
      <c r="H1657" s="18" t="str">
        <f>IF(S1657,"",INDEX(XMLLINK[Adresse],MATCH(Q1658&amp;"_"&amp;D1657,XMLLINK[EID_MID],0)))</f>
        <v/>
      </c>
      <c r="I1657" s="18" t="str">
        <f>IF(S1657,"",INDEX(XMLLINK[Email],MATCH(Q1658&amp;"_"&amp;D1657,XMLLINK[EID_MID],0)))</f>
        <v/>
      </c>
      <c r="J1657" s="18" t="str">
        <f>IF(S1657,"",INDEX(XMLLINK[Telefon],MATCH(Q1658&amp;"_"&amp;D1657,XMLLINK[EID_MID],0)))</f>
        <v/>
      </c>
      <c r="K1657" s="18" t="str">
        <f>IF(S1657,"",INDEX(XMLLINK[Instrument],MATCH(Q1658&amp;"_"&amp;D1657,XMLLINK[EID_MID],0)))</f>
        <v/>
      </c>
      <c r="L1657" s="18" t="str">
        <f>IF(S1657,"",INDEX(XMLLINK[BereichIDPerson],MATCH(Q1658&amp;"_"&amp;D1657,XMLLINK[EID_MID],0)))</f>
        <v/>
      </c>
      <c r="M1657" s="18" t="str">
        <f>IF(S1657,"",INDEX(XMLLINK[BereichNamePerson],MATCH(Q1658&amp;"_"&amp;D1657,XMLLINK[EID_MID],0)))</f>
        <v/>
      </c>
      <c r="N1657" s="18" t="str">
        <f>IF(S1657,"",INDEX(XMLLINK[AuswahlPerson],MATCH(Q1658&amp;"_"&amp;D1657,XMLLINK[EID_MID],0)))</f>
        <v/>
      </c>
      <c r="O1657" s="18" t="str">
        <f>IF(S1657,"",INDEX(XMLLINK[BemerkungPerson],MATCH(Q1658&amp;"_"&amp;D1657,XMLLINK[EID_MID],0)))</f>
        <v/>
      </c>
      <c r="Q1657" s="21">
        <f t="shared" ref="Q1657:Q1671" si="328">Q1656</f>
        <v>83</v>
      </c>
      <c r="R1657" s="15">
        <v>2</v>
      </c>
      <c r="S1657" s="18" t="b">
        <f>ISERROR(INDEX(XMLLINK[NamePerson],MATCH(Q1657&amp;"_"&amp;D1657,XMLLINK[EID_MID],0)))</f>
        <v>1</v>
      </c>
      <c r="U1657" s="15" t="str">
        <f t="shared" ref="U1657:U1663" ca="1" si="329">IF(ISNUMBER(DATEVALUE(F1657)),TODAY()-DATEVALUE(F1657),"")</f>
        <v/>
      </c>
      <c r="W1657" s="15" t="str">
        <f>IF(AND(M1657&lt;&gt;"",M1657&lt;&gt;M1656),", "&amp;M1657,"")</f>
        <v/>
      </c>
      <c r="Y1657" s="15" t="str">
        <f>IF(AND(K1657&lt;&gt;"",K1657&lt;&gt;K1656),", "&amp;K1657,"")</f>
        <v/>
      </c>
    </row>
    <row r="1658" spans="1:25" x14ac:dyDescent="0.25">
      <c r="A1658" s="24"/>
      <c r="B1658" s="17" t="s">
        <v>81</v>
      </c>
      <c r="C1658" s="18" t="str">
        <f>IF(ISERROR(S1655),"",INDEX(XMLLINK[LeiterTelefon],MATCH(Q1658,XMLLINK[EnsembleNr],0)))</f>
        <v/>
      </c>
      <c r="D1658" s="21">
        <v>3</v>
      </c>
      <c r="E1658" s="18" t="str">
        <f>IF(S1658,"",INDEX(XMLLINK[NamePerson],MATCH(Q1659&amp;"_"&amp;D1658,XMLLINK[EID_MID],0)))</f>
        <v/>
      </c>
      <c r="F1658" s="18" t="str">
        <f>IF(S1658,"",INDEX(XMLLINK[GebDat],MATCH(Q1659&amp;"_"&amp;D1658,XMLLINK[EID_MID],0)))</f>
        <v/>
      </c>
      <c r="G1658" s="18" t="str">
        <f>IF(S1658,"",INDEX(XMLLINK[Geschlecht],MATCH(Q1659&amp;"_"&amp;D1658,XMLLINK[EID_MID],0)))</f>
        <v/>
      </c>
      <c r="H1658" s="18" t="str">
        <f>IF(S1658,"",INDEX(XMLLINK[Adresse],MATCH(Q1659&amp;"_"&amp;D1658,XMLLINK[EID_MID],0)))</f>
        <v/>
      </c>
      <c r="I1658" s="18" t="str">
        <f>IF(S1658,"",INDEX(XMLLINK[Email],MATCH(Q1659&amp;"_"&amp;D1658,XMLLINK[EID_MID],0)))</f>
        <v/>
      </c>
      <c r="J1658" s="18" t="str">
        <f>IF(S1658,"",INDEX(XMLLINK[Telefon],MATCH(Q1659&amp;"_"&amp;D1658,XMLLINK[EID_MID],0)))</f>
        <v/>
      </c>
      <c r="K1658" s="18" t="str">
        <f>IF(S1658,"",INDEX(XMLLINK[Instrument],MATCH(Q1659&amp;"_"&amp;D1658,XMLLINK[EID_MID],0)))</f>
        <v/>
      </c>
      <c r="L1658" s="18" t="str">
        <f>IF(S1658,"",INDEX(XMLLINK[BereichIDPerson],MATCH(Q1659&amp;"_"&amp;D1658,XMLLINK[EID_MID],0)))</f>
        <v/>
      </c>
      <c r="M1658" s="18" t="str">
        <f>IF(S1658,"",INDEX(XMLLINK[BereichNamePerson],MATCH(Q1659&amp;"_"&amp;D1658,XMLLINK[EID_MID],0)))</f>
        <v/>
      </c>
      <c r="N1658" s="18" t="str">
        <f>IF(S1658,"",INDEX(XMLLINK[AuswahlPerson],MATCH(Q1659&amp;"_"&amp;D1658,XMLLINK[EID_MID],0)))</f>
        <v/>
      </c>
      <c r="O1658" s="18" t="str">
        <f>IF(S1658,"",INDEX(XMLLINK[BemerkungPerson],MATCH(Q1659&amp;"_"&amp;D1658,XMLLINK[EID_MID],0)))</f>
        <v/>
      </c>
      <c r="Q1658" s="21">
        <f t="shared" si="328"/>
        <v>83</v>
      </c>
      <c r="R1658" s="15">
        <v>3</v>
      </c>
      <c r="S1658" s="18" t="b">
        <f>ISERROR(INDEX(XMLLINK[NamePerson],MATCH(Q1657&amp;"_"&amp;D1658,XMLLINK[EID_MID],0)))</f>
        <v>1</v>
      </c>
      <c r="U1658" s="15" t="str">
        <f t="shared" ca="1" si="329"/>
        <v/>
      </c>
      <c r="W1658" s="15" t="str">
        <f>IF(OR(M1658="",COUNTIF(M1656:M1657,M1658)&gt;0),"",", "&amp;M1658)</f>
        <v/>
      </c>
      <c r="Y1658" s="15" t="str">
        <f>IF(OR(K1658="",COUNTIF(K1656:K1657,K1658)&gt;0),"",", "&amp;K1658)</f>
        <v/>
      </c>
    </row>
    <row r="1659" spans="1:25" x14ac:dyDescent="0.25">
      <c r="A1659" s="24"/>
      <c r="B1659" s="17" t="s">
        <v>82</v>
      </c>
      <c r="C1659" s="18" t="str">
        <f>IF(ISERROR(S1655),"",INDEX(XMLLINK[Art],MATCH(Q1659,XMLLINK[EnsembleNr],0)))</f>
        <v/>
      </c>
      <c r="D1659" s="21">
        <v>4</v>
      </c>
      <c r="E1659" s="18" t="str">
        <f>IF(S1659,"",INDEX(XMLLINK[NamePerson],MATCH(Q1660&amp;"_"&amp;D1659,XMLLINK[EID_MID],0)))</f>
        <v/>
      </c>
      <c r="F1659" s="18" t="str">
        <f>IF(S1659,"",INDEX(XMLLINK[GebDat],MATCH(Q1660&amp;"_"&amp;D1659,XMLLINK[EID_MID],0)))</f>
        <v/>
      </c>
      <c r="G1659" s="18" t="str">
        <f>IF(S1659,"",INDEX(XMLLINK[Geschlecht],MATCH(Q1660&amp;"_"&amp;D1659,XMLLINK[EID_MID],0)))</f>
        <v/>
      </c>
      <c r="H1659" s="18" t="str">
        <f>IF(S1659,"",INDEX(XMLLINK[Adresse],MATCH(Q1660&amp;"_"&amp;D1659,XMLLINK[EID_MID],0)))</f>
        <v/>
      </c>
      <c r="I1659" s="18" t="str">
        <f>IF(S1659,"",INDEX(XMLLINK[Email],MATCH(Q1660&amp;"_"&amp;D1659,XMLLINK[EID_MID],0)))</f>
        <v/>
      </c>
      <c r="J1659" s="18" t="str">
        <f>IF(S1659,"",INDEX(XMLLINK[Telefon],MATCH(Q1660&amp;"_"&amp;D1659,XMLLINK[EID_MID],0)))</f>
        <v/>
      </c>
      <c r="K1659" s="18" t="str">
        <f>IF(S1659,"",INDEX(XMLLINK[Instrument],MATCH(Q1660&amp;"_"&amp;D1659,XMLLINK[EID_MID],0)))</f>
        <v/>
      </c>
      <c r="L1659" s="18" t="str">
        <f>IF(S1659,"",INDEX(XMLLINK[BereichIDPerson],MATCH(Q1660&amp;"_"&amp;D1659,XMLLINK[EID_MID],0)))</f>
        <v/>
      </c>
      <c r="M1659" s="18" t="str">
        <f>IF(S1659,"",INDEX(XMLLINK[BereichNamePerson],MATCH(Q1660&amp;"_"&amp;D1659,XMLLINK[EID_MID],0)))</f>
        <v/>
      </c>
      <c r="N1659" s="18" t="str">
        <f>IF(S1659,"",INDEX(XMLLINK[AuswahlPerson],MATCH(Q1660&amp;"_"&amp;D1659,XMLLINK[EID_MID],0)))</f>
        <v/>
      </c>
      <c r="O1659" s="18" t="str">
        <f>IF(S1659,"",INDEX(XMLLINK[BemerkungPerson],MATCH(Q1660&amp;"_"&amp;D1659,XMLLINK[EID_MID],0)))</f>
        <v/>
      </c>
      <c r="Q1659" s="21">
        <f t="shared" si="328"/>
        <v>83</v>
      </c>
      <c r="R1659" s="15">
        <v>4</v>
      </c>
      <c r="S1659" s="18" t="b">
        <f>ISERROR(INDEX(XMLLINK[NamePerson],MATCH(Q1657&amp;"_"&amp;D1659,XMLLINK[EID_MID],0)))</f>
        <v>1</v>
      </c>
      <c r="U1659" s="15" t="str">
        <f t="shared" ca="1" si="329"/>
        <v/>
      </c>
      <c r="W1659" s="15" t="str">
        <f>IF(OR(M1659="",COUNTIF(M1656:M1658,M1659)&gt;0),"",", "&amp;M1659)</f>
        <v/>
      </c>
      <c r="Y1659" s="15" t="str">
        <f>IF(OR(K1659="",COUNTIF(K1656:K1658,K1659)&gt;0),"",", "&amp;K1659)</f>
        <v/>
      </c>
    </row>
    <row r="1660" spans="1:25" x14ac:dyDescent="0.25">
      <c r="A1660" s="24"/>
      <c r="B1660" s="17" t="s">
        <v>83</v>
      </c>
      <c r="C1660" s="18" t="str">
        <f>IF(ISERROR(S1655),"",INDEX(XMLLINK[Stufe],MATCH(Q1660,XMLLINK[EnsembleNr],0)))</f>
        <v/>
      </c>
      <c r="D1660" s="21">
        <v>5</v>
      </c>
      <c r="E1660" s="18" t="str">
        <f>IF(S1660,"",INDEX(XMLLINK[NamePerson],MATCH(Q1661&amp;"_"&amp;D1660,XMLLINK[EID_MID],0)))</f>
        <v/>
      </c>
      <c r="F1660" s="18" t="str">
        <f>IF(S1660,"",INDEX(XMLLINK[GebDat],MATCH(Q1661&amp;"_"&amp;D1660,XMLLINK[EID_MID],0)))</f>
        <v/>
      </c>
      <c r="G1660" s="18" t="str">
        <f>IF(S1660,"",INDEX(XMLLINK[Geschlecht],MATCH(Q1661&amp;"_"&amp;D1660,XMLLINK[EID_MID],0)))</f>
        <v/>
      </c>
      <c r="H1660" s="18" t="str">
        <f>IF(S1660,"",INDEX(XMLLINK[Adresse],MATCH(Q1661&amp;"_"&amp;D1660,XMLLINK[EID_MID],0)))</f>
        <v/>
      </c>
      <c r="I1660" s="18" t="str">
        <f>IF(S1660,"",INDEX(XMLLINK[Email],MATCH(Q1661&amp;"_"&amp;D1660,XMLLINK[EID_MID],0)))</f>
        <v/>
      </c>
      <c r="J1660" s="18" t="str">
        <f>IF(S1660,"",INDEX(XMLLINK[Telefon],MATCH(Q1661&amp;"_"&amp;D1660,XMLLINK[EID_MID],0)))</f>
        <v/>
      </c>
      <c r="K1660" s="18" t="str">
        <f>IF(S1660,"",INDEX(XMLLINK[Instrument],MATCH(Q1661&amp;"_"&amp;D1660,XMLLINK[EID_MID],0)))</f>
        <v/>
      </c>
      <c r="L1660" s="18" t="str">
        <f>IF(S1660,"",INDEX(XMLLINK[BereichIDPerson],MATCH(Q1661&amp;"_"&amp;D1660,XMLLINK[EID_MID],0)))</f>
        <v/>
      </c>
      <c r="M1660" s="18" t="str">
        <f>IF(S1660,"",INDEX(XMLLINK[BereichNamePerson],MATCH(Q1661&amp;"_"&amp;D1660,XMLLINK[EID_MID],0)))</f>
        <v/>
      </c>
      <c r="N1660" s="18" t="str">
        <f>IF(S1660,"",INDEX(XMLLINK[AuswahlPerson],MATCH(Q1661&amp;"_"&amp;D1660,XMLLINK[EID_MID],0)))</f>
        <v/>
      </c>
      <c r="O1660" s="18" t="str">
        <f>IF(S1660,"",INDEX(XMLLINK[BemerkungPerson],MATCH(Q1661&amp;"_"&amp;D1660,XMLLINK[EID_MID],0)))</f>
        <v/>
      </c>
      <c r="Q1660" s="21">
        <f t="shared" si="328"/>
        <v>83</v>
      </c>
      <c r="R1660" s="15">
        <v>5</v>
      </c>
      <c r="S1660" s="18" t="b">
        <f>ISERROR(INDEX(XMLLINK[NamePerson],MATCH(Q1657&amp;"_"&amp;D1660,XMLLINK[EID_MID],0)))</f>
        <v>1</v>
      </c>
      <c r="U1660" s="15" t="str">
        <f t="shared" ca="1" si="329"/>
        <v/>
      </c>
      <c r="W1660" s="15" t="str">
        <f>IF(OR(M1660="",COUNTIF(M1656:M1659,M1660)&gt;0),"",", "&amp;M1660)</f>
        <v/>
      </c>
      <c r="Y1660" s="15" t="str">
        <f>IF(OR(K1660="",COUNTIF(K1657:K1659,K1660)&gt;0),"",", "&amp;K1660)</f>
        <v/>
      </c>
    </row>
    <row r="1661" spans="1:25" x14ac:dyDescent="0.25">
      <c r="A1661" s="24"/>
      <c r="B1661" s="17" t="s">
        <v>84</v>
      </c>
      <c r="C1661" s="18" t="str">
        <f>IF(ISERROR(S1655),"",INDEX(XMLLINK[Artikel],MATCH(Q1661,XMLLINK[EnsembleNr],0)))</f>
        <v/>
      </c>
      <c r="D1661" s="21">
        <v>6</v>
      </c>
      <c r="E1661" s="18" t="str">
        <f>IF(S1661,"",INDEX(XMLLINK[NamePerson],MATCH(Q1662&amp;"_"&amp;D1661,XMLLINK[EID_MID],0)))</f>
        <v/>
      </c>
      <c r="F1661" s="18" t="str">
        <f>IF(S1661,"",INDEX(XMLLINK[GebDat],MATCH(Q1662&amp;"_"&amp;D1661,XMLLINK[EID_MID],0)))</f>
        <v/>
      </c>
      <c r="G1661" s="18" t="str">
        <f>IF(S1661,"",INDEX(XMLLINK[Geschlecht],MATCH(Q1662&amp;"_"&amp;D1661,XMLLINK[EID_MID],0)))</f>
        <v/>
      </c>
      <c r="H1661" s="18" t="str">
        <f>IF(S1661,"",INDEX(XMLLINK[Adresse],MATCH(Q1662&amp;"_"&amp;D1661,XMLLINK[EID_MID],0)))</f>
        <v/>
      </c>
      <c r="I1661" s="18" t="str">
        <f>IF(S1661,"",INDEX(XMLLINK[Email],MATCH(Q1662&amp;"_"&amp;D1661,XMLLINK[EID_MID],0)))</f>
        <v/>
      </c>
      <c r="J1661" s="18" t="str">
        <f>IF(S1661,"",INDEX(XMLLINK[Telefon],MATCH(Q1662&amp;"_"&amp;D1661,XMLLINK[EID_MID],0)))</f>
        <v/>
      </c>
      <c r="K1661" s="18" t="str">
        <f>IF(S1661,"",INDEX(XMLLINK[Instrument],MATCH(Q1662&amp;"_"&amp;D1661,XMLLINK[EID_MID],0)))</f>
        <v/>
      </c>
      <c r="L1661" s="18" t="str">
        <f>IF(S1661,"",INDEX(XMLLINK[BereichIDPerson],MATCH(Q1662&amp;"_"&amp;D1661,XMLLINK[EID_MID],0)))</f>
        <v/>
      </c>
      <c r="M1661" s="18" t="str">
        <f>IF(S1661,"",INDEX(XMLLINK[BereichNamePerson],MATCH(Q1662&amp;"_"&amp;D1661,XMLLINK[EID_MID],0)))</f>
        <v/>
      </c>
      <c r="N1661" s="18" t="str">
        <f>IF(S1661,"",INDEX(XMLLINK[AuswahlPerson],MATCH(Q1662&amp;"_"&amp;D1661,XMLLINK[EID_MID],0)))</f>
        <v/>
      </c>
      <c r="O1661" s="18" t="str">
        <f>IF(S1661,"",INDEX(XMLLINK[BemerkungPerson],MATCH(Q1662&amp;"_"&amp;D1661,XMLLINK[EID_MID],0)))</f>
        <v/>
      </c>
      <c r="Q1661" s="21">
        <f t="shared" si="328"/>
        <v>83</v>
      </c>
      <c r="R1661" s="15">
        <v>6</v>
      </c>
      <c r="S1661" s="18" t="b">
        <f>ISERROR(INDEX(XMLLINK[NamePerson],MATCH(Q1657&amp;"_"&amp;D1661,XMLLINK[EID_MID],0)))</f>
        <v>1</v>
      </c>
      <c r="U1661" s="15" t="str">
        <f t="shared" ca="1" si="329"/>
        <v/>
      </c>
      <c r="W1661" s="15" t="str">
        <f>IF(OR(M1661="",COUNTIF(M1656:M1660,M1661)&gt;0),"",", "&amp;M1661)</f>
        <v/>
      </c>
      <c r="Y1661" s="15" t="str">
        <f>IF(OR(K1661="",COUNTIF(K1658:K1660,K1661)&gt;0),"",", "&amp;K1661)</f>
        <v/>
      </c>
    </row>
    <row r="1662" spans="1:25" x14ac:dyDescent="0.25">
      <c r="A1662" s="24"/>
      <c r="B1662" s="17" t="s">
        <v>85</v>
      </c>
      <c r="C1662" s="18" t="str">
        <f>IF(ISERROR(S1655),"",INDEX(XMLLINK[BereichID],MATCH(Q1662,XMLLINK[EnsembleNr],0)))</f>
        <v/>
      </c>
      <c r="D1662" s="21">
        <v>7</v>
      </c>
      <c r="E1662" s="18" t="str">
        <f>IF(S1662,"",INDEX(XMLLINK[NamePerson],MATCH(Q1663&amp;"_"&amp;D1662,XMLLINK[EID_MID],0)))</f>
        <v/>
      </c>
      <c r="F1662" s="18" t="str">
        <f>IF(S1662,"",INDEX(XMLLINK[GebDat],MATCH(Q1663&amp;"_"&amp;D1662,XMLLINK[EID_MID],0)))</f>
        <v/>
      </c>
      <c r="G1662" s="18" t="str">
        <f>IF(S1662,"",INDEX(XMLLINK[Geschlecht],MATCH(Q1663&amp;"_"&amp;D1662,XMLLINK[EID_MID],0)))</f>
        <v/>
      </c>
      <c r="H1662" s="18" t="str">
        <f>IF(S1662,"",INDEX(XMLLINK[Adresse],MATCH(Q1663&amp;"_"&amp;D1662,XMLLINK[EID_MID],0)))</f>
        <v/>
      </c>
      <c r="I1662" s="18" t="str">
        <f>IF(S1662,"",INDEX(XMLLINK[Email],MATCH(Q1663&amp;"_"&amp;D1662,XMLLINK[EID_MID],0)))</f>
        <v/>
      </c>
      <c r="J1662" s="18" t="str">
        <f>IF(S1662,"",INDEX(XMLLINK[Telefon],MATCH(Q1663&amp;"_"&amp;D1662,XMLLINK[EID_MID],0)))</f>
        <v/>
      </c>
      <c r="K1662" s="18" t="str">
        <f>IF(S1662,"",INDEX(XMLLINK[Instrument],MATCH(Q1663&amp;"_"&amp;D1662,XMLLINK[EID_MID],0)))</f>
        <v/>
      </c>
      <c r="L1662" s="18" t="str">
        <f>IF(S1662,"",INDEX(XMLLINK[BereichIDPerson],MATCH(Q1663&amp;"_"&amp;D1662,XMLLINK[EID_MID],0)))</f>
        <v/>
      </c>
      <c r="M1662" s="18" t="str">
        <f>IF(S1662,"",INDEX(XMLLINK[BereichNamePerson],MATCH(Q1663&amp;"_"&amp;D1662,XMLLINK[EID_MID],0)))</f>
        <v/>
      </c>
      <c r="N1662" s="18" t="str">
        <f>IF(S1662,"",INDEX(XMLLINK[AuswahlPerson],MATCH(Q1663&amp;"_"&amp;D1662,XMLLINK[EID_MID],0)))</f>
        <v/>
      </c>
      <c r="O1662" s="18" t="str">
        <f>IF(S1662,"",INDEX(XMLLINK[BemerkungPerson],MATCH(Q1663&amp;"_"&amp;D1662,XMLLINK[EID_MID],0)))</f>
        <v/>
      </c>
      <c r="Q1662" s="21">
        <f t="shared" si="328"/>
        <v>83</v>
      </c>
      <c r="R1662" s="15">
        <v>7</v>
      </c>
      <c r="S1662" s="18" t="b">
        <f>ISERROR(INDEX(XMLLINK[NamePerson],MATCH(Q1657&amp;"_"&amp;D1662,XMLLINK[EID_MID],0)))</f>
        <v>1</v>
      </c>
      <c r="U1662" s="15" t="str">
        <f t="shared" ca="1" si="329"/>
        <v/>
      </c>
      <c r="W1662" s="15" t="str">
        <f>IF(OR(M1662="",COUNTIF(M1656:M1661,M1662)&gt;0),"",", "&amp;M1662)</f>
        <v/>
      </c>
      <c r="Y1662" s="15" t="str">
        <f>IF(OR(K1662="",COUNTIF(K1659:K1661,K1662)&gt;0),"",", "&amp;K1662)</f>
        <v/>
      </c>
    </row>
    <row r="1663" spans="1:25" x14ac:dyDescent="0.25">
      <c r="A1663" s="24"/>
      <c r="B1663" s="17" t="s">
        <v>86</v>
      </c>
      <c r="C1663" s="18" t="str">
        <f>IF(ISERROR(S1655),"",INDEX(XMLLINK[BereichName],MATCH(Q1663,XMLLINK[EnsembleNr],0)))</f>
        <v/>
      </c>
      <c r="D1663" s="21">
        <v>8</v>
      </c>
      <c r="E1663" s="18" t="str">
        <f>IF(S1663,"",INDEX(XMLLINK[NamePerson],MATCH(Q1664&amp;"_"&amp;D1663,XMLLINK[EID_MID],0)))</f>
        <v/>
      </c>
      <c r="F1663" s="18" t="str">
        <f>IF(S1663,"",INDEX(XMLLINK[GebDat],MATCH(Q1664&amp;"_"&amp;D1663,XMLLINK[EID_MID],0)))</f>
        <v/>
      </c>
      <c r="G1663" s="18" t="str">
        <f>IF(S1663,"",INDEX(XMLLINK[Geschlecht],MATCH(Q1664&amp;"_"&amp;D1663,XMLLINK[EID_MID],0)))</f>
        <v/>
      </c>
      <c r="H1663" s="18" t="str">
        <f>IF(S1663,"",INDEX(XMLLINK[Adresse],MATCH(Q1664&amp;"_"&amp;D1663,XMLLINK[EID_MID],0)))</f>
        <v/>
      </c>
      <c r="I1663" s="18" t="str">
        <f>IF(S1663,"",INDEX(XMLLINK[Email],MATCH(Q1664&amp;"_"&amp;D1663,XMLLINK[EID_MID],0)))</f>
        <v/>
      </c>
      <c r="J1663" s="18" t="str">
        <f>IF(S1663,"",INDEX(XMLLINK[Telefon],MATCH(Q1664&amp;"_"&amp;D1663,XMLLINK[EID_MID],0)))</f>
        <v/>
      </c>
      <c r="K1663" s="18" t="str">
        <f>IF(S1663,"",INDEX(XMLLINK[Instrument],MATCH(Q1664&amp;"_"&amp;D1663,XMLLINK[EID_MID],0)))</f>
        <v/>
      </c>
      <c r="L1663" s="18" t="str">
        <f>IF(S1663,"",INDEX(XMLLINK[BereichIDPerson],MATCH(Q1664&amp;"_"&amp;D1663,XMLLINK[EID_MID],0)))</f>
        <v/>
      </c>
      <c r="M1663" s="18" t="str">
        <f>IF(S1663,"",INDEX(XMLLINK[BereichNamePerson],MATCH(Q1664&amp;"_"&amp;D1663,XMLLINK[EID_MID],0)))</f>
        <v/>
      </c>
      <c r="N1663" s="18" t="str">
        <f>IF(S1663,"",INDEX(XMLLINK[AuswahlPerson],MATCH(Q1664&amp;"_"&amp;D1663,XMLLINK[EID_MID],0)))</f>
        <v/>
      </c>
      <c r="O1663" s="18" t="str">
        <f>IF(S1663,"",INDEX(XMLLINK[BemerkungPerson],MATCH(Q1664&amp;"_"&amp;D1663,XMLLINK[EID_MID],0)))</f>
        <v/>
      </c>
      <c r="Q1663" s="21">
        <f t="shared" si="328"/>
        <v>83</v>
      </c>
      <c r="R1663" s="15">
        <v>8</v>
      </c>
      <c r="S1663" s="18" t="b">
        <f>ISERROR(INDEX(XMLLINK[NamePerson],MATCH(Q1657&amp;"_"&amp;D1663,XMLLINK[EID_MID],0)))</f>
        <v>1</v>
      </c>
      <c r="U1663" s="15" t="str">
        <f t="shared" ca="1" si="329"/>
        <v/>
      </c>
      <c r="W1663" s="15" t="str">
        <f>IF(OR(M1663="",COUNTIF(M1656:M1662,M1663)&gt;0),"",", "&amp;M1663)</f>
        <v/>
      </c>
      <c r="Y1663" s="15" t="str">
        <f>IF(OR(K1663="",COUNTIF(K1660:K1662,K1663)&gt;0),"",", "&amp;K1663)</f>
        <v/>
      </c>
    </row>
    <row r="1664" spans="1:25" x14ac:dyDescent="0.25">
      <c r="A1664" s="24"/>
      <c r="B1664" s="17" t="s">
        <v>87</v>
      </c>
      <c r="C1664" s="18" t="str">
        <f>IF(ISERROR(S1655),"",INDEX(XMLLINK[Auftrittzeit],MATCH(Q1664,XMLLINK[EnsembleNr],0)))</f>
        <v/>
      </c>
      <c r="D1664" s="17" t="s">
        <v>94</v>
      </c>
      <c r="E1664" s="15" t="s">
        <v>29</v>
      </c>
      <c r="F1664" s="15" t="s">
        <v>30</v>
      </c>
      <c r="G1664" s="15" t="s">
        <v>95</v>
      </c>
      <c r="H1664" s="15" t="s">
        <v>32</v>
      </c>
      <c r="I1664" s="15" t="s">
        <v>20</v>
      </c>
      <c r="J1664" s="15" t="s">
        <v>39</v>
      </c>
      <c r="Q1664" s="21">
        <f t="shared" si="328"/>
        <v>83</v>
      </c>
      <c r="U1664" s="15">
        <f ca="1">COUNT(U1656:U1663)</f>
        <v>0</v>
      </c>
      <c r="W1664" s="29" t="str">
        <f>CONCATENATE(W1665,V1666,W1666,V1667,W1667,V1668,W1668,V1669,W1669,V1670,W1670,V1671,W1671)</f>
        <v/>
      </c>
    </row>
    <row r="1665" spans="1:25" x14ac:dyDescent="0.25">
      <c r="A1665" s="24"/>
      <c r="B1665" s="17" t="s">
        <v>88</v>
      </c>
      <c r="C1665" s="18" t="str">
        <f>IF(ISERROR(S1655),"",INDEX(XMLLINK[Bemerkung],MATCH(Q1665,XMLLINK[EnsembleNr],0)))</f>
        <v/>
      </c>
      <c r="D1665" s="21">
        <v>1</v>
      </c>
      <c r="E1665" s="18" t="str">
        <f>IF(S1665,"",INDEX(XMLLINK[Titel],MATCH(Q1666&amp;"_"&amp;D1665,XMLLINK[EID_WID],0)))</f>
        <v/>
      </c>
      <c r="F1665" s="18" t="str">
        <f>IF(S1665,"",INDEX(XMLLINK[Komponist],MATCH(Q1666&amp;"_"&amp;D1665,XMLLINK[EID_WID],0)))</f>
        <v/>
      </c>
      <c r="G1665" s="18" t="str">
        <f>IF(S1665,"",INDEX(XMLLINK[Satz],MATCH(Q1666&amp;"_"&amp;D1665,XMLLINK[EID_WID],0)))</f>
        <v/>
      </c>
      <c r="H1665" s="18" t="str">
        <f>IF(S1665,"",INDEX(XMLLINK[Dauer],MATCH(Q1666&amp;"_"&amp;D1665,XMLLINK[EID_WID],0)))</f>
        <v/>
      </c>
      <c r="I1665" s="18" t="str">
        <f>IF(S1665,"",INDEX(XMLLINK[BemerkungWerk],MATCH(Q1666&amp;"_"&amp;D1665,XMLLINK[EID_WID],0)))</f>
        <v/>
      </c>
      <c r="J1665" s="18" t="str">
        <f>IF(S1665,"",INDEX(XMLLINK[Pflicht],MATCH(Q1666&amp;"_"&amp;D1665,XMLLINK[EID_WID],0)))</f>
        <v/>
      </c>
      <c r="Q1665" s="21">
        <f t="shared" si="328"/>
        <v>83</v>
      </c>
      <c r="R1665" s="22" t="s">
        <v>102</v>
      </c>
      <c r="S1665" s="18" t="b">
        <f>ISERROR(INDEX(XMLLINK[NamePerson],MATCH(Q1667&amp;"_"&amp;D1665,XMLLINK[EID_WID],0)))</f>
        <v>1</v>
      </c>
      <c r="W1665" s="15" t="str">
        <f t="shared" ref="W1665:W1672" si="330">IF(AND(F1665="",G1665=""),E1665,IF(AND(F1665&lt;&gt;"",G1665&lt;&gt;""),F1665&amp;", "&amp;E1665&amp;", "&amp;G1665,IF(F1665="",E1665&amp;", "&amp;G1665,F1665&amp;", "&amp;E1665)))</f>
        <v/>
      </c>
    </row>
    <row r="1666" spans="1:25" x14ac:dyDescent="0.25">
      <c r="A1666" s="24"/>
      <c r="B1666" s="17" t="s">
        <v>108</v>
      </c>
      <c r="C1666" s="28" t="str">
        <f ca="1">IF(U1664=0,"",SUM(U1656:U1663)/U1664/365.25)</f>
        <v/>
      </c>
      <c r="D1666" s="21">
        <v>2</v>
      </c>
      <c r="E1666" s="18" t="str">
        <f>IF(S1666,"",INDEX(XMLLINK[Titel],MATCH(Q1667&amp;"_"&amp;D1666,XMLLINK[EID_WID],0)))</f>
        <v/>
      </c>
      <c r="F1666" s="18" t="str">
        <f>IF(S1666,"",INDEX(XMLLINK[Komponist],MATCH(Q1667&amp;"_"&amp;D1666,XMLLINK[EID_WID],0)))</f>
        <v/>
      </c>
      <c r="G1666" s="18" t="str">
        <f>IF(S1666,"",INDEX(XMLLINK[Satz],MATCH(Q1667&amp;"_"&amp;D1666,XMLLINK[EID_WID],0)))</f>
        <v/>
      </c>
      <c r="H1666" s="18" t="str">
        <f>IF(S1666,"",INDEX(XMLLINK[Dauer],MATCH(Q1667&amp;"_"&amp;D1666,XMLLINK[EID_WID],0)))</f>
        <v/>
      </c>
      <c r="I1666" s="18" t="str">
        <f>IF(S1666,"",INDEX(XMLLINK[BemerkungWerk],MATCH(Q1667&amp;"_"&amp;D1666,XMLLINK[EID_WID],0)))</f>
        <v/>
      </c>
      <c r="J1666" s="18" t="str">
        <f>IF(S1666,"",INDEX(XMLLINK[Pflicht],MATCH(Q1667&amp;"_"&amp;D1666,XMLLINK[EID_WID],0)))</f>
        <v/>
      </c>
      <c r="Q1666" s="21">
        <f t="shared" si="328"/>
        <v>83</v>
      </c>
      <c r="R1666" s="22">
        <v>2</v>
      </c>
      <c r="S1666" s="18" t="b">
        <f>ISERROR(INDEX(XMLLINK[NamePerson],MATCH(Q1668&amp;"_"&amp;D1666,XMLLINK[EID_WID],0)))</f>
        <v>1</v>
      </c>
      <c r="V1666" s="15" t="str">
        <f>IF(W1666="","","; ")</f>
        <v/>
      </c>
      <c r="W1666" s="15" t="str">
        <f t="shared" si="330"/>
        <v/>
      </c>
    </row>
    <row r="1667" spans="1:25" x14ac:dyDescent="0.25">
      <c r="A1667" s="24"/>
      <c r="D1667" s="21">
        <v>3</v>
      </c>
      <c r="E1667" s="18" t="str">
        <f>IF(S1667,"",INDEX(XMLLINK[Titel],MATCH(Q1668&amp;"_"&amp;D1667,XMLLINK[EID_WID],0)))</f>
        <v/>
      </c>
      <c r="F1667" s="18" t="str">
        <f>IF(S1667,"",INDEX(XMLLINK[Komponist],MATCH(Q1668&amp;"_"&amp;D1667,XMLLINK[EID_WID],0)))</f>
        <v/>
      </c>
      <c r="G1667" s="18" t="str">
        <f>IF(S1667,"",INDEX(XMLLINK[Satz],MATCH(Q1668&amp;"_"&amp;D1667,XMLLINK[EID_WID],0)))</f>
        <v/>
      </c>
      <c r="H1667" s="18" t="str">
        <f>IF(S1667,"",INDEX(XMLLINK[Dauer],MATCH(Q1668&amp;"_"&amp;D1667,XMLLINK[EID_WID],0)))</f>
        <v/>
      </c>
      <c r="I1667" s="18" t="str">
        <f>IF(S1667,"",INDEX(XMLLINK[BemerkungWerk],MATCH(Q1668&amp;"_"&amp;D1667,XMLLINK[EID_WID],0)))</f>
        <v/>
      </c>
      <c r="J1667" s="18" t="str">
        <f>IF(S1667,"",INDEX(XMLLINK[Pflicht],MATCH(Q1668&amp;"_"&amp;D1667,XMLLINK[EID_WID],0)))</f>
        <v/>
      </c>
      <c r="Q1667" s="21">
        <f t="shared" si="328"/>
        <v>83</v>
      </c>
      <c r="R1667" s="22">
        <v>3</v>
      </c>
      <c r="S1667" s="18" t="b">
        <f>ISERROR(INDEX(XMLLINK[NamePerson],MATCH(Q1669&amp;"_"&amp;D1667,XMLLINK[EID_WID],0)))</f>
        <v>1</v>
      </c>
      <c r="V1667" s="15" t="str">
        <f t="shared" ref="V1667:V1672" si="331">IF(W1667="","","; ")</f>
        <v/>
      </c>
      <c r="W1667" s="15" t="str">
        <f t="shared" si="330"/>
        <v/>
      </c>
    </row>
    <row r="1668" spans="1:25" x14ac:dyDescent="0.25">
      <c r="A1668" s="24"/>
      <c r="D1668" s="21">
        <v>4</v>
      </c>
      <c r="E1668" s="18" t="str">
        <f>IF(S1668,"",INDEX(XMLLINK[Titel],MATCH(Q1669&amp;"_"&amp;D1668,XMLLINK[EID_WID],0)))</f>
        <v/>
      </c>
      <c r="F1668" s="18" t="str">
        <f>IF(S1668,"",INDEX(XMLLINK[Komponist],MATCH(Q1669&amp;"_"&amp;D1668,XMLLINK[EID_WID],0)))</f>
        <v/>
      </c>
      <c r="G1668" s="18" t="str">
        <f>IF(S1668,"",INDEX(XMLLINK[Satz],MATCH(Q1669&amp;"_"&amp;D1668,XMLLINK[EID_WID],0)))</f>
        <v/>
      </c>
      <c r="H1668" s="18" t="str">
        <f>IF(S1668,"",INDEX(XMLLINK[Dauer],MATCH(Q1669&amp;"_"&amp;D1668,XMLLINK[EID_WID],0)))</f>
        <v/>
      </c>
      <c r="I1668" s="18" t="str">
        <f>IF(S1668,"",INDEX(XMLLINK[BemerkungWerk],MATCH(Q1669&amp;"_"&amp;D1668,XMLLINK[EID_WID],0)))</f>
        <v/>
      </c>
      <c r="J1668" s="18" t="str">
        <f>IF(S1668,"",INDEX(XMLLINK[Pflicht],MATCH(Q1669&amp;"_"&amp;D1668,XMLLINK[EID_WID],0)))</f>
        <v/>
      </c>
      <c r="Q1668" s="21">
        <f t="shared" si="328"/>
        <v>83</v>
      </c>
      <c r="R1668" s="22">
        <v>4</v>
      </c>
      <c r="S1668" s="18" t="b">
        <f>ISERROR(INDEX(XMLLINK[NamePerson],MATCH(Q1670&amp;"_"&amp;D1668,XMLLINK[EID_WID],0)))</f>
        <v>1</v>
      </c>
      <c r="V1668" s="15" t="str">
        <f t="shared" si="331"/>
        <v/>
      </c>
      <c r="W1668" s="15" t="str">
        <f t="shared" si="330"/>
        <v/>
      </c>
    </row>
    <row r="1669" spans="1:25" x14ac:dyDescent="0.25">
      <c r="A1669" s="24"/>
      <c r="D1669" s="21">
        <v>5</v>
      </c>
      <c r="E1669" s="18" t="str">
        <f>IF(S1669,"",INDEX(XMLLINK[Titel],MATCH(Q1670&amp;"_"&amp;D1669,XMLLINK[EID_WID],0)))</f>
        <v/>
      </c>
      <c r="F1669" s="18" t="str">
        <f>IF(S1669,"",INDEX(XMLLINK[Komponist],MATCH(Q1670&amp;"_"&amp;D1669,XMLLINK[EID_WID],0)))</f>
        <v/>
      </c>
      <c r="G1669" s="18" t="str">
        <f>IF(S1669,"",INDEX(XMLLINK[Satz],MATCH(Q1670&amp;"_"&amp;D1669,XMLLINK[EID_WID],0)))</f>
        <v/>
      </c>
      <c r="H1669" s="18" t="str">
        <f>IF(S1669,"",INDEX(XMLLINK[Dauer],MATCH(Q1670&amp;"_"&amp;D1669,XMLLINK[EID_WID],0)))</f>
        <v/>
      </c>
      <c r="I1669" s="18" t="str">
        <f>IF(S1669,"",INDEX(XMLLINK[BemerkungWerk],MATCH(Q1670&amp;"_"&amp;D1669,XMLLINK[EID_WID],0)))</f>
        <v/>
      </c>
      <c r="J1669" s="18" t="str">
        <f>IF(S1669,"",INDEX(XMLLINK[Pflicht],MATCH(Q1670&amp;"_"&amp;D1669,XMLLINK[EID_WID],0)))</f>
        <v/>
      </c>
      <c r="Q1669" s="21">
        <f t="shared" si="328"/>
        <v>83</v>
      </c>
      <c r="R1669" s="22">
        <v>5</v>
      </c>
      <c r="S1669" s="18" t="b">
        <f>ISERROR(INDEX(XMLLINK[NamePerson],MATCH(Q1671&amp;"_"&amp;D1669,XMLLINK[EID_WID],0)))</f>
        <v>1</v>
      </c>
      <c r="V1669" s="15" t="str">
        <f t="shared" si="331"/>
        <v/>
      </c>
      <c r="W1669" s="15" t="str">
        <f t="shared" si="330"/>
        <v/>
      </c>
    </row>
    <row r="1670" spans="1:25" x14ac:dyDescent="0.25">
      <c r="A1670" s="24"/>
      <c r="D1670" s="21">
        <v>6</v>
      </c>
      <c r="E1670" s="18" t="str">
        <f>IF(S1670,"",INDEX(XMLLINK[Titel],MATCH(Q1671&amp;"_"&amp;D1670,XMLLINK[EID_WID],0)))</f>
        <v/>
      </c>
      <c r="F1670" s="18" t="str">
        <f>IF(S1670,"",INDEX(XMLLINK[Komponist],MATCH(Q1671&amp;"_"&amp;D1670,XMLLINK[EID_WID],0)))</f>
        <v/>
      </c>
      <c r="G1670" s="18" t="str">
        <f>IF(S1670,"",INDEX(XMLLINK[Satz],MATCH(Q1671&amp;"_"&amp;D1670,XMLLINK[EID_WID],0)))</f>
        <v/>
      </c>
      <c r="H1670" s="18" t="str">
        <f>IF(S1670,"",INDEX(XMLLINK[Dauer],MATCH(Q1671&amp;"_"&amp;D1670,XMLLINK[EID_WID],0)))</f>
        <v/>
      </c>
      <c r="I1670" s="18" t="str">
        <f>IF(S1670,"",INDEX(XMLLINK[BemerkungWerk],MATCH(Q1671&amp;"_"&amp;D1670,XMLLINK[EID_WID],0)))</f>
        <v/>
      </c>
      <c r="J1670" s="18" t="str">
        <f>IF(S1670,"",INDEX(XMLLINK[Pflicht],MATCH(Q1671&amp;"_"&amp;D1670,XMLLINK[EID_WID],0)))</f>
        <v/>
      </c>
      <c r="Q1670" s="21">
        <f t="shared" si="328"/>
        <v>83</v>
      </c>
      <c r="R1670" s="22">
        <v>6</v>
      </c>
      <c r="S1670" s="18" t="b">
        <f>ISERROR(INDEX(XMLLINK[NamePerson],MATCH(Q1672&amp;"_"&amp;D1670,XMLLINK[EID_WID],0)))</f>
        <v>1</v>
      </c>
      <c r="V1670" s="15" t="str">
        <f t="shared" si="331"/>
        <v/>
      </c>
      <c r="W1670" s="15" t="str">
        <f t="shared" si="330"/>
        <v/>
      </c>
    </row>
    <row r="1671" spans="1:25" x14ac:dyDescent="0.25">
      <c r="A1671" s="24"/>
      <c r="D1671" s="21">
        <v>7</v>
      </c>
      <c r="E1671" s="18" t="str">
        <f>IF(S1671,"",INDEX(XMLLINK[Titel],MATCH(Q1672&amp;"_"&amp;D1671,XMLLINK[EID_WID],0)))</f>
        <v/>
      </c>
      <c r="F1671" s="18" t="str">
        <f>IF(S1671,"",INDEX(XMLLINK[Komponist],MATCH(Q1672&amp;"_"&amp;D1671,XMLLINK[EID_WID],0)))</f>
        <v/>
      </c>
      <c r="G1671" s="18" t="str">
        <f>IF(S1671,"",INDEX(XMLLINK[Satz],MATCH(Q1672&amp;"_"&amp;D1671,XMLLINK[EID_WID],0)))</f>
        <v/>
      </c>
      <c r="H1671" s="18" t="str">
        <f>IF(S1671,"",INDEX(XMLLINK[Dauer],MATCH(Q1672&amp;"_"&amp;D1671,XMLLINK[EID_WID],0)))</f>
        <v/>
      </c>
      <c r="I1671" s="18" t="str">
        <f>IF(S1671,"",INDEX(XMLLINK[BemerkungWerk],MATCH(Q1672&amp;"_"&amp;D1671,XMLLINK[EID_WID],0)))</f>
        <v/>
      </c>
      <c r="J1671" s="18" t="str">
        <f>IF(S1671,"",INDEX(XMLLINK[Pflicht],MATCH(Q1672&amp;"_"&amp;D1671,XMLLINK[EID_WID],0)))</f>
        <v/>
      </c>
      <c r="Q1671" s="21">
        <f t="shared" si="328"/>
        <v>83</v>
      </c>
      <c r="R1671" s="22">
        <v>7</v>
      </c>
      <c r="S1671" s="18" t="b">
        <f>ISERROR(INDEX(XMLLINK[NamePerson],MATCH(Q1673&amp;"_"&amp;D1671,XMLLINK[EID_WID],0)))</f>
        <v>1</v>
      </c>
      <c r="V1671" s="15" t="str">
        <f t="shared" si="331"/>
        <v/>
      </c>
      <c r="W1671" s="15" t="str">
        <f t="shared" si="330"/>
        <v/>
      </c>
    </row>
    <row r="1672" spans="1:25" x14ac:dyDescent="0.25">
      <c r="A1672" s="24"/>
      <c r="D1672" s="21">
        <v>8</v>
      </c>
      <c r="E1672" s="18" t="str">
        <f>IF(S1672,"",INDEX(XMLLINK[Titel],MATCH(Q1673&amp;"_"&amp;D1672,XMLLINK[EID_WID],0)))</f>
        <v/>
      </c>
      <c r="F1672" s="18" t="str">
        <f>IF(S1672,"",INDEX(XMLLINK[Komponist],MATCH(Q1673&amp;"_"&amp;D1672,XMLLINK[EID_WID],0)))</f>
        <v/>
      </c>
      <c r="G1672" s="18" t="str">
        <f>IF(S1672,"",INDEX(XMLLINK[Satz],MATCH(Q1673&amp;"_"&amp;D1672,XMLLINK[EID_WID],0)))</f>
        <v/>
      </c>
      <c r="H1672" s="18" t="str">
        <f>IF(S1672,"",INDEX(XMLLINK[Dauer],MATCH(Q1673&amp;"_"&amp;D1672,XMLLINK[EID_WID],0)))</f>
        <v/>
      </c>
      <c r="I1672" s="18" t="str">
        <f>IF(S1672,"",INDEX(XMLLINK[BemerkungWerk],MATCH(Q1673&amp;"_"&amp;D1672,XMLLINK[EID_WID],0)))</f>
        <v/>
      </c>
      <c r="J1672" s="18" t="str">
        <f>IF(S1672,"",INDEX(XMLLINK[Pflicht],MATCH(Q1673&amp;"_"&amp;D1672,XMLLINK[EID_WID],0)))</f>
        <v/>
      </c>
      <c r="Q1672" s="21"/>
      <c r="R1672" s="22">
        <v>8</v>
      </c>
      <c r="S1672" s="18" t="b">
        <f>ISERROR(INDEX(XMLLINK[NamePerson],MATCH(A1673&amp;"_"&amp;D1672,XMLLINK[EID_WID],0)))</f>
        <v>1</v>
      </c>
      <c r="V1672" s="15" t="str">
        <f t="shared" si="331"/>
        <v/>
      </c>
      <c r="W1672" s="15" t="str">
        <f t="shared" si="330"/>
        <v/>
      </c>
    </row>
    <row r="1674" spans="1:25" x14ac:dyDescent="0.25">
      <c r="A1674" s="23" t="s">
        <v>96</v>
      </c>
      <c r="B1674" s="23">
        <f>(ROW()+6)/20</f>
        <v>84</v>
      </c>
      <c r="C1674" s="24"/>
      <c r="D1674" s="24"/>
      <c r="E1674" s="24"/>
      <c r="F1674" s="24"/>
      <c r="G1674" s="24"/>
      <c r="H1674" s="24"/>
      <c r="I1674" s="24"/>
      <c r="J1674" s="24"/>
      <c r="K1674" s="24"/>
      <c r="L1674" s="24"/>
      <c r="M1674" s="24"/>
      <c r="N1674" s="24"/>
      <c r="O1674" s="24"/>
    </row>
    <row r="1675" spans="1:25" x14ac:dyDescent="0.25">
      <c r="A1675" s="24"/>
      <c r="B1675" s="17" t="s">
        <v>78</v>
      </c>
      <c r="C1675" s="18" t="str">
        <f>IF(ISERROR(S1675),"",INDEX(XMLLINK[Name],MATCH(Q1676,XMLLINK[EnsembleNr],0)))</f>
        <v/>
      </c>
      <c r="D1675" s="17" t="s">
        <v>89</v>
      </c>
      <c r="E1675" s="19" t="s">
        <v>11</v>
      </c>
      <c r="F1675" s="15" t="s">
        <v>90</v>
      </c>
      <c r="G1675" s="15" t="s">
        <v>91</v>
      </c>
      <c r="H1675" s="15" t="s">
        <v>24</v>
      </c>
      <c r="I1675" s="15" t="s">
        <v>25</v>
      </c>
      <c r="J1675" s="15" t="s">
        <v>26</v>
      </c>
      <c r="K1675" s="15" t="s">
        <v>27</v>
      </c>
      <c r="L1675" s="15" t="s">
        <v>18</v>
      </c>
      <c r="M1675" s="15" t="s">
        <v>92</v>
      </c>
      <c r="N1675" s="15" t="s">
        <v>93</v>
      </c>
      <c r="O1675" s="15" t="s">
        <v>20</v>
      </c>
      <c r="Q1675" s="21" t="s">
        <v>103</v>
      </c>
      <c r="R1675" s="17" t="s">
        <v>97</v>
      </c>
      <c r="S1675" s="20" t="e">
        <f>VLOOKUP(Q1677,XMLLINK[EnsembleNr],1,0)</f>
        <v>#N/A</v>
      </c>
      <c r="T1675" s="15" t="s">
        <v>100</v>
      </c>
      <c r="W1675" s="29" t="str">
        <f>CONCATENATE(W1676,W1677,W1678,W1679,W1680,W1681,W1682,W1683)</f>
        <v/>
      </c>
      <c r="X1675" s="31">
        <f>8-COUNTIF(W1676:W1683,"")</f>
        <v>0</v>
      </c>
      <c r="Y1675" s="29" t="str">
        <f>CONCATENATE(Y1676,Y1677,Y1678,Y1679,Y1680,Y1681,Y1682,Y1683)</f>
        <v/>
      </c>
    </row>
    <row r="1676" spans="1:25" x14ac:dyDescent="0.25">
      <c r="A1676" s="24"/>
      <c r="B1676" s="17" t="s">
        <v>79</v>
      </c>
      <c r="C1676" s="18" t="str">
        <f>IF(ISERROR(S1675),"",INDEX(XMLLINK[Leiter],MATCH(Q1676,XMLLINK[EnsembleNr],0)))</f>
        <v/>
      </c>
      <c r="D1676" s="21">
        <v>1</v>
      </c>
      <c r="E1676" s="18" t="str">
        <f>IF(S1676,"",INDEX(XMLLINK[NamePerson],MATCH(Q1677&amp;"_"&amp;D1676,XMLLINK[EID_MID],0)))</f>
        <v/>
      </c>
      <c r="F1676" s="18" t="str">
        <f>IF(S1676,"",INDEX(XMLLINK[GebDat],MATCH(Q1677&amp;"_"&amp;D1676,XMLLINK[EID_MID],0)))</f>
        <v/>
      </c>
      <c r="G1676" s="18" t="str">
        <f>IF(S1676,"",INDEX(XMLLINK[Geschlecht],MATCH(Q1677&amp;"_"&amp;D1676,XMLLINK[EID_MID],0)))</f>
        <v/>
      </c>
      <c r="H1676" s="18" t="str">
        <f>IF(S1676,"",INDEX(XMLLINK[Adresse],MATCH(Q1677&amp;"_"&amp;D1676,XMLLINK[EID_MID],0)))</f>
        <v/>
      </c>
      <c r="I1676" s="18" t="str">
        <f>IF(S1676,"",INDEX(XMLLINK[Email],MATCH(Q1677&amp;"_"&amp;D1676,XMLLINK[EID_MID],0)))</f>
        <v/>
      </c>
      <c r="J1676" s="18" t="str">
        <f>IF(S1676,"",INDEX(XMLLINK[Telefon],MATCH(Q1677&amp;"_"&amp;D1676,XMLLINK[EID_MID],0)))</f>
        <v/>
      </c>
      <c r="K1676" s="18" t="str">
        <f>IF(S1676,"",INDEX(XMLLINK[Instrument],MATCH(Q1677&amp;"_"&amp;D1676,XMLLINK[EID_MID],0)))</f>
        <v/>
      </c>
      <c r="L1676" s="18" t="str">
        <f>IF(S1676,"",INDEX(XMLLINK[BereichIDPerson],MATCH(Q1677&amp;"_"&amp;D1676,XMLLINK[EID_MID],0)))</f>
        <v/>
      </c>
      <c r="M1676" s="18" t="str">
        <f>IF(S1676,"",INDEX(XMLLINK[BereichNamePerson],MATCH(Q1677&amp;"_"&amp;D1676,XMLLINK[EID_MID],0)))</f>
        <v/>
      </c>
      <c r="N1676" s="18" t="str">
        <f>IF(S1676,"",INDEX(XMLLINK[AuswahlPerson],MATCH(Q1677&amp;"_"&amp;D1676,XMLLINK[EID_MID],0)))</f>
        <v/>
      </c>
      <c r="O1676" s="18" t="str">
        <f>IF(S1676,"",INDEX(XMLLINK[BemerkungPerson],MATCH(Q1677&amp;"_"&amp;D1676,XMLLINK[EID_MID],0)))</f>
        <v/>
      </c>
      <c r="Q1676" s="21">
        <f>B1674</f>
        <v>84</v>
      </c>
      <c r="R1676" s="22" t="s">
        <v>101</v>
      </c>
      <c r="S1676" s="18" t="b">
        <f>ISERROR(INDEX(XMLLINK[NamePerson],MATCH(Q1677&amp;"_"&amp;D1676,XMLLINK[EID_MID],0)))</f>
        <v>1</v>
      </c>
      <c r="U1676" s="15" t="str">
        <f ca="1">IF(ISNUMBER(DATEVALUE(F1676)),TODAY()-DATEVALUE(F1676),"")</f>
        <v/>
      </c>
      <c r="W1676" s="15" t="str">
        <f>M1676</f>
        <v/>
      </c>
      <c r="X1676" s="29" t="str">
        <f>IF(E1676="","",IF(E1677="",E1676,IF(E1678="",E1676&amp;", "&amp;E1677,IF(E1679="",E1676&amp;", "&amp;E1677&amp;", "&amp;E1678,IF(E1680="",E1676&amp;", "&amp;E1677&amp;", "&amp;E1678&amp;", "&amp;E1679,IF(E1681="",E1676&amp;", "&amp;E1677&amp;", "&amp;E1678&amp;", "&amp;E1679&amp;", "&amp;E1680,IF(E1682="",E1676&amp;", "&amp;E1677&amp;", "&amp;E1678&amp;", "&amp;E1679&amp;", "&amp;E1680&amp;", "&amp;E1681,IF(E1683="",E1676&amp;", "&amp;E1677&amp;", "&amp;E1678&amp;", "&amp;E1679&amp;", "&amp;E1680&amp;", "&amp;E1681&amp;", "&amp;E1682,E1676&amp;", "&amp;E1677&amp;", "&amp;E1678&amp;", "&amp;E1679&amp;", "&amp;E1680&amp;", "&amp;E1681&amp;", "&amp;E1682&amp;", "&amp;E1683))))))))</f>
        <v/>
      </c>
      <c r="Y1676" s="15" t="str">
        <f>K1676</f>
        <v/>
      </c>
    </row>
    <row r="1677" spans="1:25" x14ac:dyDescent="0.25">
      <c r="A1677" s="24"/>
      <c r="B1677" s="17" t="s">
        <v>80</v>
      </c>
      <c r="C1677" s="18" t="str">
        <f>IF(ISERROR(S1675),"",INDEX(XMLLINK[LeiterEmail],MATCH(Q1677,XMLLINK[EnsembleNr],0)))</f>
        <v/>
      </c>
      <c r="D1677" s="21">
        <v>2</v>
      </c>
      <c r="E1677" s="18" t="str">
        <f>IF(S1677,"",INDEX(XMLLINK[NamePerson],MATCH(Q1678&amp;"_"&amp;D1677,XMLLINK[EID_MID],0)))</f>
        <v/>
      </c>
      <c r="F1677" s="18" t="str">
        <f>IF(S1677,"",INDEX(XMLLINK[GebDat],MATCH(Q1678&amp;"_"&amp;D1677,XMLLINK[EID_MID],0)))</f>
        <v/>
      </c>
      <c r="G1677" s="18" t="str">
        <f>IF(S1677,"",INDEX(XMLLINK[Geschlecht],MATCH(Q1678&amp;"_"&amp;D1677,XMLLINK[EID_MID],0)))</f>
        <v/>
      </c>
      <c r="H1677" s="18" t="str">
        <f>IF(S1677,"",INDEX(XMLLINK[Adresse],MATCH(Q1678&amp;"_"&amp;D1677,XMLLINK[EID_MID],0)))</f>
        <v/>
      </c>
      <c r="I1677" s="18" t="str">
        <f>IF(S1677,"",INDEX(XMLLINK[Email],MATCH(Q1678&amp;"_"&amp;D1677,XMLLINK[EID_MID],0)))</f>
        <v/>
      </c>
      <c r="J1677" s="18" t="str">
        <f>IF(S1677,"",INDEX(XMLLINK[Telefon],MATCH(Q1678&amp;"_"&amp;D1677,XMLLINK[EID_MID],0)))</f>
        <v/>
      </c>
      <c r="K1677" s="18" t="str">
        <f>IF(S1677,"",INDEX(XMLLINK[Instrument],MATCH(Q1678&amp;"_"&amp;D1677,XMLLINK[EID_MID],0)))</f>
        <v/>
      </c>
      <c r="L1677" s="18" t="str">
        <f>IF(S1677,"",INDEX(XMLLINK[BereichIDPerson],MATCH(Q1678&amp;"_"&amp;D1677,XMLLINK[EID_MID],0)))</f>
        <v/>
      </c>
      <c r="M1677" s="18" t="str">
        <f>IF(S1677,"",INDEX(XMLLINK[BereichNamePerson],MATCH(Q1678&amp;"_"&amp;D1677,XMLLINK[EID_MID],0)))</f>
        <v/>
      </c>
      <c r="N1677" s="18" t="str">
        <f>IF(S1677,"",INDEX(XMLLINK[AuswahlPerson],MATCH(Q1678&amp;"_"&amp;D1677,XMLLINK[EID_MID],0)))</f>
        <v/>
      </c>
      <c r="O1677" s="18" t="str">
        <f>IF(S1677,"",INDEX(XMLLINK[BemerkungPerson],MATCH(Q1678&amp;"_"&amp;D1677,XMLLINK[EID_MID],0)))</f>
        <v/>
      </c>
      <c r="Q1677" s="21">
        <f t="shared" ref="Q1677:Q1691" si="332">Q1676</f>
        <v>84</v>
      </c>
      <c r="R1677" s="15">
        <v>2</v>
      </c>
      <c r="S1677" s="18" t="b">
        <f>ISERROR(INDEX(XMLLINK[NamePerson],MATCH(Q1677&amp;"_"&amp;D1677,XMLLINK[EID_MID],0)))</f>
        <v>1</v>
      </c>
      <c r="U1677" s="15" t="str">
        <f t="shared" ref="U1677:U1683" ca="1" si="333">IF(ISNUMBER(DATEVALUE(F1677)),TODAY()-DATEVALUE(F1677),"")</f>
        <v/>
      </c>
      <c r="W1677" s="15" t="str">
        <f>IF(AND(M1677&lt;&gt;"",M1677&lt;&gt;M1676),", "&amp;M1677,"")</f>
        <v/>
      </c>
      <c r="Y1677" s="15" t="str">
        <f>IF(AND(K1677&lt;&gt;"",K1677&lt;&gt;K1676),", "&amp;K1677,"")</f>
        <v/>
      </c>
    </row>
    <row r="1678" spans="1:25" x14ac:dyDescent="0.25">
      <c r="A1678" s="24"/>
      <c r="B1678" s="17" t="s">
        <v>81</v>
      </c>
      <c r="C1678" s="18" t="str">
        <f>IF(ISERROR(S1675),"",INDEX(XMLLINK[LeiterTelefon],MATCH(Q1678,XMLLINK[EnsembleNr],0)))</f>
        <v/>
      </c>
      <c r="D1678" s="21">
        <v>3</v>
      </c>
      <c r="E1678" s="18" t="str">
        <f>IF(S1678,"",INDEX(XMLLINK[NamePerson],MATCH(Q1679&amp;"_"&amp;D1678,XMLLINK[EID_MID],0)))</f>
        <v/>
      </c>
      <c r="F1678" s="18" t="str">
        <f>IF(S1678,"",INDEX(XMLLINK[GebDat],MATCH(Q1679&amp;"_"&amp;D1678,XMLLINK[EID_MID],0)))</f>
        <v/>
      </c>
      <c r="G1678" s="18" t="str">
        <f>IF(S1678,"",INDEX(XMLLINK[Geschlecht],MATCH(Q1679&amp;"_"&amp;D1678,XMLLINK[EID_MID],0)))</f>
        <v/>
      </c>
      <c r="H1678" s="18" t="str">
        <f>IF(S1678,"",INDEX(XMLLINK[Adresse],MATCH(Q1679&amp;"_"&amp;D1678,XMLLINK[EID_MID],0)))</f>
        <v/>
      </c>
      <c r="I1678" s="18" t="str">
        <f>IF(S1678,"",INDEX(XMLLINK[Email],MATCH(Q1679&amp;"_"&amp;D1678,XMLLINK[EID_MID],0)))</f>
        <v/>
      </c>
      <c r="J1678" s="18" t="str">
        <f>IF(S1678,"",INDEX(XMLLINK[Telefon],MATCH(Q1679&amp;"_"&amp;D1678,XMLLINK[EID_MID],0)))</f>
        <v/>
      </c>
      <c r="K1678" s="18" t="str">
        <f>IF(S1678,"",INDEX(XMLLINK[Instrument],MATCH(Q1679&amp;"_"&amp;D1678,XMLLINK[EID_MID],0)))</f>
        <v/>
      </c>
      <c r="L1678" s="18" t="str">
        <f>IF(S1678,"",INDEX(XMLLINK[BereichIDPerson],MATCH(Q1679&amp;"_"&amp;D1678,XMLLINK[EID_MID],0)))</f>
        <v/>
      </c>
      <c r="M1678" s="18" t="str">
        <f>IF(S1678,"",INDEX(XMLLINK[BereichNamePerson],MATCH(Q1679&amp;"_"&amp;D1678,XMLLINK[EID_MID],0)))</f>
        <v/>
      </c>
      <c r="N1678" s="18" t="str">
        <f>IF(S1678,"",INDEX(XMLLINK[AuswahlPerson],MATCH(Q1679&amp;"_"&amp;D1678,XMLLINK[EID_MID],0)))</f>
        <v/>
      </c>
      <c r="O1678" s="18" t="str">
        <f>IF(S1678,"",INDEX(XMLLINK[BemerkungPerson],MATCH(Q1679&amp;"_"&amp;D1678,XMLLINK[EID_MID],0)))</f>
        <v/>
      </c>
      <c r="Q1678" s="21">
        <f t="shared" si="332"/>
        <v>84</v>
      </c>
      <c r="R1678" s="15">
        <v>3</v>
      </c>
      <c r="S1678" s="18" t="b">
        <f>ISERROR(INDEX(XMLLINK[NamePerson],MATCH(Q1677&amp;"_"&amp;D1678,XMLLINK[EID_MID],0)))</f>
        <v>1</v>
      </c>
      <c r="U1678" s="15" t="str">
        <f t="shared" ca="1" si="333"/>
        <v/>
      </c>
      <c r="W1678" s="15" t="str">
        <f>IF(OR(M1678="",COUNTIF(M1676:M1677,M1678)&gt;0),"",", "&amp;M1678)</f>
        <v/>
      </c>
      <c r="Y1678" s="15" t="str">
        <f>IF(OR(K1678="",COUNTIF(K1676:K1677,K1678)&gt;0),"",", "&amp;K1678)</f>
        <v/>
      </c>
    </row>
    <row r="1679" spans="1:25" x14ac:dyDescent="0.25">
      <c r="A1679" s="24"/>
      <c r="B1679" s="17" t="s">
        <v>82</v>
      </c>
      <c r="C1679" s="18" t="str">
        <f>IF(ISERROR(S1675),"",INDEX(XMLLINK[Art],MATCH(Q1679,XMLLINK[EnsembleNr],0)))</f>
        <v/>
      </c>
      <c r="D1679" s="21">
        <v>4</v>
      </c>
      <c r="E1679" s="18" t="str">
        <f>IF(S1679,"",INDEX(XMLLINK[NamePerson],MATCH(Q1680&amp;"_"&amp;D1679,XMLLINK[EID_MID],0)))</f>
        <v/>
      </c>
      <c r="F1679" s="18" t="str">
        <f>IF(S1679,"",INDEX(XMLLINK[GebDat],MATCH(Q1680&amp;"_"&amp;D1679,XMLLINK[EID_MID],0)))</f>
        <v/>
      </c>
      <c r="G1679" s="18" t="str">
        <f>IF(S1679,"",INDEX(XMLLINK[Geschlecht],MATCH(Q1680&amp;"_"&amp;D1679,XMLLINK[EID_MID],0)))</f>
        <v/>
      </c>
      <c r="H1679" s="18" t="str">
        <f>IF(S1679,"",INDEX(XMLLINK[Adresse],MATCH(Q1680&amp;"_"&amp;D1679,XMLLINK[EID_MID],0)))</f>
        <v/>
      </c>
      <c r="I1679" s="18" t="str">
        <f>IF(S1679,"",INDEX(XMLLINK[Email],MATCH(Q1680&amp;"_"&amp;D1679,XMLLINK[EID_MID],0)))</f>
        <v/>
      </c>
      <c r="J1679" s="18" t="str">
        <f>IF(S1679,"",INDEX(XMLLINK[Telefon],MATCH(Q1680&amp;"_"&amp;D1679,XMLLINK[EID_MID],0)))</f>
        <v/>
      </c>
      <c r="K1679" s="18" t="str">
        <f>IF(S1679,"",INDEX(XMLLINK[Instrument],MATCH(Q1680&amp;"_"&amp;D1679,XMLLINK[EID_MID],0)))</f>
        <v/>
      </c>
      <c r="L1679" s="18" t="str">
        <f>IF(S1679,"",INDEX(XMLLINK[BereichIDPerson],MATCH(Q1680&amp;"_"&amp;D1679,XMLLINK[EID_MID],0)))</f>
        <v/>
      </c>
      <c r="M1679" s="18" t="str">
        <f>IF(S1679,"",INDEX(XMLLINK[BereichNamePerson],MATCH(Q1680&amp;"_"&amp;D1679,XMLLINK[EID_MID],0)))</f>
        <v/>
      </c>
      <c r="N1679" s="18" t="str">
        <f>IF(S1679,"",INDEX(XMLLINK[AuswahlPerson],MATCH(Q1680&amp;"_"&amp;D1679,XMLLINK[EID_MID],0)))</f>
        <v/>
      </c>
      <c r="O1679" s="18" t="str">
        <f>IF(S1679,"",INDEX(XMLLINK[BemerkungPerson],MATCH(Q1680&amp;"_"&amp;D1679,XMLLINK[EID_MID],0)))</f>
        <v/>
      </c>
      <c r="Q1679" s="21">
        <f t="shared" si="332"/>
        <v>84</v>
      </c>
      <c r="R1679" s="15">
        <v>4</v>
      </c>
      <c r="S1679" s="18" t="b">
        <f>ISERROR(INDEX(XMLLINK[NamePerson],MATCH(Q1677&amp;"_"&amp;D1679,XMLLINK[EID_MID],0)))</f>
        <v>1</v>
      </c>
      <c r="U1679" s="15" t="str">
        <f t="shared" ca="1" si="333"/>
        <v/>
      </c>
      <c r="W1679" s="15" t="str">
        <f>IF(OR(M1679="",COUNTIF(M1676:M1678,M1679)&gt;0),"",", "&amp;M1679)</f>
        <v/>
      </c>
      <c r="Y1679" s="15" t="str">
        <f>IF(OR(K1679="",COUNTIF(K1676:K1678,K1679)&gt;0),"",", "&amp;K1679)</f>
        <v/>
      </c>
    </row>
    <row r="1680" spans="1:25" x14ac:dyDescent="0.25">
      <c r="A1680" s="24"/>
      <c r="B1680" s="17" t="s">
        <v>83</v>
      </c>
      <c r="C1680" s="18" t="str">
        <f>IF(ISERROR(S1675),"",INDEX(XMLLINK[Stufe],MATCH(Q1680,XMLLINK[EnsembleNr],0)))</f>
        <v/>
      </c>
      <c r="D1680" s="21">
        <v>5</v>
      </c>
      <c r="E1680" s="18" t="str">
        <f>IF(S1680,"",INDEX(XMLLINK[NamePerson],MATCH(Q1681&amp;"_"&amp;D1680,XMLLINK[EID_MID],0)))</f>
        <v/>
      </c>
      <c r="F1680" s="18" t="str">
        <f>IF(S1680,"",INDEX(XMLLINK[GebDat],MATCH(Q1681&amp;"_"&amp;D1680,XMLLINK[EID_MID],0)))</f>
        <v/>
      </c>
      <c r="G1680" s="18" t="str">
        <f>IF(S1680,"",INDEX(XMLLINK[Geschlecht],MATCH(Q1681&amp;"_"&amp;D1680,XMLLINK[EID_MID],0)))</f>
        <v/>
      </c>
      <c r="H1680" s="18" t="str">
        <f>IF(S1680,"",INDEX(XMLLINK[Adresse],MATCH(Q1681&amp;"_"&amp;D1680,XMLLINK[EID_MID],0)))</f>
        <v/>
      </c>
      <c r="I1680" s="18" t="str">
        <f>IF(S1680,"",INDEX(XMLLINK[Email],MATCH(Q1681&amp;"_"&amp;D1680,XMLLINK[EID_MID],0)))</f>
        <v/>
      </c>
      <c r="J1680" s="18" t="str">
        <f>IF(S1680,"",INDEX(XMLLINK[Telefon],MATCH(Q1681&amp;"_"&amp;D1680,XMLLINK[EID_MID],0)))</f>
        <v/>
      </c>
      <c r="K1680" s="18" t="str">
        <f>IF(S1680,"",INDEX(XMLLINK[Instrument],MATCH(Q1681&amp;"_"&amp;D1680,XMLLINK[EID_MID],0)))</f>
        <v/>
      </c>
      <c r="L1680" s="18" t="str">
        <f>IF(S1680,"",INDEX(XMLLINK[BereichIDPerson],MATCH(Q1681&amp;"_"&amp;D1680,XMLLINK[EID_MID],0)))</f>
        <v/>
      </c>
      <c r="M1680" s="18" t="str">
        <f>IF(S1680,"",INDEX(XMLLINK[BereichNamePerson],MATCH(Q1681&amp;"_"&amp;D1680,XMLLINK[EID_MID],0)))</f>
        <v/>
      </c>
      <c r="N1680" s="18" t="str">
        <f>IF(S1680,"",INDEX(XMLLINK[AuswahlPerson],MATCH(Q1681&amp;"_"&amp;D1680,XMLLINK[EID_MID],0)))</f>
        <v/>
      </c>
      <c r="O1680" s="18" t="str">
        <f>IF(S1680,"",INDEX(XMLLINK[BemerkungPerson],MATCH(Q1681&amp;"_"&amp;D1680,XMLLINK[EID_MID],0)))</f>
        <v/>
      </c>
      <c r="Q1680" s="21">
        <f t="shared" si="332"/>
        <v>84</v>
      </c>
      <c r="R1680" s="15">
        <v>5</v>
      </c>
      <c r="S1680" s="18" t="b">
        <f>ISERROR(INDEX(XMLLINK[NamePerson],MATCH(Q1677&amp;"_"&amp;D1680,XMLLINK[EID_MID],0)))</f>
        <v>1</v>
      </c>
      <c r="U1680" s="15" t="str">
        <f t="shared" ca="1" si="333"/>
        <v/>
      </c>
      <c r="W1680" s="15" t="str">
        <f>IF(OR(M1680="",COUNTIF(M1676:M1679,M1680)&gt;0),"",", "&amp;M1680)</f>
        <v/>
      </c>
      <c r="Y1680" s="15" t="str">
        <f>IF(OR(K1680="",COUNTIF(K1677:K1679,K1680)&gt;0),"",", "&amp;K1680)</f>
        <v/>
      </c>
    </row>
    <row r="1681" spans="1:25" x14ac:dyDescent="0.25">
      <c r="A1681" s="24"/>
      <c r="B1681" s="17" t="s">
        <v>84</v>
      </c>
      <c r="C1681" s="18" t="str">
        <f>IF(ISERROR(S1675),"",INDEX(XMLLINK[Artikel],MATCH(Q1681,XMLLINK[EnsembleNr],0)))</f>
        <v/>
      </c>
      <c r="D1681" s="21">
        <v>6</v>
      </c>
      <c r="E1681" s="18" t="str">
        <f>IF(S1681,"",INDEX(XMLLINK[NamePerson],MATCH(Q1682&amp;"_"&amp;D1681,XMLLINK[EID_MID],0)))</f>
        <v/>
      </c>
      <c r="F1681" s="18" t="str">
        <f>IF(S1681,"",INDEX(XMLLINK[GebDat],MATCH(Q1682&amp;"_"&amp;D1681,XMLLINK[EID_MID],0)))</f>
        <v/>
      </c>
      <c r="G1681" s="18" t="str">
        <f>IF(S1681,"",INDEX(XMLLINK[Geschlecht],MATCH(Q1682&amp;"_"&amp;D1681,XMLLINK[EID_MID],0)))</f>
        <v/>
      </c>
      <c r="H1681" s="18" t="str">
        <f>IF(S1681,"",INDEX(XMLLINK[Adresse],MATCH(Q1682&amp;"_"&amp;D1681,XMLLINK[EID_MID],0)))</f>
        <v/>
      </c>
      <c r="I1681" s="18" t="str">
        <f>IF(S1681,"",INDEX(XMLLINK[Email],MATCH(Q1682&amp;"_"&amp;D1681,XMLLINK[EID_MID],0)))</f>
        <v/>
      </c>
      <c r="J1681" s="18" t="str">
        <f>IF(S1681,"",INDEX(XMLLINK[Telefon],MATCH(Q1682&amp;"_"&amp;D1681,XMLLINK[EID_MID],0)))</f>
        <v/>
      </c>
      <c r="K1681" s="18" t="str">
        <f>IF(S1681,"",INDEX(XMLLINK[Instrument],MATCH(Q1682&amp;"_"&amp;D1681,XMLLINK[EID_MID],0)))</f>
        <v/>
      </c>
      <c r="L1681" s="18" t="str">
        <f>IF(S1681,"",INDEX(XMLLINK[BereichIDPerson],MATCH(Q1682&amp;"_"&amp;D1681,XMLLINK[EID_MID],0)))</f>
        <v/>
      </c>
      <c r="M1681" s="18" t="str">
        <f>IF(S1681,"",INDEX(XMLLINK[BereichNamePerson],MATCH(Q1682&amp;"_"&amp;D1681,XMLLINK[EID_MID],0)))</f>
        <v/>
      </c>
      <c r="N1681" s="18" t="str">
        <f>IF(S1681,"",INDEX(XMLLINK[AuswahlPerson],MATCH(Q1682&amp;"_"&amp;D1681,XMLLINK[EID_MID],0)))</f>
        <v/>
      </c>
      <c r="O1681" s="18" t="str">
        <f>IF(S1681,"",INDEX(XMLLINK[BemerkungPerson],MATCH(Q1682&amp;"_"&amp;D1681,XMLLINK[EID_MID],0)))</f>
        <v/>
      </c>
      <c r="Q1681" s="21">
        <f t="shared" si="332"/>
        <v>84</v>
      </c>
      <c r="R1681" s="15">
        <v>6</v>
      </c>
      <c r="S1681" s="18" t="b">
        <f>ISERROR(INDEX(XMLLINK[NamePerson],MATCH(Q1677&amp;"_"&amp;D1681,XMLLINK[EID_MID],0)))</f>
        <v>1</v>
      </c>
      <c r="U1681" s="15" t="str">
        <f t="shared" ca="1" si="333"/>
        <v/>
      </c>
      <c r="W1681" s="15" t="str">
        <f>IF(OR(M1681="",COUNTIF(M1676:M1680,M1681)&gt;0),"",", "&amp;M1681)</f>
        <v/>
      </c>
      <c r="Y1681" s="15" t="str">
        <f>IF(OR(K1681="",COUNTIF(K1678:K1680,K1681)&gt;0),"",", "&amp;K1681)</f>
        <v/>
      </c>
    </row>
    <row r="1682" spans="1:25" x14ac:dyDescent="0.25">
      <c r="A1682" s="24"/>
      <c r="B1682" s="17" t="s">
        <v>85</v>
      </c>
      <c r="C1682" s="18" t="str">
        <f>IF(ISERROR(S1675),"",INDEX(XMLLINK[BereichID],MATCH(Q1682,XMLLINK[EnsembleNr],0)))</f>
        <v/>
      </c>
      <c r="D1682" s="21">
        <v>7</v>
      </c>
      <c r="E1682" s="18" t="str">
        <f>IF(S1682,"",INDEX(XMLLINK[NamePerson],MATCH(Q1683&amp;"_"&amp;D1682,XMLLINK[EID_MID],0)))</f>
        <v/>
      </c>
      <c r="F1682" s="18" t="str">
        <f>IF(S1682,"",INDEX(XMLLINK[GebDat],MATCH(Q1683&amp;"_"&amp;D1682,XMLLINK[EID_MID],0)))</f>
        <v/>
      </c>
      <c r="G1682" s="18" t="str">
        <f>IF(S1682,"",INDEX(XMLLINK[Geschlecht],MATCH(Q1683&amp;"_"&amp;D1682,XMLLINK[EID_MID],0)))</f>
        <v/>
      </c>
      <c r="H1682" s="18" t="str">
        <f>IF(S1682,"",INDEX(XMLLINK[Adresse],MATCH(Q1683&amp;"_"&amp;D1682,XMLLINK[EID_MID],0)))</f>
        <v/>
      </c>
      <c r="I1682" s="18" t="str">
        <f>IF(S1682,"",INDEX(XMLLINK[Email],MATCH(Q1683&amp;"_"&amp;D1682,XMLLINK[EID_MID],0)))</f>
        <v/>
      </c>
      <c r="J1682" s="18" t="str">
        <f>IF(S1682,"",INDEX(XMLLINK[Telefon],MATCH(Q1683&amp;"_"&amp;D1682,XMLLINK[EID_MID],0)))</f>
        <v/>
      </c>
      <c r="K1682" s="18" t="str">
        <f>IF(S1682,"",INDEX(XMLLINK[Instrument],MATCH(Q1683&amp;"_"&amp;D1682,XMLLINK[EID_MID],0)))</f>
        <v/>
      </c>
      <c r="L1682" s="18" t="str">
        <f>IF(S1682,"",INDEX(XMLLINK[BereichIDPerson],MATCH(Q1683&amp;"_"&amp;D1682,XMLLINK[EID_MID],0)))</f>
        <v/>
      </c>
      <c r="M1682" s="18" t="str">
        <f>IF(S1682,"",INDEX(XMLLINK[BereichNamePerson],MATCH(Q1683&amp;"_"&amp;D1682,XMLLINK[EID_MID],0)))</f>
        <v/>
      </c>
      <c r="N1682" s="18" t="str">
        <f>IF(S1682,"",INDEX(XMLLINK[AuswahlPerson],MATCH(Q1683&amp;"_"&amp;D1682,XMLLINK[EID_MID],0)))</f>
        <v/>
      </c>
      <c r="O1682" s="18" t="str">
        <f>IF(S1682,"",INDEX(XMLLINK[BemerkungPerson],MATCH(Q1683&amp;"_"&amp;D1682,XMLLINK[EID_MID],0)))</f>
        <v/>
      </c>
      <c r="Q1682" s="21">
        <f t="shared" si="332"/>
        <v>84</v>
      </c>
      <c r="R1682" s="15">
        <v>7</v>
      </c>
      <c r="S1682" s="18" t="b">
        <f>ISERROR(INDEX(XMLLINK[NamePerson],MATCH(Q1677&amp;"_"&amp;D1682,XMLLINK[EID_MID],0)))</f>
        <v>1</v>
      </c>
      <c r="U1682" s="15" t="str">
        <f t="shared" ca="1" si="333"/>
        <v/>
      </c>
      <c r="W1682" s="15" t="str">
        <f>IF(OR(M1682="",COUNTIF(M1676:M1681,M1682)&gt;0),"",", "&amp;M1682)</f>
        <v/>
      </c>
      <c r="Y1682" s="15" t="str">
        <f>IF(OR(K1682="",COUNTIF(K1679:K1681,K1682)&gt;0),"",", "&amp;K1682)</f>
        <v/>
      </c>
    </row>
    <row r="1683" spans="1:25" x14ac:dyDescent="0.25">
      <c r="A1683" s="24"/>
      <c r="B1683" s="17" t="s">
        <v>86</v>
      </c>
      <c r="C1683" s="18" t="str">
        <f>IF(ISERROR(S1675),"",INDEX(XMLLINK[BereichName],MATCH(Q1683,XMLLINK[EnsembleNr],0)))</f>
        <v/>
      </c>
      <c r="D1683" s="21">
        <v>8</v>
      </c>
      <c r="E1683" s="18" t="str">
        <f>IF(S1683,"",INDEX(XMLLINK[NamePerson],MATCH(Q1684&amp;"_"&amp;D1683,XMLLINK[EID_MID],0)))</f>
        <v/>
      </c>
      <c r="F1683" s="18" t="str">
        <f>IF(S1683,"",INDEX(XMLLINK[GebDat],MATCH(Q1684&amp;"_"&amp;D1683,XMLLINK[EID_MID],0)))</f>
        <v/>
      </c>
      <c r="G1683" s="18" t="str">
        <f>IF(S1683,"",INDEX(XMLLINK[Geschlecht],MATCH(Q1684&amp;"_"&amp;D1683,XMLLINK[EID_MID],0)))</f>
        <v/>
      </c>
      <c r="H1683" s="18" t="str">
        <f>IF(S1683,"",INDEX(XMLLINK[Adresse],MATCH(Q1684&amp;"_"&amp;D1683,XMLLINK[EID_MID],0)))</f>
        <v/>
      </c>
      <c r="I1683" s="18" t="str">
        <f>IF(S1683,"",INDEX(XMLLINK[Email],MATCH(Q1684&amp;"_"&amp;D1683,XMLLINK[EID_MID],0)))</f>
        <v/>
      </c>
      <c r="J1683" s="18" t="str">
        <f>IF(S1683,"",INDEX(XMLLINK[Telefon],MATCH(Q1684&amp;"_"&amp;D1683,XMLLINK[EID_MID],0)))</f>
        <v/>
      </c>
      <c r="K1683" s="18" t="str">
        <f>IF(S1683,"",INDEX(XMLLINK[Instrument],MATCH(Q1684&amp;"_"&amp;D1683,XMLLINK[EID_MID],0)))</f>
        <v/>
      </c>
      <c r="L1683" s="18" t="str">
        <f>IF(S1683,"",INDEX(XMLLINK[BereichIDPerson],MATCH(Q1684&amp;"_"&amp;D1683,XMLLINK[EID_MID],0)))</f>
        <v/>
      </c>
      <c r="M1683" s="18" t="str">
        <f>IF(S1683,"",INDEX(XMLLINK[BereichNamePerson],MATCH(Q1684&amp;"_"&amp;D1683,XMLLINK[EID_MID],0)))</f>
        <v/>
      </c>
      <c r="N1683" s="18" t="str">
        <f>IF(S1683,"",INDEX(XMLLINK[AuswahlPerson],MATCH(Q1684&amp;"_"&amp;D1683,XMLLINK[EID_MID],0)))</f>
        <v/>
      </c>
      <c r="O1683" s="18" t="str">
        <f>IF(S1683,"",INDEX(XMLLINK[BemerkungPerson],MATCH(Q1684&amp;"_"&amp;D1683,XMLLINK[EID_MID],0)))</f>
        <v/>
      </c>
      <c r="Q1683" s="21">
        <f t="shared" si="332"/>
        <v>84</v>
      </c>
      <c r="R1683" s="15">
        <v>8</v>
      </c>
      <c r="S1683" s="18" t="b">
        <f>ISERROR(INDEX(XMLLINK[NamePerson],MATCH(Q1677&amp;"_"&amp;D1683,XMLLINK[EID_MID],0)))</f>
        <v>1</v>
      </c>
      <c r="U1683" s="15" t="str">
        <f t="shared" ca="1" si="333"/>
        <v/>
      </c>
      <c r="W1683" s="15" t="str">
        <f>IF(OR(M1683="",COUNTIF(M1676:M1682,M1683)&gt;0),"",", "&amp;M1683)</f>
        <v/>
      </c>
      <c r="Y1683" s="15" t="str">
        <f>IF(OR(K1683="",COUNTIF(K1680:K1682,K1683)&gt;0),"",", "&amp;K1683)</f>
        <v/>
      </c>
    </row>
    <row r="1684" spans="1:25" x14ac:dyDescent="0.25">
      <c r="A1684" s="24"/>
      <c r="B1684" s="17" t="s">
        <v>87</v>
      </c>
      <c r="C1684" s="18" t="str">
        <f>IF(ISERROR(S1675),"",INDEX(XMLLINK[Auftrittzeit],MATCH(Q1684,XMLLINK[EnsembleNr],0)))</f>
        <v/>
      </c>
      <c r="D1684" s="17" t="s">
        <v>94</v>
      </c>
      <c r="E1684" s="15" t="s">
        <v>29</v>
      </c>
      <c r="F1684" s="15" t="s">
        <v>30</v>
      </c>
      <c r="G1684" s="15" t="s">
        <v>95</v>
      </c>
      <c r="H1684" s="15" t="s">
        <v>32</v>
      </c>
      <c r="I1684" s="15" t="s">
        <v>20</v>
      </c>
      <c r="J1684" s="15" t="s">
        <v>39</v>
      </c>
      <c r="Q1684" s="21">
        <f t="shared" si="332"/>
        <v>84</v>
      </c>
      <c r="U1684" s="15">
        <f ca="1">COUNT(U1676:U1683)</f>
        <v>0</v>
      </c>
      <c r="W1684" s="29" t="str">
        <f>CONCATENATE(W1685,V1686,W1686,V1687,W1687,V1688,W1688,V1689,W1689,V1690,W1690,V1691,W1691)</f>
        <v/>
      </c>
    </row>
    <row r="1685" spans="1:25" x14ac:dyDescent="0.25">
      <c r="A1685" s="24"/>
      <c r="B1685" s="17" t="s">
        <v>88</v>
      </c>
      <c r="C1685" s="18" t="str">
        <f>IF(ISERROR(S1675),"",INDEX(XMLLINK[Bemerkung],MATCH(Q1685,XMLLINK[EnsembleNr],0)))</f>
        <v/>
      </c>
      <c r="D1685" s="21">
        <v>1</v>
      </c>
      <c r="E1685" s="18" t="str">
        <f>IF(S1685,"",INDEX(XMLLINK[Titel],MATCH(Q1686&amp;"_"&amp;D1685,XMLLINK[EID_WID],0)))</f>
        <v/>
      </c>
      <c r="F1685" s="18" t="str">
        <f>IF(S1685,"",INDEX(XMLLINK[Komponist],MATCH(Q1686&amp;"_"&amp;D1685,XMLLINK[EID_WID],0)))</f>
        <v/>
      </c>
      <c r="G1685" s="18" t="str">
        <f>IF(S1685,"",INDEX(XMLLINK[Satz],MATCH(Q1686&amp;"_"&amp;D1685,XMLLINK[EID_WID],0)))</f>
        <v/>
      </c>
      <c r="H1685" s="18" t="str">
        <f>IF(S1685,"",INDEX(XMLLINK[Dauer],MATCH(Q1686&amp;"_"&amp;D1685,XMLLINK[EID_WID],0)))</f>
        <v/>
      </c>
      <c r="I1685" s="18" t="str">
        <f>IF(S1685,"",INDEX(XMLLINK[BemerkungWerk],MATCH(Q1686&amp;"_"&amp;D1685,XMLLINK[EID_WID],0)))</f>
        <v/>
      </c>
      <c r="J1685" s="18" t="str">
        <f>IF(S1685,"",INDEX(XMLLINK[Pflicht],MATCH(Q1686&amp;"_"&amp;D1685,XMLLINK[EID_WID],0)))</f>
        <v/>
      </c>
      <c r="Q1685" s="21">
        <f t="shared" si="332"/>
        <v>84</v>
      </c>
      <c r="R1685" s="22" t="s">
        <v>102</v>
      </c>
      <c r="S1685" s="18" t="b">
        <f>ISERROR(INDEX(XMLLINK[NamePerson],MATCH(Q1687&amp;"_"&amp;D1685,XMLLINK[EID_WID],0)))</f>
        <v>1</v>
      </c>
      <c r="W1685" s="15" t="str">
        <f t="shared" ref="W1685:W1692" si="334">IF(AND(F1685="",G1685=""),E1685,IF(AND(F1685&lt;&gt;"",G1685&lt;&gt;""),F1685&amp;", "&amp;E1685&amp;", "&amp;G1685,IF(F1685="",E1685&amp;", "&amp;G1685,F1685&amp;", "&amp;E1685)))</f>
        <v/>
      </c>
    </row>
    <row r="1686" spans="1:25" x14ac:dyDescent="0.25">
      <c r="A1686" s="24"/>
      <c r="B1686" s="17" t="s">
        <v>108</v>
      </c>
      <c r="C1686" s="28" t="str">
        <f ca="1">IF(U1684=0,"",SUM(U1676:U1683)/U1684/365.25)</f>
        <v/>
      </c>
      <c r="D1686" s="21">
        <v>2</v>
      </c>
      <c r="E1686" s="18" t="str">
        <f>IF(S1686,"",INDEX(XMLLINK[Titel],MATCH(Q1687&amp;"_"&amp;D1686,XMLLINK[EID_WID],0)))</f>
        <v/>
      </c>
      <c r="F1686" s="18" t="str">
        <f>IF(S1686,"",INDEX(XMLLINK[Komponist],MATCH(Q1687&amp;"_"&amp;D1686,XMLLINK[EID_WID],0)))</f>
        <v/>
      </c>
      <c r="G1686" s="18" t="str">
        <f>IF(S1686,"",INDEX(XMLLINK[Satz],MATCH(Q1687&amp;"_"&amp;D1686,XMLLINK[EID_WID],0)))</f>
        <v/>
      </c>
      <c r="H1686" s="18" t="str">
        <f>IF(S1686,"",INDEX(XMLLINK[Dauer],MATCH(Q1687&amp;"_"&amp;D1686,XMLLINK[EID_WID],0)))</f>
        <v/>
      </c>
      <c r="I1686" s="18" t="str">
        <f>IF(S1686,"",INDEX(XMLLINK[BemerkungWerk],MATCH(Q1687&amp;"_"&amp;D1686,XMLLINK[EID_WID],0)))</f>
        <v/>
      </c>
      <c r="J1686" s="18" t="str">
        <f>IF(S1686,"",INDEX(XMLLINK[Pflicht],MATCH(Q1687&amp;"_"&amp;D1686,XMLLINK[EID_WID],0)))</f>
        <v/>
      </c>
      <c r="Q1686" s="21">
        <f t="shared" si="332"/>
        <v>84</v>
      </c>
      <c r="R1686" s="22">
        <v>2</v>
      </c>
      <c r="S1686" s="18" t="b">
        <f>ISERROR(INDEX(XMLLINK[NamePerson],MATCH(Q1688&amp;"_"&amp;D1686,XMLLINK[EID_WID],0)))</f>
        <v>1</v>
      </c>
      <c r="V1686" s="15" t="str">
        <f>IF(W1686="","","; ")</f>
        <v/>
      </c>
      <c r="W1686" s="15" t="str">
        <f t="shared" si="334"/>
        <v/>
      </c>
    </row>
    <row r="1687" spans="1:25" x14ac:dyDescent="0.25">
      <c r="A1687" s="24"/>
      <c r="D1687" s="21">
        <v>3</v>
      </c>
      <c r="E1687" s="18" t="str">
        <f>IF(S1687,"",INDEX(XMLLINK[Titel],MATCH(Q1688&amp;"_"&amp;D1687,XMLLINK[EID_WID],0)))</f>
        <v/>
      </c>
      <c r="F1687" s="18" t="str">
        <f>IF(S1687,"",INDEX(XMLLINK[Komponist],MATCH(Q1688&amp;"_"&amp;D1687,XMLLINK[EID_WID],0)))</f>
        <v/>
      </c>
      <c r="G1687" s="18" t="str">
        <f>IF(S1687,"",INDEX(XMLLINK[Satz],MATCH(Q1688&amp;"_"&amp;D1687,XMLLINK[EID_WID],0)))</f>
        <v/>
      </c>
      <c r="H1687" s="18" t="str">
        <f>IF(S1687,"",INDEX(XMLLINK[Dauer],MATCH(Q1688&amp;"_"&amp;D1687,XMLLINK[EID_WID],0)))</f>
        <v/>
      </c>
      <c r="I1687" s="18" t="str">
        <f>IF(S1687,"",INDEX(XMLLINK[BemerkungWerk],MATCH(Q1688&amp;"_"&amp;D1687,XMLLINK[EID_WID],0)))</f>
        <v/>
      </c>
      <c r="J1687" s="18" t="str">
        <f>IF(S1687,"",INDEX(XMLLINK[Pflicht],MATCH(Q1688&amp;"_"&amp;D1687,XMLLINK[EID_WID],0)))</f>
        <v/>
      </c>
      <c r="Q1687" s="21">
        <f t="shared" si="332"/>
        <v>84</v>
      </c>
      <c r="R1687" s="22">
        <v>3</v>
      </c>
      <c r="S1687" s="18" t="b">
        <f>ISERROR(INDEX(XMLLINK[NamePerson],MATCH(Q1689&amp;"_"&amp;D1687,XMLLINK[EID_WID],0)))</f>
        <v>1</v>
      </c>
      <c r="V1687" s="15" t="str">
        <f t="shared" ref="V1687:V1692" si="335">IF(W1687="","","; ")</f>
        <v/>
      </c>
      <c r="W1687" s="15" t="str">
        <f t="shared" si="334"/>
        <v/>
      </c>
    </row>
    <row r="1688" spans="1:25" x14ac:dyDescent="0.25">
      <c r="A1688" s="24"/>
      <c r="D1688" s="21">
        <v>4</v>
      </c>
      <c r="E1688" s="18" t="str">
        <f>IF(S1688,"",INDEX(XMLLINK[Titel],MATCH(Q1689&amp;"_"&amp;D1688,XMLLINK[EID_WID],0)))</f>
        <v/>
      </c>
      <c r="F1688" s="18" t="str">
        <f>IF(S1688,"",INDEX(XMLLINK[Komponist],MATCH(Q1689&amp;"_"&amp;D1688,XMLLINK[EID_WID],0)))</f>
        <v/>
      </c>
      <c r="G1688" s="18" t="str">
        <f>IF(S1688,"",INDEX(XMLLINK[Satz],MATCH(Q1689&amp;"_"&amp;D1688,XMLLINK[EID_WID],0)))</f>
        <v/>
      </c>
      <c r="H1688" s="18" t="str">
        <f>IF(S1688,"",INDEX(XMLLINK[Dauer],MATCH(Q1689&amp;"_"&amp;D1688,XMLLINK[EID_WID],0)))</f>
        <v/>
      </c>
      <c r="I1688" s="18" t="str">
        <f>IF(S1688,"",INDEX(XMLLINK[BemerkungWerk],MATCH(Q1689&amp;"_"&amp;D1688,XMLLINK[EID_WID],0)))</f>
        <v/>
      </c>
      <c r="J1688" s="18" t="str">
        <f>IF(S1688,"",INDEX(XMLLINK[Pflicht],MATCH(Q1689&amp;"_"&amp;D1688,XMLLINK[EID_WID],0)))</f>
        <v/>
      </c>
      <c r="Q1688" s="21">
        <f t="shared" si="332"/>
        <v>84</v>
      </c>
      <c r="R1688" s="22">
        <v>4</v>
      </c>
      <c r="S1688" s="18" t="b">
        <f>ISERROR(INDEX(XMLLINK[NamePerson],MATCH(Q1690&amp;"_"&amp;D1688,XMLLINK[EID_WID],0)))</f>
        <v>1</v>
      </c>
      <c r="V1688" s="15" t="str">
        <f t="shared" si="335"/>
        <v/>
      </c>
      <c r="W1688" s="15" t="str">
        <f t="shared" si="334"/>
        <v/>
      </c>
    </row>
    <row r="1689" spans="1:25" x14ac:dyDescent="0.25">
      <c r="A1689" s="24"/>
      <c r="D1689" s="21">
        <v>5</v>
      </c>
      <c r="E1689" s="18" t="str">
        <f>IF(S1689,"",INDEX(XMLLINK[Titel],MATCH(Q1690&amp;"_"&amp;D1689,XMLLINK[EID_WID],0)))</f>
        <v/>
      </c>
      <c r="F1689" s="18" t="str">
        <f>IF(S1689,"",INDEX(XMLLINK[Komponist],MATCH(Q1690&amp;"_"&amp;D1689,XMLLINK[EID_WID],0)))</f>
        <v/>
      </c>
      <c r="G1689" s="18" t="str">
        <f>IF(S1689,"",INDEX(XMLLINK[Satz],MATCH(Q1690&amp;"_"&amp;D1689,XMLLINK[EID_WID],0)))</f>
        <v/>
      </c>
      <c r="H1689" s="18" t="str">
        <f>IF(S1689,"",INDEX(XMLLINK[Dauer],MATCH(Q1690&amp;"_"&amp;D1689,XMLLINK[EID_WID],0)))</f>
        <v/>
      </c>
      <c r="I1689" s="18" t="str">
        <f>IF(S1689,"",INDEX(XMLLINK[BemerkungWerk],MATCH(Q1690&amp;"_"&amp;D1689,XMLLINK[EID_WID],0)))</f>
        <v/>
      </c>
      <c r="J1689" s="18" t="str">
        <f>IF(S1689,"",INDEX(XMLLINK[Pflicht],MATCH(Q1690&amp;"_"&amp;D1689,XMLLINK[EID_WID],0)))</f>
        <v/>
      </c>
      <c r="Q1689" s="21">
        <f t="shared" si="332"/>
        <v>84</v>
      </c>
      <c r="R1689" s="22">
        <v>5</v>
      </c>
      <c r="S1689" s="18" t="b">
        <f>ISERROR(INDEX(XMLLINK[NamePerson],MATCH(Q1691&amp;"_"&amp;D1689,XMLLINK[EID_WID],0)))</f>
        <v>1</v>
      </c>
      <c r="V1689" s="15" t="str">
        <f t="shared" si="335"/>
        <v/>
      </c>
      <c r="W1689" s="15" t="str">
        <f t="shared" si="334"/>
        <v/>
      </c>
    </row>
    <row r="1690" spans="1:25" x14ac:dyDescent="0.25">
      <c r="A1690" s="24"/>
      <c r="D1690" s="21">
        <v>6</v>
      </c>
      <c r="E1690" s="18" t="str">
        <f>IF(S1690,"",INDEX(XMLLINK[Titel],MATCH(Q1691&amp;"_"&amp;D1690,XMLLINK[EID_WID],0)))</f>
        <v/>
      </c>
      <c r="F1690" s="18" t="str">
        <f>IF(S1690,"",INDEX(XMLLINK[Komponist],MATCH(Q1691&amp;"_"&amp;D1690,XMLLINK[EID_WID],0)))</f>
        <v/>
      </c>
      <c r="G1690" s="18" t="str">
        <f>IF(S1690,"",INDEX(XMLLINK[Satz],MATCH(Q1691&amp;"_"&amp;D1690,XMLLINK[EID_WID],0)))</f>
        <v/>
      </c>
      <c r="H1690" s="18" t="str">
        <f>IF(S1690,"",INDEX(XMLLINK[Dauer],MATCH(Q1691&amp;"_"&amp;D1690,XMLLINK[EID_WID],0)))</f>
        <v/>
      </c>
      <c r="I1690" s="18" t="str">
        <f>IF(S1690,"",INDEX(XMLLINK[BemerkungWerk],MATCH(Q1691&amp;"_"&amp;D1690,XMLLINK[EID_WID],0)))</f>
        <v/>
      </c>
      <c r="J1690" s="18" t="str">
        <f>IF(S1690,"",INDEX(XMLLINK[Pflicht],MATCH(Q1691&amp;"_"&amp;D1690,XMLLINK[EID_WID],0)))</f>
        <v/>
      </c>
      <c r="Q1690" s="21">
        <f t="shared" si="332"/>
        <v>84</v>
      </c>
      <c r="R1690" s="22">
        <v>6</v>
      </c>
      <c r="S1690" s="18" t="b">
        <f>ISERROR(INDEX(XMLLINK[NamePerson],MATCH(Q1692&amp;"_"&amp;D1690,XMLLINK[EID_WID],0)))</f>
        <v>1</v>
      </c>
      <c r="V1690" s="15" t="str">
        <f t="shared" si="335"/>
        <v/>
      </c>
      <c r="W1690" s="15" t="str">
        <f t="shared" si="334"/>
        <v/>
      </c>
    </row>
    <row r="1691" spans="1:25" x14ac:dyDescent="0.25">
      <c r="A1691" s="24"/>
      <c r="D1691" s="21">
        <v>7</v>
      </c>
      <c r="E1691" s="18" t="str">
        <f>IF(S1691,"",INDEX(XMLLINK[Titel],MATCH(Q1692&amp;"_"&amp;D1691,XMLLINK[EID_WID],0)))</f>
        <v/>
      </c>
      <c r="F1691" s="18" t="str">
        <f>IF(S1691,"",INDEX(XMLLINK[Komponist],MATCH(Q1692&amp;"_"&amp;D1691,XMLLINK[EID_WID],0)))</f>
        <v/>
      </c>
      <c r="G1691" s="18" t="str">
        <f>IF(S1691,"",INDEX(XMLLINK[Satz],MATCH(Q1692&amp;"_"&amp;D1691,XMLLINK[EID_WID],0)))</f>
        <v/>
      </c>
      <c r="H1691" s="18" t="str">
        <f>IF(S1691,"",INDEX(XMLLINK[Dauer],MATCH(Q1692&amp;"_"&amp;D1691,XMLLINK[EID_WID],0)))</f>
        <v/>
      </c>
      <c r="I1691" s="18" t="str">
        <f>IF(S1691,"",INDEX(XMLLINK[BemerkungWerk],MATCH(Q1692&amp;"_"&amp;D1691,XMLLINK[EID_WID],0)))</f>
        <v/>
      </c>
      <c r="J1691" s="18" t="str">
        <f>IF(S1691,"",INDEX(XMLLINK[Pflicht],MATCH(Q1692&amp;"_"&amp;D1691,XMLLINK[EID_WID],0)))</f>
        <v/>
      </c>
      <c r="Q1691" s="21">
        <f t="shared" si="332"/>
        <v>84</v>
      </c>
      <c r="R1691" s="22">
        <v>7</v>
      </c>
      <c r="S1691" s="18" t="b">
        <f>ISERROR(INDEX(XMLLINK[NamePerson],MATCH(Q1693&amp;"_"&amp;D1691,XMLLINK[EID_WID],0)))</f>
        <v>1</v>
      </c>
      <c r="V1691" s="15" t="str">
        <f t="shared" si="335"/>
        <v/>
      </c>
      <c r="W1691" s="15" t="str">
        <f t="shared" si="334"/>
        <v/>
      </c>
    </row>
    <row r="1692" spans="1:25" x14ac:dyDescent="0.25">
      <c r="A1692" s="24"/>
      <c r="D1692" s="21">
        <v>8</v>
      </c>
      <c r="E1692" s="18" t="str">
        <f>IF(S1692,"",INDEX(XMLLINK[Titel],MATCH(Q1693&amp;"_"&amp;D1692,XMLLINK[EID_WID],0)))</f>
        <v/>
      </c>
      <c r="F1692" s="18" t="str">
        <f>IF(S1692,"",INDEX(XMLLINK[Komponist],MATCH(Q1693&amp;"_"&amp;D1692,XMLLINK[EID_WID],0)))</f>
        <v/>
      </c>
      <c r="G1692" s="18" t="str">
        <f>IF(S1692,"",INDEX(XMLLINK[Satz],MATCH(Q1693&amp;"_"&amp;D1692,XMLLINK[EID_WID],0)))</f>
        <v/>
      </c>
      <c r="H1692" s="18" t="str">
        <f>IF(S1692,"",INDEX(XMLLINK[Dauer],MATCH(Q1693&amp;"_"&amp;D1692,XMLLINK[EID_WID],0)))</f>
        <v/>
      </c>
      <c r="I1692" s="18" t="str">
        <f>IF(S1692,"",INDEX(XMLLINK[BemerkungWerk],MATCH(Q1693&amp;"_"&amp;D1692,XMLLINK[EID_WID],0)))</f>
        <v/>
      </c>
      <c r="J1692" s="18" t="str">
        <f>IF(S1692,"",INDEX(XMLLINK[Pflicht],MATCH(Q1693&amp;"_"&amp;D1692,XMLLINK[EID_WID],0)))</f>
        <v/>
      </c>
      <c r="Q1692" s="21"/>
      <c r="R1692" s="22">
        <v>8</v>
      </c>
      <c r="S1692" s="18" t="b">
        <f>ISERROR(INDEX(XMLLINK[NamePerson],MATCH(A1693&amp;"_"&amp;D1692,XMLLINK[EID_WID],0)))</f>
        <v>1</v>
      </c>
      <c r="V1692" s="15" t="str">
        <f t="shared" si="335"/>
        <v/>
      </c>
      <c r="W1692" s="15" t="str">
        <f t="shared" si="334"/>
        <v/>
      </c>
    </row>
    <row r="1694" spans="1:25" x14ac:dyDescent="0.25">
      <c r="A1694" s="23" t="s">
        <v>96</v>
      </c>
      <c r="B1694" s="23">
        <f>(ROW()+6)/20</f>
        <v>85</v>
      </c>
      <c r="C1694" s="24"/>
      <c r="D1694" s="24"/>
      <c r="E1694" s="24"/>
      <c r="F1694" s="24"/>
      <c r="G1694" s="24"/>
      <c r="H1694" s="24"/>
      <c r="I1694" s="24"/>
      <c r="J1694" s="24"/>
      <c r="K1694" s="24"/>
      <c r="L1694" s="24"/>
      <c r="M1694" s="24"/>
      <c r="N1694" s="24"/>
      <c r="O1694" s="24"/>
    </row>
    <row r="1695" spans="1:25" x14ac:dyDescent="0.25">
      <c r="A1695" s="24"/>
      <c r="B1695" s="17" t="s">
        <v>78</v>
      </c>
      <c r="C1695" s="18" t="str">
        <f>IF(ISERROR(S1695),"",INDEX(XMLLINK[Name],MATCH(Q1696,XMLLINK[EnsembleNr],0)))</f>
        <v/>
      </c>
      <c r="D1695" s="17" t="s">
        <v>89</v>
      </c>
      <c r="E1695" s="19" t="s">
        <v>11</v>
      </c>
      <c r="F1695" s="15" t="s">
        <v>90</v>
      </c>
      <c r="G1695" s="15" t="s">
        <v>91</v>
      </c>
      <c r="H1695" s="15" t="s">
        <v>24</v>
      </c>
      <c r="I1695" s="15" t="s">
        <v>25</v>
      </c>
      <c r="J1695" s="15" t="s">
        <v>26</v>
      </c>
      <c r="K1695" s="15" t="s">
        <v>27</v>
      </c>
      <c r="L1695" s="15" t="s">
        <v>18</v>
      </c>
      <c r="M1695" s="15" t="s">
        <v>92</v>
      </c>
      <c r="N1695" s="15" t="s">
        <v>93</v>
      </c>
      <c r="O1695" s="15" t="s">
        <v>20</v>
      </c>
      <c r="Q1695" s="21" t="s">
        <v>103</v>
      </c>
      <c r="R1695" s="17" t="s">
        <v>97</v>
      </c>
      <c r="S1695" s="20" t="e">
        <f>VLOOKUP(Q1697,XMLLINK[EnsembleNr],1,0)</f>
        <v>#N/A</v>
      </c>
      <c r="T1695" s="15" t="s">
        <v>100</v>
      </c>
      <c r="W1695" s="29" t="str">
        <f>CONCATENATE(W1696,W1697,W1698,W1699,W1700,W1701,W1702,W1703)</f>
        <v/>
      </c>
      <c r="X1695" s="31">
        <f>8-COUNTIF(W1696:W1703,"")</f>
        <v>0</v>
      </c>
      <c r="Y1695" s="29" t="str">
        <f>CONCATENATE(Y1696,Y1697,Y1698,Y1699,Y1700,Y1701,Y1702,Y1703)</f>
        <v/>
      </c>
    </row>
    <row r="1696" spans="1:25" x14ac:dyDescent="0.25">
      <c r="A1696" s="24"/>
      <c r="B1696" s="17" t="s">
        <v>79</v>
      </c>
      <c r="C1696" s="18" t="str">
        <f>IF(ISERROR(S1695),"",INDEX(XMLLINK[Leiter],MATCH(Q1696,XMLLINK[EnsembleNr],0)))</f>
        <v/>
      </c>
      <c r="D1696" s="21">
        <v>1</v>
      </c>
      <c r="E1696" s="18" t="str">
        <f>IF(S1696,"",INDEX(XMLLINK[NamePerson],MATCH(Q1697&amp;"_"&amp;D1696,XMLLINK[EID_MID],0)))</f>
        <v/>
      </c>
      <c r="F1696" s="18" t="str">
        <f>IF(S1696,"",INDEX(XMLLINK[GebDat],MATCH(Q1697&amp;"_"&amp;D1696,XMLLINK[EID_MID],0)))</f>
        <v/>
      </c>
      <c r="G1696" s="18" t="str">
        <f>IF(S1696,"",INDEX(XMLLINK[Geschlecht],MATCH(Q1697&amp;"_"&amp;D1696,XMLLINK[EID_MID],0)))</f>
        <v/>
      </c>
      <c r="H1696" s="18" t="str">
        <f>IF(S1696,"",INDEX(XMLLINK[Adresse],MATCH(Q1697&amp;"_"&amp;D1696,XMLLINK[EID_MID],0)))</f>
        <v/>
      </c>
      <c r="I1696" s="18" t="str">
        <f>IF(S1696,"",INDEX(XMLLINK[Email],MATCH(Q1697&amp;"_"&amp;D1696,XMLLINK[EID_MID],0)))</f>
        <v/>
      </c>
      <c r="J1696" s="18" t="str">
        <f>IF(S1696,"",INDEX(XMLLINK[Telefon],MATCH(Q1697&amp;"_"&amp;D1696,XMLLINK[EID_MID],0)))</f>
        <v/>
      </c>
      <c r="K1696" s="18" t="str">
        <f>IF(S1696,"",INDEX(XMLLINK[Instrument],MATCH(Q1697&amp;"_"&amp;D1696,XMLLINK[EID_MID],0)))</f>
        <v/>
      </c>
      <c r="L1696" s="18" t="str">
        <f>IF(S1696,"",INDEX(XMLLINK[BereichIDPerson],MATCH(Q1697&amp;"_"&amp;D1696,XMLLINK[EID_MID],0)))</f>
        <v/>
      </c>
      <c r="M1696" s="18" t="str">
        <f>IF(S1696,"",INDEX(XMLLINK[BereichNamePerson],MATCH(Q1697&amp;"_"&amp;D1696,XMLLINK[EID_MID],0)))</f>
        <v/>
      </c>
      <c r="N1696" s="18" t="str">
        <f>IF(S1696,"",INDEX(XMLLINK[AuswahlPerson],MATCH(Q1697&amp;"_"&amp;D1696,XMLLINK[EID_MID],0)))</f>
        <v/>
      </c>
      <c r="O1696" s="18" t="str">
        <f>IF(S1696,"",INDEX(XMLLINK[BemerkungPerson],MATCH(Q1697&amp;"_"&amp;D1696,XMLLINK[EID_MID],0)))</f>
        <v/>
      </c>
      <c r="Q1696" s="21">
        <f>B1694</f>
        <v>85</v>
      </c>
      <c r="R1696" s="22" t="s">
        <v>101</v>
      </c>
      <c r="S1696" s="18" t="b">
        <f>ISERROR(INDEX(XMLLINK[NamePerson],MATCH(Q1697&amp;"_"&amp;D1696,XMLLINK[EID_MID],0)))</f>
        <v>1</v>
      </c>
      <c r="U1696" s="15" t="str">
        <f ca="1">IF(ISNUMBER(DATEVALUE(F1696)),TODAY()-DATEVALUE(F1696),"")</f>
        <v/>
      </c>
      <c r="W1696" s="15" t="str">
        <f>M1696</f>
        <v/>
      </c>
      <c r="X1696" s="29" t="str">
        <f>IF(E1696="","",IF(E1697="",E1696,IF(E1698="",E1696&amp;", "&amp;E1697,IF(E1699="",E1696&amp;", "&amp;E1697&amp;", "&amp;E1698,IF(E1700="",E1696&amp;", "&amp;E1697&amp;", "&amp;E1698&amp;", "&amp;E1699,IF(E1701="",E1696&amp;", "&amp;E1697&amp;", "&amp;E1698&amp;", "&amp;E1699&amp;", "&amp;E1700,IF(E1702="",E1696&amp;", "&amp;E1697&amp;", "&amp;E1698&amp;", "&amp;E1699&amp;", "&amp;E1700&amp;", "&amp;E1701,IF(E1703="",E1696&amp;", "&amp;E1697&amp;", "&amp;E1698&amp;", "&amp;E1699&amp;", "&amp;E1700&amp;", "&amp;E1701&amp;", "&amp;E1702,E1696&amp;", "&amp;E1697&amp;", "&amp;E1698&amp;", "&amp;E1699&amp;", "&amp;E1700&amp;", "&amp;E1701&amp;", "&amp;E1702&amp;", "&amp;E1703))))))))</f>
        <v/>
      </c>
      <c r="Y1696" s="15" t="str">
        <f>K1696</f>
        <v/>
      </c>
    </row>
    <row r="1697" spans="1:25" x14ac:dyDescent="0.25">
      <c r="A1697" s="24"/>
      <c r="B1697" s="17" t="s">
        <v>80</v>
      </c>
      <c r="C1697" s="18" t="str">
        <f>IF(ISERROR(S1695),"",INDEX(XMLLINK[LeiterEmail],MATCH(Q1697,XMLLINK[EnsembleNr],0)))</f>
        <v/>
      </c>
      <c r="D1697" s="21">
        <v>2</v>
      </c>
      <c r="E1697" s="18" t="str">
        <f>IF(S1697,"",INDEX(XMLLINK[NamePerson],MATCH(Q1698&amp;"_"&amp;D1697,XMLLINK[EID_MID],0)))</f>
        <v/>
      </c>
      <c r="F1697" s="18" t="str">
        <f>IF(S1697,"",INDEX(XMLLINK[GebDat],MATCH(Q1698&amp;"_"&amp;D1697,XMLLINK[EID_MID],0)))</f>
        <v/>
      </c>
      <c r="G1697" s="18" t="str">
        <f>IF(S1697,"",INDEX(XMLLINK[Geschlecht],MATCH(Q1698&amp;"_"&amp;D1697,XMLLINK[EID_MID],0)))</f>
        <v/>
      </c>
      <c r="H1697" s="18" t="str">
        <f>IF(S1697,"",INDEX(XMLLINK[Adresse],MATCH(Q1698&amp;"_"&amp;D1697,XMLLINK[EID_MID],0)))</f>
        <v/>
      </c>
      <c r="I1697" s="18" t="str">
        <f>IF(S1697,"",INDEX(XMLLINK[Email],MATCH(Q1698&amp;"_"&amp;D1697,XMLLINK[EID_MID],0)))</f>
        <v/>
      </c>
      <c r="J1697" s="18" t="str">
        <f>IF(S1697,"",INDEX(XMLLINK[Telefon],MATCH(Q1698&amp;"_"&amp;D1697,XMLLINK[EID_MID],0)))</f>
        <v/>
      </c>
      <c r="K1697" s="18" t="str">
        <f>IF(S1697,"",INDEX(XMLLINK[Instrument],MATCH(Q1698&amp;"_"&amp;D1697,XMLLINK[EID_MID],0)))</f>
        <v/>
      </c>
      <c r="L1697" s="18" t="str">
        <f>IF(S1697,"",INDEX(XMLLINK[BereichIDPerson],MATCH(Q1698&amp;"_"&amp;D1697,XMLLINK[EID_MID],0)))</f>
        <v/>
      </c>
      <c r="M1697" s="18" t="str">
        <f>IF(S1697,"",INDEX(XMLLINK[BereichNamePerson],MATCH(Q1698&amp;"_"&amp;D1697,XMLLINK[EID_MID],0)))</f>
        <v/>
      </c>
      <c r="N1697" s="18" t="str">
        <f>IF(S1697,"",INDEX(XMLLINK[AuswahlPerson],MATCH(Q1698&amp;"_"&amp;D1697,XMLLINK[EID_MID],0)))</f>
        <v/>
      </c>
      <c r="O1697" s="18" t="str">
        <f>IF(S1697,"",INDEX(XMLLINK[BemerkungPerson],MATCH(Q1698&amp;"_"&amp;D1697,XMLLINK[EID_MID],0)))</f>
        <v/>
      </c>
      <c r="Q1697" s="21">
        <f t="shared" ref="Q1697:Q1711" si="336">Q1696</f>
        <v>85</v>
      </c>
      <c r="R1697" s="15">
        <v>2</v>
      </c>
      <c r="S1697" s="18" t="b">
        <f>ISERROR(INDEX(XMLLINK[NamePerson],MATCH(Q1697&amp;"_"&amp;D1697,XMLLINK[EID_MID],0)))</f>
        <v>1</v>
      </c>
      <c r="U1697" s="15" t="str">
        <f t="shared" ref="U1697:U1703" ca="1" si="337">IF(ISNUMBER(DATEVALUE(F1697)),TODAY()-DATEVALUE(F1697),"")</f>
        <v/>
      </c>
      <c r="W1697" s="15" t="str">
        <f>IF(AND(M1697&lt;&gt;"",M1697&lt;&gt;M1696),", "&amp;M1697,"")</f>
        <v/>
      </c>
      <c r="Y1697" s="15" t="str">
        <f>IF(AND(K1697&lt;&gt;"",K1697&lt;&gt;K1696),", "&amp;K1697,"")</f>
        <v/>
      </c>
    </row>
    <row r="1698" spans="1:25" x14ac:dyDescent="0.25">
      <c r="A1698" s="24"/>
      <c r="B1698" s="17" t="s">
        <v>81</v>
      </c>
      <c r="C1698" s="18" t="str">
        <f>IF(ISERROR(S1695),"",INDEX(XMLLINK[LeiterTelefon],MATCH(Q1698,XMLLINK[EnsembleNr],0)))</f>
        <v/>
      </c>
      <c r="D1698" s="21">
        <v>3</v>
      </c>
      <c r="E1698" s="18" t="str">
        <f>IF(S1698,"",INDEX(XMLLINK[NamePerson],MATCH(Q1699&amp;"_"&amp;D1698,XMLLINK[EID_MID],0)))</f>
        <v/>
      </c>
      <c r="F1698" s="18" t="str">
        <f>IF(S1698,"",INDEX(XMLLINK[GebDat],MATCH(Q1699&amp;"_"&amp;D1698,XMLLINK[EID_MID],0)))</f>
        <v/>
      </c>
      <c r="G1698" s="18" t="str">
        <f>IF(S1698,"",INDEX(XMLLINK[Geschlecht],MATCH(Q1699&amp;"_"&amp;D1698,XMLLINK[EID_MID],0)))</f>
        <v/>
      </c>
      <c r="H1698" s="18" t="str">
        <f>IF(S1698,"",INDEX(XMLLINK[Adresse],MATCH(Q1699&amp;"_"&amp;D1698,XMLLINK[EID_MID],0)))</f>
        <v/>
      </c>
      <c r="I1698" s="18" t="str">
        <f>IF(S1698,"",INDEX(XMLLINK[Email],MATCH(Q1699&amp;"_"&amp;D1698,XMLLINK[EID_MID],0)))</f>
        <v/>
      </c>
      <c r="J1698" s="18" t="str">
        <f>IF(S1698,"",INDEX(XMLLINK[Telefon],MATCH(Q1699&amp;"_"&amp;D1698,XMLLINK[EID_MID],0)))</f>
        <v/>
      </c>
      <c r="K1698" s="18" t="str">
        <f>IF(S1698,"",INDEX(XMLLINK[Instrument],MATCH(Q1699&amp;"_"&amp;D1698,XMLLINK[EID_MID],0)))</f>
        <v/>
      </c>
      <c r="L1698" s="18" t="str">
        <f>IF(S1698,"",INDEX(XMLLINK[BereichIDPerson],MATCH(Q1699&amp;"_"&amp;D1698,XMLLINK[EID_MID],0)))</f>
        <v/>
      </c>
      <c r="M1698" s="18" t="str">
        <f>IF(S1698,"",INDEX(XMLLINK[BereichNamePerson],MATCH(Q1699&amp;"_"&amp;D1698,XMLLINK[EID_MID],0)))</f>
        <v/>
      </c>
      <c r="N1698" s="18" t="str">
        <f>IF(S1698,"",INDEX(XMLLINK[AuswahlPerson],MATCH(Q1699&amp;"_"&amp;D1698,XMLLINK[EID_MID],0)))</f>
        <v/>
      </c>
      <c r="O1698" s="18" t="str">
        <f>IF(S1698,"",INDEX(XMLLINK[BemerkungPerson],MATCH(Q1699&amp;"_"&amp;D1698,XMLLINK[EID_MID],0)))</f>
        <v/>
      </c>
      <c r="Q1698" s="21">
        <f t="shared" si="336"/>
        <v>85</v>
      </c>
      <c r="R1698" s="15">
        <v>3</v>
      </c>
      <c r="S1698" s="18" t="b">
        <f>ISERROR(INDEX(XMLLINK[NamePerson],MATCH(Q1697&amp;"_"&amp;D1698,XMLLINK[EID_MID],0)))</f>
        <v>1</v>
      </c>
      <c r="U1698" s="15" t="str">
        <f t="shared" ca="1" si="337"/>
        <v/>
      </c>
      <c r="W1698" s="15" t="str">
        <f>IF(OR(M1698="",COUNTIF(M1696:M1697,M1698)&gt;0),"",", "&amp;M1698)</f>
        <v/>
      </c>
      <c r="Y1698" s="15" t="str">
        <f>IF(OR(K1698="",COUNTIF(K1696:K1697,K1698)&gt;0),"",", "&amp;K1698)</f>
        <v/>
      </c>
    </row>
    <row r="1699" spans="1:25" x14ac:dyDescent="0.25">
      <c r="A1699" s="24"/>
      <c r="B1699" s="17" t="s">
        <v>82</v>
      </c>
      <c r="C1699" s="18" t="str">
        <f>IF(ISERROR(S1695),"",INDEX(XMLLINK[Art],MATCH(Q1699,XMLLINK[EnsembleNr],0)))</f>
        <v/>
      </c>
      <c r="D1699" s="21">
        <v>4</v>
      </c>
      <c r="E1699" s="18" t="str">
        <f>IF(S1699,"",INDEX(XMLLINK[NamePerson],MATCH(Q1700&amp;"_"&amp;D1699,XMLLINK[EID_MID],0)))</f>
        <v/>
      </c>
      <c r="F1699" s="18" t="str">
        <f>IF(S1699,"",INDEX(XMLLINK[GebDat],MATCH(Q1700&amp;"_"&amp;D1699,XMLLINK[EID_MID],0)))</f>
        <v/>
      </c>
      <c r="G1699" s="18" t="str">
        <f>IF(S1699,"",INDEX(XMLLINK[Geschlecht],MATCH(Q1700&amp;"_"&amp;D1699,XMLLINK[EID_MID],0)))</f>
        <v/>
      </c>
      <c r="H1699" s="18" t="str">
        <f>IF(S1699,"",INDEX(XMLLINK[Adresse],MATCH(Q1700&amp;"_"&amp;D1699,XMLLINK[EID_MID],0)))</f>
        <v/>
      </c>
      <c r="I1699" s="18" t="str">
        <f>IF(S1699,"",INDEX(XMLLINK[Email],MATCH(Q1700&amp;"_"&amp;D1699,XMLLINK[EID_MID],0)))</f>
        <v/>
      </c>
      <c r="J1699" s="18" t="str">
        <f>IF(S1699,"",INDEX(XMLLINK[Telefon],MATCH(Q1700&amp;"_"&amp;D1699,XMLLINK[EID_MID],0)))</f>
        <v/>
      </c>
      <c r="K1699" s="18" t="str">
        <f>IF(S1699,"",INDEX(XMLLINK[Instrument],MATCH(Q1700&amp;"_"&amp;D1699,XMLLINK[EID_MID],0)))</f>
        <v/>
      </c>
      <c r="L1699" s="18" t="str">
        <f>IF(S1699,"",INDEX(XMLLINK[BereichIDPerson],MATCH(Q1700&amp;"_"&amp;D1699,XMLLINK[EID_MID],0)))</f>
        <v/>
      </c>
      <c r="M1699" s="18" t="str">
        <f>IF(S1699,"",INDEX(XMLLINK[BereichNamePerson],MATCH(Q1700&amp;"_"&amp;D1699,XMLLINK[EID_MID],0)))</f>
        <v/>
      </c>
      <c r="N1699" s="18" t="str">
        <f>IF(S1699,"",INDEX(XMLLINK[AuswahlPerson],MATCH(Q1700&amp;"_"&amp;D1699,XMLLINK[EID_MID],0)))</f>
        <v/>
      </c>
      <c r="O1699" s="18" t="str">
        <f>IF(S1699,"",INDEX(XMLLINK[BemerkungPerson],MATCH(Q1700&amp;"_"&amp;D1699,XMLLINK[EID_MID],0)))</f>
        <v/>
      </c>
      <c r="Q1699" s="21">
        <f t="shared" si="336"/>
        <v>85</v>
      </c>
      <c r="R1699" s="15">
        <v>4</v>
      </c>
      <c r="S1699" s="18" t="b">
        <f>ISERROR(INDEX(XMLLINK[NamePerson],MATCH(Q1697&amp;"_"&amp;D1699,XMLLINK[EID_MID],0)))</f>
        <v>1</v>
      </c>
      <c r="U1699" s="15" t="str">
        <f t="shared" ca="1" si="337"/>
        <v/>
      </c>
      <c r="W1699" s="15" t="str">
        <f>IF(OR(M1699="",COUNTIF(M1696:M1698,M1699)&gt;0),"",", "&amp;M1699)</f>
        <v/>
      </c>
      <c r="Y1699" s="15" t="str">
        <f>IF(OR(K1699="",COUNTIF(K1696:K1698,K1699)&gt;0),"",", "&amp;K1699)</f>
        <v/>
      </c>
    </row>
    <row r="1700" spans="1:25" x14ac:dyDescent="0.25">
      <c r="A1700" s="24"/>
      <c r="B1700" s="17" t="s">
        <v>83</v>
      </c>
      <c r="C1700" s="18" t="str">
        <f>IF(ISERROR(S1695),"",INDEX(XMLLINK[Stufe],MATCH(Q1700,XMLLINK[EnsembleNr],0)))</f>
        <v/>
      </c>
      <c r="D1700" s="21">
        <v>5</v>
      </c>
      <c r="E1700" s="18" t="str">
        <f>IF(S1700,"",INDEX(XMLLINK[NamePerson],MATCH(Q1701&amp;"_"&amp;D1700,XMLLINK[EID_MID],0)))</f>
        <v/>
      </c>
      <c r="F1700" s="18" t="str">
        <f>IF(S1700,"",INDEX(XMLLINK[GebDat],MATCH(Q1701&amp;"_"&amp;D1700,XMLLINK[EID_MID],0)))</f>
        <v/>
      </c>
      <c r="G1700" s="18" t="str">
        <f>IF(S1700,"",INDEX(XMLLINK[Geschlecht],MATCH(Q1701&amp;"_"&amp;D1700,XMLLINK[EID_MID],0)))</f>
        <v/>
      </c>
      <c r="H1700" s="18" t="str">
        <f>IF(S1700,"",INDEX(XMLLINK[Adresse],MATCH(Q1701&amp;"_"&amp;D1700,XMLLINK[EID_MID],0)))</f>
        <v/>
      </c>
      <c r="I1700" s="18" t="str">
        <f>IF(S1700,"",INDEX(XMLLINK[Email],MATCH(Q1701&amp;"_"&amp;D1700,XMLLINK[EID_MID],0)))</f>
        <v/>
      </c>
      <c r="J1700" s="18" t="str">
        <f>IF(S1700,"",INDEX(XMLLINK[Telefon],MATCH(Q1701&amp;"_"&amp;D1700,XMLLINK[EID_MID],0)))</f>
        <v/>
      </c>
      <c r="K1700" s="18" t="str">
        <f>IF(S1700,"",INDEX(XMLLINK[Instrument],MATCH(Q1701&amp;"_"&amp;D1700,XMLLINK[EID_MID],0)))</f>
        <v/>
      </c>
      <c r="L1700" s="18" t="str">
        <f>IF(S1700,"",INDEX(XMLLINK[BereichIDPerson],MATCH(Q1701&amp;"_"&amp;D1700,XMLLINK[EID_MID],0)))</f>
        <v/>
      </c>
      <c r="M1700" s="18" t="str">
        <f>IF(S1700,"",INDEX(XMLLINK[BereichNamePerson],MATCH(Q1701&amp;"_"&amp;D1700,XMLLINK[EID_MID],0)))</f>
        <v/>
      </c>
      <c r="N1700" s="18" t="str">
        <f>IF(S1700,"",INDEX(XMLLINK[AuswahlPerson],MATCH(Q1701&amp;"_"&amp;D1700,XMLLINK[EID_MID],0)))</f>
        <v/>
      </c>
      <c r="O1700" s="18" t="str">
        <f>IF(S1700,"",INDEX(XMLLINK[BemerkungPerson],MATCH(Q1701&amp;"_"&amp;D1700,XMLLINK[EID_MID],0)))</f>
        <v/>
      </c>
      <c r="Q1700" s="21">
        <f t="shared" si="336"/>
        <v>85</v>
      </c>
      <c r="R1700" s="15">
        <v>5</v>
      </c>
      <c r="S1700" s="18" t="b">
        <f>ISERROR(INDEX(XMLLINK[NamePerson],MATCH(Q1697&amp;"_"&amp;D1700,XMLLINK[EID_MID],0)))</f>
        <v>1</v>
      </c>
      <c r="U1700" s="15" t="str">
        <f t="shared" ca="1" si="337"/>
        <v/>
      </c>
      <c r="W1700" s="15" t="str">
        <f>IF(OR(M1700="",COUNTIF(M1696:M1699,M1700)&gt;0),"",", "&amp;M1700)</f>
        <v/>
      </c>
      <c r="Y1700" s="15" t="str">
        <f>IF(OR(K1700="",COUNTIF(K1697:K1699,K1700)&gt;0),"",", "&amp;K1700)</f>
        <v/>
      </c>
    </row>
    <row r="1701" spans="1:25" x14ac:dyDescent="0.25">
      <c r="A1701" s="24"/>
      <c r="B1701" s="17" t="s">
        <v>84</v>
      </c>
      <c r="C1701" s="18" t="str">
        <f>IF(ISERROR(S1695),"",INDEX(XMLLINK[Artikel],MATCH(Q1701,XMLLINK[EnsembleNr],0)))</f>
        <v/>
      </c>
      <c r="D1701" s="21">
        <v>6</v>
      </c>
      <c r="E1701" s="18" t="str">
        <f>IF(S1701,"",INDEX(XMLLINK[NamePerson],MATCH(Q1702&amp;"_"&amp;D1701,XMLLINK[EID_MID],0)))</f>
        <v/>
      </c>
      <c r="F1701" s="18" t="str">
        <f>IF(S1701,"",INDEX(XMLLINK[GebDat],MATCH(Q1702&amp;"_"&amp;D1701,XMLLINK[EID_MID],0)))</f>
        <v/>
      </c>
      <c r="G1701" s="18" t="str">
        <f>IF(S1701,"",INDEX(XMLLINK[Geschlecht],MATCH(Q1702&amp;"_"&amp;D1701,XMLLINK[EID_MID],0)))</f>
        <v/>
      </c>
      <c r="H1701" s="18" t="str">
        <f>IF(S1701,"",INDEX(XMLLINK[Adresse],MATCH(Q1702&amp;"_"&amp;D1701,XMLLINK[EID_MID],0)))</f>
        <v/>
      </c>
      <c r="I1701" s="18" t="str">
        <f>IF(S1701,"",INDEX(XMLLINK[Email],MATCH(Q1702&amp;"_"&amp;D1701,XMLLINK[EID_MID],0)))</f>
        <v/>
      </c>
      <c r="J1701" s="18" t="str">
        <f>IF(S1701,"",INDEX(XMLLINK[Telefon],MATCH(Q1702&amp;"_"&amp;D1701,XMLLINK[EID_MID],0)))</f>
        <v/>
      </c>
      <c r="K1701" s="18" t="str">
        <f>IF(S1701,"",INDEX(XMLLINK[Instrument],MATCH(Q1702&amp;"_"&amp;D1701,XMLLINK[EID_MID],0)))</f>
        <v/>
      </c>
      <c r="L1701" s="18" t="str">
        <f>IF(S1701,"",INDEX(XMLLINK[BereichIDPerson],MATCH(Q1702&amp;"_"&amp;D1701,XMLLINK[EID_MID],0)))</f>
        <v/>
      </c>
      <c r="M1701" s="18" t="str">
        <f>IF(S1701,"",INDEX(XMLLINK[BereichNamePerson],MATCH(Q1702&amp;"_"&amp;D1701,XMLLINK[EID_MID],0)))</f>
        <v/>
      </c>
      <c r="N1701" s="18" t="str">
        <f>IF(S1701,"",INDEX(XMLLINK[AuswahlPerson],MATCH(Q1702&amp;"_"&amp;D1701,XMLLINK[EID_MID],0)))</f>
        <v/>
      </c>
      <c r="O1701" s="18" t="str">
        <f>IF(S1701,"",INDEX(XMLLINK[BemerkungPerson],MATCH(Q1702&amp;"_"&amp;D1701,XMLLINK[EID_MID],0)))</f>
        <v/>
      </c>
      <c r="Q1701" s="21">
        <f t="shared" si="336"/>
        <v>85</v>
      </c>
      <c r="R1701" s="15">
        <v>6</v>
      </c>
      <c r="S1701" s="18" t="b">
        <f>ISERROR(INDEX(XMLLINK[NamePerson],MATCH(Q1697&amp;"_"&amp;D1701,XMLLINK[EID_MID],0)))</f>
        <v>1</v>
      </c>
      <c r="U1701" s="15" t="str">
        <f t="shared" ca="1" si="337"/>
        <v/>
      </c>
      <c r="W1701" s="15" t="str">
        <f>IF(OR(M1701="",COUNTIF(M1696:M1700,M1701)&gt;0),"",", "&amp;M1701)</f>
        <v/>
      </c>
      <c r="Y1701" s="15" t="str">
        <f>IF(OR(K1701="",COUNTIF(K1698:K1700,K1701)&gt;0),"",", "&amp;K1701)</f>
        <v/>
      </c>
    </row>
    <row r="1702" spans="1:25" x14ac:dyDescent="0.25">
      <c r="A1702" s="24"/>
      <c r="B1702" s="17" t="s">
        <v>85</v>
      </c>
      <c r="C1702" s="18" t="str">
        <f>IF(ISERROR(S1695),"",INDEX(XMLLINK[BereichID],MATCH(Q1702,XMLLINK[EnsembleNr],0)))</f>
        <v/>
      </c>
      <c r="D1702" s="21">
        <v>7</v>
      </c>
      <c r="E1702" s="18" t="str">
        <f>IF(S1702,"",INDEX(XMLLINK[NamePerson],MATCH(Q1703&amp;"_"&amp;D1702,XMLLINK[EID_MID],0)))</f>
        <v/>
      </c>
      <c r="F1702" s="18" t="str">
        <f>IF(S1702,"",INDEX(XMLLINK[GebDat],MATCH(Q1703&amp;"_"&amp;D1702,XMLLINK[EID_MID],0)))</f>
        <v/>
      </c>
      <c r="G1702" s="18" t="str">
        <f>IF(S1702,"",INDEX(XMLLINK[Geschlecht],MATCH(Q1703&amp;"_"&amp;D1702,XMLLINK[EID_MID],0)))</f>
        <v/>
      </c>
      <c r="H1702" s="18" t="str">
        <f>IF(S1702,"",INDEX(XMLLINK[Adresse],MATCH(Q1703&amp;"_"&amp;D1702,XMLLINK[EID_MID],0)))</f>
        <v/>
      </c>
      <c r="I1702" s="18" t="str">
        <f>IF(S1702,"",INDEX(XMLLINK[Email],MATCH(Q1703&amp;"_"&amp;D1702,XMLLINK[EID_MID],0)))</f>
        <v/>
      </c>
      <c r="J1702" s="18" t="str">
        <f>IF(S1702,"",INDEX(XMLLINK[Telefon],MATCH(Q1703&amp;"_"&amp;D1702,XMLLINK[EID_MID],0)))</f>
        <v/>
      </c>
      <c r="K1702" s="18" t="str">
        <f>IF(S1702,"",INDEX(XMLLINK[Instrument],MATCH(Q1703&amp;"_"&amp;D1702,XMLLINK[EID_MID],0)))</f>
        <v/>
      </c>
      <c r="L1702" s="18" t="str">
        <f>IF(S1702,"",INDEX(XMLLINK[BereichIDPerson],MATCH(Q1703&amp;"_"&amp;D1702,XMLLINK[EID_MID],0)))</f>
        <v/>
      </c>
      <c r="M1702" s="18" t="str">
        <f>IF(S1702,"",INDEX(XMLLINK[BereichNamePerson],MATCH(Q1703&amp;"_"&amp;D1702,XMLLINK[EID_MID],0)))</f>
        <v/>
      </c>
      <c r="N1702" s="18" t="str">
        <f>IF(S1702,"",INDEX(XMLLINK[AuswahlPerson],MATCH(Q1703&amp;"_"&amp;D1702,XMLLINK[EID_MID],0)))</f>
        <v/>
      </c>
      <c r="O1702" s="18" t="str">
        <f>IF(S1702,"",INDEX(XMLLINK[BemerkungPerson],MATCH(Q1703&amp;"_"&amp;D1702,XMLLINK[EID_MID],0)))</f>
        <v/>
      </c>
      <c r="Q1702" s="21">
        <f t="shared" si="336"/>
        <v>85</v>
      </c>
      <c r="R1702" s="15">
        <v>7</v>
      </c>
      <c r="S1702" s="18" t="b">
        <f>ISERROR(INDEX(XMLLINK[NamePerson],MATCH(Q1697&amp;"_"&amp;D1702,XMLLINK[EID_MID],0)))</f>
        <v>1</v>
      </c>
      <c r="U1702" s="15" t="str">
        <f t="shared" ca="1" si="337"/>
        <v/>
      </c>
      <c r="W1702" s="15" t="str">
        <f>IF(OR(M1702="",COUNTIF(M1696:M1701,M1702)&gt;0),"",", "&amp;M1702)</f>
        <v/>
      </c>
      <c r="Y1702" s="15" t="str">
        <f>IF(OR(K1702="",COUNTIF(K1699:K1701,K1702)&gt;0),"",", "&amp;K1702)</f>
        <v/>
      </c>
    </row>
    <row r="1703" spans="1:25" x14ac:dyDescent="0.25">
      <c r="A1703" s="24"/>
      <c r="B1703" s="17" t="s">
        <v>86</v>
      </c>
      <c r="C1703" s="18" t="str">
        <f>IF(ISERROR(S1695),"",INDEX(XMLLINK[BereichName],MATCH(Q1703,XMLLINK[EnsembleNr],0)))</f>
        <v/>
      </c>
      <c r="D1703" s="21">
        <v>8</v>
      </c>
      <c r="E1703" s="18" t="str">
        <f>IF(S1703,"",INDEX(XMLLINK[NamePerson],MATCH(Q1704&amp;"_"&amp;D1703,XMLLINK[EID_MID],0)))</f>
        <v/>
      </c>
      <c r="F1703" s="18" t="str">
        <f>IF(S1703,"",INDEX(XMLLINK[GebDat],MATCH(Q1704&amp;"_"&amp;D1703,XMLLINK[EID_MID],0)))</f>
        <v/>
      </c>
      <c r="G1703" s="18" t="str">
        <f>IF(S1703,"",INDEX(XMLLINK[Geschlecht],MATCH(Q1704&amp;"_"&amp;D1703,XMLLINK[EID_MID],0)))</f>
        <v/>
      </c>
      <c r="H1703" s="18" t="str">
        <f>IF(S1703,"",INDEX(XMLLINK[Adresse],MATCH(Q1704&amp;"_"&amp;D1703,XMLLINK[EID_MID],0)))</f>
        <v/>
      </c>
      <c r="I1703" s="18" t="str">
        <f>IF(S1703,"",INDEX(XMLLINK[Email],MATCH(Q1704&amp;"_"&amp;D1703,XMLLINK[EID_MID],0)))</f>
        <v/>
      </c>
      <c r="J1703" s="18" t="str">
        <f>IF(S1703,"",INDEX(XMLLINK[Telefon],MATCH(Q1704&amp;"_"&amp;D1703,XMLLINK[EID_MID],0)))</f>
        <v/>
      </c>
      <c r="K1703" s="18" t="str">
        <f>IF(S1703,"",INDEX(XMLLINK[Instrument],MATCH(Q1704&amp;"_"&amp;D1703,XMLLINK[EID_MID],0)))</f>
        <v/>
      </c>
      <c r="L1703" s="18" t="str">
        <f>IF(S1703,"",INDEX(XMLLINK[BereichIDPerson],MATCH(Q1704&amp;"_"&amp;D1703,XMLLINK[EID_MID],0)))</f>
        <v/>
      </c>
      <c r="M1703" s="18" t="str">
        <f>IF(S1703,"",INDEX(XMLLINK[BereichNamePerson],MATCH(Q1704&amp;"_"&amp;D1703,XMLLINK[EID_MID],0)))</f>
        <v/>
      </c>
      <c r="N1703" s="18" t="str">
        <f>IF(S1703,"",INDEX(XMLLINK[AuswahlPerson],MATCH(Q1704&amp;"_"&amp;D1703,XMLLINK[EID_MID],0)))</f>
        <v/>
      </c>
      <c r="O1703" s="18" t="str">
        <f>IF(S1703,"",INDEX(XMLLINK[BemerkungPerson],MATCH(Q1704&amp;"_"&amp;D1703,XMLLINK[EID_MID],0)))</f>
        <v/>
      </c>
      <c r="Q1703" s="21">
        <f t="shared" si="336"/>
        <v>85</v>
      </c>
      <c r="R1703" s="15">
        <v>8</v>
      </c>
      <c r="S1703" s="18" t="b">
        <f>ISERROR(INDEX(XMLLINK[NamePerson],MATCH(Q1697&amp;"_"&amp;D1703,XMLLINK[EID_MID],0)))</f>
        <v>1</v>
      </c>
      <c r="U1703" s="15" t="str">
        <f t="shared" ca="1" si="337"/>
        <v/>
      </c>
      <c r="W1703" s="15" t="str">
        <f>IF(OR(M1703="",COUNTIF(M1696:M1702,M1703)&gt;0),"",", "&amp;M1703)</f>
        <v/>
      </c>
      <c r="Y1703" s="15" t="str">
        <f>IF(OR(K1703="",COUNTIF(K1700:K1702,K1703)&gt;0),"",", "&amp;K1703)</f>
        <v/>
      </c>
    </row>
    <row r="1704" spans="1:25" x14ac:dyDescent="0.25">
      <c r="A1704" s="24"/>
      <c r="B1704" s="17" t="s">
        <v>87</v>
      </c>
      <c r="C1704" s="18" t="str">
        <f>IF(ISERROR(S1695),"",INDEX(XMLLINK[Auftrittzeit],MATCH(Q1704,XMLLINK[EnsembleNr],0)))</f>
        <v/>
      </c>
      <c r="D1704" s="17" t="s">
        <v>94</v>
      </c>
      <c r="E1704" s="15" t="s">
        <v>29</v>
      </c>
      <c r="F1704" s="15" t="s">
        <v>30</v>
      </c>
      <c r="G1704" s="15" t="s">
        <v>95</v>
      </c>
      <c r="H1704" s="15" t="s">
        <v>32</v>
      </c>
      <c r="I1704" s="15" t="s">
        <v>20</v>
      </c>
      <c r="J1704" s="15" t="s">
        <v>39</v>
      </c>
      <c r="Q1704" s="21">
        <f t="shared" si="336"/>
        <v>85</v>
      </c>
      <c r="U1704" s="15">
        <f ca="1">COUNT(U1696:U1703)</f>
        <v>0</v>
      </c>
      <c r="W1704" s="29" t="str">
        <f>CONCATENATE(W1705,V1706,W1706,V1707,W1707,V1708,W1708,V1709,W1709,V1710,W1710,V1711,W1711)</f>
        <v/>
      </c>
    </row>
    <row r="1705" spans="1:25" x14ac:dyDescent="0.25">
      <c r="A1705" s="24"/>
      <c r="B1705" s="17" t="s">
        <v>88</v>
      </c>
      <c r="C1705" s="18" t="str">
        <f>IF(ISERROR(S1695),"",INDEX(XMLLINK[Bemerkung],MATCH(Q1705,XMLLINK[EnsembleNr],0)))</f>
        <v/>
      </c>
      <c r="D1705" s="21">
        <v>1</v>
      </c>
      <c r="E1705" s="18" t="str">
        <f>IF(S1705,"",INDEX(XMLLINK[Titel],MATCH(Q1706&amp;"_"&amp;D1705,XMLLINK[EID_WID],0)))</f>
        <v/>
      </c>
      <c r="F1705" s="18" t="str">
        <f>IF(S1705,"",INDEX(XMLLINK[Komponist],MATCH(Q1706&amp;"_"&amp;D1705,XMLLINK[EID_WID],0)))</f>
        <v/>
      </c>
      <c r="G1705" s="18" t="str">
        <f>IF(S1705,"",INDEX(XMLLINK[Satz],MATCH(Q1706&amp;"_"&amp;D1705,XMLLINK[EID_WID],0)))</f>
        <v/>
      </c>
      <c r="H1705" s="18" t="str">
        <f>IF(S1705,"",INDEX(XMLLINK[Dauer],MATCH(Q1706&amp;"_"&amp;D1705,XMLLINK[EID_WID],0)))</f>
        <v/>
      </c>
      <c r="I1705" s="18" t="str">
        <f>IF(S1705,"",INDEX(XMLLINK[BemerkungWerk],MATCH(Q1706&amp;"_"&amp;D1705,XMLLINK[EID_WID],0)))</f>
        <v/>
      </c>
      <c r="J1705" s="18" t="str">
        <f>IF(S1705,"",INDEX(XMLLINK[Pflicht],MATCH(Q1706&amp;"_"&amp;D1705,XMLLINK[EID_WID],0)))</f>
        <v/>
      </c>
      <c r="Q1705" s="21">
        <f t="shared" si="336"/>
        <v>85</v>
      </c>
      <c r="R1705" s="22" t="s">
        <v>102</v>
      </c>
      <c r="S1705" s="18" t="b">
        <f>ISERROR(INDEX(XMLLINK[NamePerson],MATCH(Q1707&amp;"_"&amp;D1705,XMLLINK[EID_WID],0)))</f>
        <v>1</v>
      </c>
      <c r="W1705" s="15" t="str">
        <f t="shared" ref="W1705:W1712" si="338">IF(AND(F1705="",G1705=""),E1705,IF(AND(F1705&lt;&gt;"",G1705&lt;&gt;""),F1705&amp;", "&amp;E1705&amp;", "&amp;G1705,IF(F1705="",E1705&amp;", "&amp;G1705,F1705&amp;", "&amp;E1705)))</f>
        <v/>
      </c>
    </row>
    <row r="1706" spans="1:25" x14ac:dyDescent="0.25">
      <c r="A1706" s="24"/>
      <c r="B1706" s="17" t="s">
        <v>108</v>
      </c>
      <c r="C1706" s="28" t="str">
        <f ca="1">IF(U1704=0,"",SUM(U1696:U1703)/U1704/365.25)</f>
        <v/>
      </c>
      <c r="D1706" s="21">
        <v>2</v>
      </c>
      <c r="E1706" s="18" t="str">
        <f>IF(S1706,"",INDEX(XMLLINK[Titel],MATCH(Q1707&amp;"_"&amp;D1706,XMLLINK[EID_WID],0)))</f>
        <v/>
      </c>
      <c r="F1706" s="18" t="str">
        <f>IF(S1706,"",INDEX(XMLLINK[Komponist],MATCH(Q1707&amp;"_"&amp;D1706,XMLLINK[EID_WID],0)))</f>
        <v/>
      </c>
      <c r="G1706" s="18" t="str">
        <f>IF(S1706,"",INDEX(XMLLINK[Satz],MATCH(Q1707&amp;"_"&amp;D1706,XMLLINK[EID_WID],0)))</f>
        <v/>
      </c>
      <c r="H1706" s="18" t="str">
        <f>IF(S1706,"",INDEX(XMLLINK[Dauer],MATCH(Q1707&amp;"_"&amp;D1706,XMLLINK[EID_WID],0)))</f>
        <v/>
      </c>
      <c r="I1706" s="18" t="str">
        <f>IF(S1706,"",INDEX(XMLLINK[BemerkungWerk],MATCH(Q1707&amp;"_"&amp;D1706,XMLLINK[EID_WID],0)))</f>
        <v/>
      </c>
      <c r="J1706" s="18" t="str">
        <f>IF(S1706,"",INDEX(XMLLINK[Pflicht],MATCH(Q1707&amp;"_"&amp;D1706,XMLLINK[EID_WID],0)))</f>
        <v/>
      </c>
      <c r="Q1706" s="21">
        <f t="shared" si="336"/>
        <v>85</v>
      </c>
      <c r="R1706" s="22">
        <v>2</v>
      </c>
      <c r="S1706" s="18" t="b">
        <f>ISERROR(INDEX(XMLLINK[NamePerson],MATCH(Q1708&amp;"_"&amp;D1706,XMLLINK[EID_WID],0)))</f>
        <v>1</v>
      </c>
      <c r="V1706" s="15" t="str">
        <f>IF(W1706="","","; ")</f>
        <v/>
      </c>
      <c r="W1706" s="15" t="str">
        <f t="shared" si="338"/>
        <v/>
      </c>
    </row>
    <row r="1707" spans="1:25" x14ac:dyDescent="0.25">
      <c r="A1707" s="24"/>
      <c r="D1707" s="21">
        <v>3</v>
      </c>
      <c r="E1707" s="18" t="str">
        <f>IF(S1707,"",INDEX(XMLLINK[Titel],MATCH(Q1708&amp;"_"&amp;D1707,XMLLINK[EID_WID],0)))</f>
        <v/>
      </c>
      <c r="F1707" s="18" t="str">
        <f>IF(S1707,"",INDEX(XMLLINK[Komponist],MATCH(Q1708&amp;"_"&amp;D1707,XMLLINK[EID_WID],0)))</f>
        <v/>
      </c>
      <c r="G1707" s="18" t="str">
        <f>IF(S1707,"",INDEX(XMLLINK[Satz],MATCH(Q1708&amp;"_"&amp;D1707,XMLLINK[EID_WID],0)))</f>
        <v/>
      </c>
      <c r="H1707" s="18" t="str">
        <f>IF(S1707,"",INDEX(XMLLINK[Dauer],MATCH(Q1708&amp;"_"&amp;D1707,XMLLINK[EID_WID],0)))</f>
        <v/>
      </c>
      <c r="I1707" s="18" t="str">
        <f>IF(S1707,"",INDEX(XMLLINK[BemerkungWerk],MATCH(Q1708&amp;"_"&amp;D1707,XMLLINK[EID_WID],0)))</f>
        <v/>
      </c>
      <c r="J1707" s="18" t="str">
        <f>IF(S1707,"",INDEX(XMLLINK[Pflicht],MATCH(Q1708&amp;"_"&amp;D1707,XMLLINK[EID_WID],0)))</f>
        <v/>
      </c>
      <c r="Q1707" s="21">
        <f t="shared" si="336"/>
        <v>85</v>
      </c>
      <c r="R1707" s="22">
        <v>3</v>
      </c>
      <c r="S1707" s="18" t="b">
        <f>ISERROR(INDEX(XMLLINK[NamePerson],MATCH(Q1709&amp;"_"&amp;D1707,XMLLINK[EID_WID],0)))</f>
        <v>1</v>
      </c>
      <c r="V1707" s="15" t="str">
        <f t="shared" ref="V1707:V1712" si="339">IF(W1707="","","; ")</f>
        <v/>
      </c>
      <c r="W1707" s="15" t="str">
        <f t="shared" si="338"/>
        <v/>
      </c>
    </row>
    <row r="1708" spans="1:25" x14ac:dyDescent="0.25">
      <c r="A1708" s="24"/>
      <c r="D1708" s="21">
        <v>4</v>
      </c>
      <c r="E1708" s="18" t="str">
        <f>IF(S1708,"",INDEX(XMLLINK[Titel],MATCH(Q1709&amp;"_"&amp;D1708,XMLLINK[EID_WID],0)))</f>
        <v/>
      </c>
      <c r="F1708" s="18" t="str">
        <f>IF(S1708,"",INDEX(XMLLINK[Komponist],MATCH(Q1709&amp;"_"&amp;D1708,XMLLINK[EID_WID],0)))</f>
        <v/>
      </c>
      <c r="G1708" s="18" t="str">
        <f>IF(S1708,"",INDEX(XMLLINK[Satz],MATCH(Q1709&amp;"_"&amp;D1708,XMLLINK[EID_WID],0)))</f>
        <v/>
      </c>
      <c r="H1708" s="18" t="str">
        <f>IF(S1708,"",INDEX(XMLLINK[Dauer],MATCH(Q1709&amp;"_"&amp;D1708,XMLLINK[EID_WID],0)))</f>
        <v/>
      </c>
      <c r="I1708" s="18" t="str">
        <f>IF(S1708,"",INDEX(XMLLINK[BemerkungWerk],MATCH(Q1709&amp;"_"&amp;D1708,XMLLINK[EID_WID],0)))</f>
        <v/>
      </c>
      <c r="J1708" s="18" t="str">
        <f>IF(S1708,"",INDEX(XMLLINK[Pflicht],MATCH(Q1709&amp;"_"&amp;D1708,XMLLINK[EID_WID],0)))</f>
        <v/>
      </c>
      <c r="Q1708" s="21">
        <f t="shared" si="336"/>
        <v>85</v>
      </c>
      <c r="R1708" s="22">
        <v>4</v>
      </c>
      <c r="S1708" s="18" t="b">
        <f>ISERROR(INDEX(XMLLINK[NamePerson],MATCH(Q1710&amp;"_"&amp;D1708,XMLLINK[EID_WID],0)))</f>
        <v>1</v>
      </c>
      <c r="V1708" s="15" t="str">
        <f t="shared" si="339"/>
        <v/>
      </c>
      <c r="W1708" s="15" t="str">
        <f t="shared" si="338"/>
        <v/>
      </c>
    </row>
    <row r="1709" spans="1:25" x14ac:dyDescent="0.25">
      <c r="A1709" s="24"/>
      <c r="D1709" s="21">
        <v>5</v>
      </c>
      <c r="E1709" s="18" t="str">
        <f>IF(S1709,"",INDEX(XMLLINK[Titel],MATCH(Q1710&amp;"_"&amp;D1709,XMLLINK[EID_WID],0)))</f>
        <v/>
      </c>
      <c r="F1709" s="18" t="str">
        <f>IF(S1709,"",INDEX(XMLLINK[Komponist],MATCH(Q1710&amp;"_"&amp;D1709,XMLLINK[EID_WID],0)))</f>
        <v/>
      </c>
      <c r="G1709" s="18" t="str">
        <f>IF(S1709,"",INDEX(XMLLINK[Satz],MATCH(Q1710&amp;"_"&amp;D1709,XMLLINK[EID_WID],0)))</f>
        <v/>
      </c>
      <c r="H1709" s="18" t="str">
        <f>IF(S1709,"",INDEX(XMLLINK[Dauer],MATCH(Q1710&amp;"_"&amp;D1709,XMLLINK[EID_WID],0)))</f>
        <v/>
      </c>
      <c r="I1709" s="18" t="str">
        <f>IF(S1709,"",INDEX(XMLLINK[BemerkungWerk],MATCH(Q1710&amp;"_"&amp;D1709,XMLLINK[EID_WID],0)))</f>
        <v/>
      </c>
      <c r="J1709" s="18" t="str">
        <f>IF(S1709,"",INDEX(XMLLINK[Pflicht],MATCH(Q1710&amp;"_"&amp;D1709,XMLLINK[EID_WID],0)))</f>
        <v/>
      </c>
      <c r="Q1709" s="21">
        <f t="shared" si="336"/>
        <v>85</v>
      </c>
      <c r="R1709" s="22">
        <v>5</v>
      </c>
      <c r="S1709" s="18" t="b">
        <f>ISERROR(INDEX(XMLLINK[NamePerson],MATCH(Q1711&amp;"_"&amp;D1709,XMLLINK[EID_WID],0)))</f>
        <v>1</v>
      </c>
      <c r="V1709" s="15" t="str">
        <f t="shared" si="339"/>
        <v/>
      </c>
      <c r="W1709" s="15" t="str">
        <f t="shared" si="338"/>
        <v/>
      </c>
    </row>
    <row r="1710" spans="1:25" x14ac:dyDescent="0.25">
      <c r="A1710" s="24"/>
      <c r="D1710" s="21">
        <v>6</v>
      </c>
      <c r="E1710" s="18" t="str">
        <f>IF(S1710,"",INDEX(XMLLINK[Titel],MATCH(Q1711&amp;"_"&amp;D1710,XMLLINK[EID_WID],0)))</f>
        <v/>
      </c>
      <c r="F1710" s="18" t="str">
        <f>IF(S1710,"",INDEX(XMLLINK[Komponist],MATCH(Q1711&amp;"_"&amp;D1710,XMLLINK[EID_WID],0)))</f>
        <v/>
      </c>
      <c r="G1710" s="18" t="str">
        <f>IF(S1710,"",INDEX(XMLLINK[Satz],MATCH(Q1711&amp;"_"&amp;D1710,XMLLINK[EID_WID],0)))</f>
        <v/>
      </c>
      <c r="H1710" s="18" t="str">
        <f>IF(S1710,"",INDEX(XMLLINK[Dauer],MATCH(Q1711&amp;"_"&amp;D1710,XMLLINK[EID_WID],0)))</f>
        <v/>
      </c>
      <c r="I1710" s="18" t="str">
        <f>IF(S1710,"",INDEX(XMLLINK[BemerkungWerk],MATCH(Q1711&amp;"_"&amp;D1710,XMLLINK[EID_WID],0)))</f>
        <v/>
      </c>
      <c r="J1710" s="18" t="str">
        <f>IF(S1710,"",INDEX(XMLLINK[Pflicht],MATCH(Q1711&amp;"_"&amp;D1710,XMLLINK[EID_WID],0)))</f>
        <v/>
      </c>
      <c r="Q1710" s="21">
        <f t="shared" si="336"/>
        <v>85</v>
      </c>
      <c r="R1710" s="22">
        <v>6</v>
      </c>
      <c r="S1710" s="18" t="b">
        <f>ISERROR(INDEX(XMLLINK[NamePerson],MATCH(Q1712&amp;"_"&amp;D1710,XMLLINK[EID_WID],0)))</f>
        <v>1</v>
      </c>
      <c r="V1710" s="15" t="str">
        <f t="shared" si="339"/>
        <v/>
      </c>
      <c r="W1710" s="15" t="str">
        <f t="shared" si="338"/>
        <v/>
      </c>
    </row>
    <row r="1711" spans="1:25" x14ac:dyDescent="0.25">
      <c r="A1711" s="24"/>
      <c r="D1711" s="21">
        <v>7</v>
      </c>
      <c r="E1711" s="18" t="str">
        <f>IF(S1711,"",INDEX(XMLLINK[Titel],MATCH(Q1712&amp;"_"&amp;D1711,XMLLINK[EID_WID],0)))</f>
        <v/>
      </c>
      <c r="F1711" s="18" t="str">
        <f>IF(S1711,"",INDEX(XMLLINK[Komponist],MATCH(Q1712&amp;"_"&amp;D1711,XMLLINK[EID_WID],0)))</f>
        <v/>
      </c>
      <c r="G1711" s="18" t="str">
        <f>IF(S1711,"",INDEX(XMLLINK[Satz],MATCH(Q1712&amp;"_"&amp;D1711,XMLLINK[EID_WID],0)))</f>
        <v/>
      </c>
      <c r="H1711" s="18" t="str">
        <f>IF(S1711,"",INDEX(XMLLINK[Dauer],MATCH(Q1712&amp;"_"&amp;D1711,XMLLINK[EID_WID],0)))</f>
        <v/>
      </c>
      <c r="I1711" s="18" t="str">
        <f>IF(S1711,"",INDEX(XMLLINK[BemerkungWerk],MATCH(Q1712&amp;"_"&amp;D1711,XMLLINK[EID_WID],0)))</f>
        <v/>
      </c>
      <c r="J1711" s="18" t="str">
        <f>IF(S1711,"",INDEX(XMLLINK[Pflicht],MATCH(Q1712&amp;"_"&amp;D1711,XMLLINK[EID_WID],0)))</f>
        <v/>
      </c>
      <c r="Q1711" s="21">
        <f t="shared" si="336"/>
        <v>85</v>
      </c>
      <c r="R1711" s="22">
        <v>7</v>
      </c>
      <c r="S1711" s="18" t="b">
        <f>ISERROR(INDEX(XMLLINK[NamePerson],MATCH(Q1713&amp;"_"&amp;D1711,XMLLINK[EID_WID],0)))</f>
        <v>1</v>
      </c>
      <c r="V1711" s="15" t="str">
        <f t="shared" si="339"/>
        <v/>
      </c>
      <c r="W1711" s="15" t="str">
        <f t="shared" si="338"/>
        <v/>
      </c>
    </row>
    <row r="1712" spans="1:25" x14ac:dyDescent="0.25">
      <c r="A1712" s="24"/>
      <c r="D1712" s="21">
        <v>8</v>
      </c>
      <c r="E1712" s="18" t="str">
        <f>IF(S1712,"",INDEX(XMLLINK[Titel],MATCH(Q1713&amp;"_"&amp;D1712,XMLLINK[EID_WID],0)))</f>
        <v/>
      </c>
      <c r="F1712" s="18" t="str">
        <f>IF(S1712,"",INDEX(XMLLINK[Komponist],MATCH(Q1713&amp;"_"&amp;D1712,XMLLINK[EID_WID],0)))</f>
        <v/>
      </c>
      <c r="G1712" s="18" t="str">
        <f>IF(S1712,"",INDEX(XMLLINK[Satz],MATCH(Q1713&amp;"_"&amp;D1712,XMLLINK[EID_WID],0)))</f>
        <v/>
      </c>
      <c r="H1712" s="18" t="str">
        <f>IF(S1712,"",INDEX(XMLLINK[Dauer],MATCH(Q1713&amp;"_"&amp;D1712,XMLLINK[EID_WID],0)))</f>
        <v/>
      </c>
      <c r="I1712" s="18" t="str">
        <f>IF(S1712,"",INDEX(XMLLINK[BemerkungWerk],MATCH(Q1713&amp;"_"&amp;D1712,XMLLINK[EID_WID],0)))</f>
        <v/>
      </c>
      <c r="J1712" s="18" t="str">
        <f>IF(S1712,"",INDEX(XMLLINK[Pflicht],MATCH(Q1713&amp;"_"&amp;D1712,XMLLINK[EID_WID],0)))</f>
        <v/>
      </c>
      <c r="Q1712" s="21"/>
      <c r="R1712" s="22">
        <v>8</v>
      </c>
      <c r="S1712" s="18" t="b">
        <f>ISERROR(INDEX(XMLLINK[NamePerson],MATCH(A1713&amp;"_"&amp;D1712,XMLLINK[EID_WID],0)))</f>
        <v>1</v>
      </c>
      <c r="V1712" s="15" t="str">
        <f t="shared" si="339"/>
        <v/>
      </c>
      <c r="W1712" s="15" t="str">
        <f t="shared" si="338"/>
        <v/>
      </c>
    </row>
    <row r="1714" spans="1:25" x14ac:dyDescent="0.25">
      <c r="A1714" s="23" t="s">
        <v>96</v>
      </c>
      <c r="B1714" s="23">
        <f>(ROW()+6)/20</f>
        <v>86</v>
      </c>
      <c r="C1714" s="24"/>
      <c r="D1714" s="24"/>
      <c r="E1714" s="24"/>
      <c r="F1714" s="24"/>
      <c r="G1714" s="24"/>
      <c r="H1714" s="24"/>
      <c r="I1714" s="24"/>
      <c r="J1714" s="24"/>
      <c r="K1714" s="24"/>
      <c r="L1714" s="24"/>
      <c r="M1714" s="24"/>
      <c r="N1714" s="24"/>
      <c r="O1714" s="24"/>
    </row>
    <row r="1715" spans="1:25" x14ac:dyDescent="0.25">
      <c r="A1715" s="24"/>
      <c r="B1715" s="17" t="s">
        <v>78</v>
      </c>
      <c r="C1715" s="18" t="str">
        <f>IF(ISERROR(S1715),"",INDEX(XMLLINK[Name],MATCH(Q1716,XMLLINK[EnsembleNr],0)))</f>
        <v/>
      </c>
      <c r="D1715" s="17" t="s">
        <v>89</v>
      </c>
      <c r="E1715" s="19" t="s">
        <v>11</v>
      </c>
      <c r="F1715" s="15" t="s">
        <v>90</v>
      </c>
      <c r="G1715" s="15" t="s">
        <v>91</v>
      </c>
      <c r="H1715" s="15" t="s">
        <v>24</v>
      </c>
      <c r="I1715" s="15" t="s">
        <v>25</v>
      </c>
      <c r="J1715" s="15" t="s">
        <v>26</v>
      </c>
      <c r="K1715" s="15" t="s">
        <v>27</v>
      </c>
      <c r="L1715" s="15" t="s">
        <v>18</v>
      </c>
      <c r="M1715" s="15" t="s">
        <v>92</v>
      </c>
      <c r="N1715" s="15" t="s">
        <v>93</v>
      </c>
      <c r="O1715" s="15" t="s">
        <v>20</v>
      </c>
      <c r="Q1715" s="21" t="s">
        <v>103</v>
      </c>
      <c r="R1715" s="17" t="s">
        <v>97</v>
      </c>
      <c r="S1715" s="20" t="e">
        <f>VLOOKUP(Q1717,XMLLINK[EnsembleNr],1,0)</f>
        <v>#N/A</v>
      </c>
      <c r="T1715" s="15" t="s">
        <v>100</v>
      </c>
      <c r="W1715" s="29" t="str">
        <f>CONCATENATE(W1716,W1717,W1718,W1719,W1720,W1721,W1722,W1723)</f>
        <v/>
      </c>
      <c r="X1715" s="31">
        <f>8-COUNTIF(W1716:W1723,"")</f>
        <v>0</v>
      </c>
      <c r="Y1715" s="29" t="str">
        <f>CONCATENATE(Y1716,Y1717,Y1718,Y1719,Y1720,Y1721,Y1722,Y1723)</f>
        <v/>
      </c>
    </row>
    <row r="1716" spans="1:25" x14ac:dyDescent="0.25">
      <c r="A1716" s="24"/>
      <c r="B1716" s="17" t="s">
        <v>79</v>
      </c>
      <c r="C1716" s="18" t="str">
        <f>IF(ISERROR(S1715),"",INDEX(XMLLINK[Leiter],MATCH(Q1716,XMLLINK[EnsembleNr],0)))</f>
        <v/>
      </c>
      <c r="D1716" s="21">
        <v>1</v>
      </c>
      <c r="E1716" s="18" t="str">
        <f>IF(S1716,"",INDEX(XMLLINK[NamePerson],MATCH(Q1717&amp;"_"&amp;D1716,XMLLINK[EID_MID],0)))</f>
        <v/>
      </c>
      <c r="F1716" s="18" t="str">
        <f>IF(S1716,"",INDEX(XMLLINK[GebDat],MATCH(Q1717&amp;"_"&amp;D1716,XMLLINK[EID_MID],0)))</f>
        <v/>
      </c>
      <c r="G1716" s="18" t="str">
        <f>IF(S1716,"",INDEX(XMLLINK[Geschlecht],MATCH(Q1717&amp;"_"&amp;D1716,XMLLINK[EID_MID],0)))</f>
        <v/>
      </c>
      <c r="H1716" s="18" t="str">
        <f>IF(S1716,"",INDEX(XMLLINK[Adresse],MATCH(Q1717&amp;"_"&amp;D1716,XMLLINK[EID_MID],0)))</f>
        <v/>
      </c>
      <c r="I1716" s="18" t="str">
        <f>IF(S1716,"",INDEX(XMLLINK[Email],MATCH(Q1717&amp;"_"&amp;D1716,XMLLINK[EID_MID],0)))</f>
        <v/>
      </c>
      <c r="J1716" s="18" t="str">
        <f>IF(S1716,"",INDEX(XMLLINK[Telefon],MATCH(Q1717&amp;"_"&amp;D1716,XMLLINK[EID_MID],0)))</f>
        <v/>
      </c>
      <c r="K1716" s="18" t="str">
        <f>IF(S1716,"",INDEX(XMLLINK[Instrument],MATCH(Q1717&amp;"_"&amp;D1716,XMLLINK[EID_MID],0)))</f>
        <v/>
      </c>
      <c r="L1716" s="18" t="str">
        <f>IF(S1716,"",INDEX(XMLLINK[BereichIDPerson],MATCH(Q1717&amp;"_"&amp;D1716,XMLLINK[EID_MID],0)))</f>
        <v/>
      </c>
      <c r="M1716" s="18" t="str">
        <f>IF(S1716,"",INDEX(XMLLINK[BereichNamePerson],MATCH(Q1717&amp;"_"&amp;D1716,XMLLINK[EID_MID],0)))</f>
        <v/>
      </c>
      <c r="N1716" s="18" t="str">
        <f>IF(S1716,"",INDEX(XMLLINK[AuswahlPerson],MATCH(Q1717&amp;"_"&amp;D1716,XMLLINK[EID_MID],0)))</f>
        <v/>
      </c>
      <c r="O1716" s="18" t="str">
        <f>IF(S1716,"",INDEX(XMLLINK[BemerkungPerson],MATCH(Q1717&amp;"_"&amp;D1716,XMLLINK[EID_MID],0)))</f>
        <v/>
      </c>
      <c r="Q1716" s="21">
        <f>B1714</f>
        <v>86</v>
      </c>
      <c r="R1716" s="22" t="s">
        <v>101</v>
      </c>
      <c r="S1716" s="18" t="b">
        <f>ISERROR(INDEX(XMLLINK[NamePerson],MATCH(Q1717&amp;"_"&amp;D1716,XMLLINK[EID_MID],0)))</f>
        <v>1</v>
      </c>
      <c r="U1716" s="15" t="str">
        <f ca="1">IF(ISNUMBER(DATEVALUE(F1716)),TODAY()-DATEVALUE(F1716),"")</f>
        <v/>
      </c>
      <c r="W1716" s="15" t="str">
        <f>M1716</f>
        <v/>
      </c>
      <c r="X1716" s="29" t="str">
        <f>IF(E1716="","",IF(E1717="",E1716,IF(E1718="",E1716&amp;", "&amp;E1717,IF(E1719="",E1716&amp;", "&amp;E1717&amp;", "&amp;E1718,IF(E1720="",E1716&amp;", "&amp;E1717&amp;", "&amp;E1718&amp;", "&amp;E1719,IF(E1721="",E1716&amp;", "&amp;E1717&amp;", "&amp;E1718&amp;", "&amp;E1719&amp;", "&amp;E1720,IF(E1722="",E1716&amp;", "&amp;E1717&amp;", "&amp;E1718&amp;", "&amp;E1719&amp;", "&amp;E1720&amp;", "&amp;E1721,IF(E1723="",E1716&amp;", "&amp;E1717&amp;", "&amp;E1718&amp;", "&amp;E1719&amp;", "&amp;E1720&amp;", "&amp;E1721&amp;", "&amp;E1722,E1716&amp;", "&amp;E1717&amp;", "&amp;E1718&amp;", "&amp;E1719&amp;", "&amp;E1720&amp;", "&amp;E1721&amp;", "&amp;E1722&amp;", "&amp;E1723))))))))</f>
        <v/>
      </c>
      <c r="Y1716" s="15" t="str">
        <f>K1716</f>
        <v/>
      </c>
    </row>
    <row r="1717" spans="1:25" x14ac:dyDescent="0.25">
      <c r="A1717" s="24"/>
      <c r="B1717" s="17" t="s">
        <v>80</v>
      </c>
      <c r="C1717" s="18" t="str">
        <f>IF(ISERROR(S1715),"",INDEX(XMLLINK[LeiterEmail],MATCH(Q1717,XMLLINK[EnsembleNr],0)))</f>
        <v/>
      </c>
      <c r="D1717" s="21">
        <v>2</v>
      </c>
      <c r="E1717" s="18" t="str">
        <f>IF(S1717,"",INDEX(XMLLINK[NamePerson],MATCH(Q1718&amp;"_"&amp;D1717,XMLLINK[EID_MID],0)))</f>
        <v/>
      </c>
      <c r="F1717" s="18" t="str">
        <f>IF(S1717,"",INDEX(XMLLINK[GebDat],MATCH(Q1718&amp;"_"&amp;D1717,XMLLINK[EID_MID],0)))</f>
        <v/>
      </c>
      <c r="G1717" s="18" t="str">
        <f>IF(S1717,"",INDEX(XMLLINK[Geschlecht],MATCH(Q1718&amp;"_"&amp;D1717,XMLLINK[EID_MID],0)))</f>
        <v/>
      </c>
      <c r="H1717" s="18" t="str">
        <f>IF(S1717,"",INDEX(XMLLINK[Adresse],MATCH(Q1718&amp;"_"&amp;D1717,XMLLINK[EID_MID],0)))</f>
        <v/>
      </c>
      <c r="I1717" s="18" t="str">
        <f>IF(S1717,"",INDEX(XMLLINK[Email],MATCH(Q1718&amp;"_"&amp;D1717,XMLLINK[EID_MID],0)))</f>
        <v/>
      </c>
      <c r="J1717" s="18" t="str">
        <f>IF(S1717,"",INDEX(XMLLINK[Telefon],MATCH(Q1718&amp;"_"&amp;D1717,XMLLINK[EID_MID],0)))</f>
        <v/>
      </c>
      <c r="K1717" s="18" t="str">
        <f>IF(S1717,"",INDEX(XMLLINK[Instrument],MATCH(Q1718&amp;"_"&amp;D1717,XMLLINK[EID_MID],0)))</f>
        <v/>
      </c>
      <c r="L1717" s="18" t="str">
        <f>IF(S1717,"",INDEX(XMLLINK[BereichIDPerson],MATCH(Q1718&amp;"_"&amp;D1717,XMLLINK[EID_MID],0)))</f>
        <v/>
      </c>
      <c r="M1717" s="18" t="str">
        <f>IF(S1717,"",INDEX(XMLLINK[BereichNamePerson],MATCH(Q1718&amp;"_"&amp;D1717,XMLLINK[EID_MID],0)))</f>
        <v/>
      </c>
      <c r="N1717" s="18" t="str">
        <f>IF(S1717,"",INDEX(XMLLINK[AuswahlPerson],MATCH(Q1718&amp;"_"&amp;D1717,XMLLINK[EID_MID],0)))</f>
        <v/>
      </c>
      <c r="O1717" s="18" t="str">
        <f>IF(S1717,"",INDEX(XMLLINK[BemerkungPerson],MATCH(Q1718&amp;"_"&amp;D1717,XMLLINK[EID_MID],0)))</f>
        <v/>
      </c>
      <c r="Q1717" s="21">
        <f t="shared" ref="Q1717:Q1731" si="340">Q1716</f>
        <v>86</v>
      </c>
      <c r="R1717" s="15">
        <v>2</v>
      </c>
      <c r="S1717" s="18" t="b">
        <f>ISERROR(INDEX(XMLLINK[NamePerson],MATCH(Q1717&amp;"_"&amp;D1717,XMLLINK[EID_MID],0)))</f>
        <v>1</v>
      </c>
      <c r="U1717" s="15" t="str">
        <f t="shared" ref="U1717:U1723" ca="1" si="341">IF(ISNUMBER(DATEVALUE(F1717)),TODAY()-DATEVALUE(F1717),"")</f>
        <v/>
      </c>
      <c r="W1717" s="15" t="str">
        <f>IF(AND(M1717&lt;&gt;"",M1717&lt;&gt;M1716),", "&amp;M1717,"")</f>
        <v/>
      </c>
      <c r="Y1717" s="15" t="str">
        <f>IF(AND(K1717&lt;&gt;"",K1717&lt;&gt;K1716),", "&amp;K1717,"")</f>
        <v/>
      </c>
    </row>
    <row r="1718" spans="1:25" x14ac:dyDescent="0.25">
      <c r="A1718" s="24"/>
      <c r="B1718" s="17" t="s">
        <v>81</v>
      </c>
      <c r="C1718" s="18" t="str">
        <f>IF(ISERROR(S1715),"",INDEX(XMLLINK[LeiterTelefon],MATCH(Q1718,XMLLINK[EnsembleNr],0)))</f>
        <v/>
      </c>
      <c r="D1718" s="21">
        <v>3</v>
      </c>
      <c r="E1718" s="18" t="str">
        <f>IF(S1718,"",INDEX(XMLLINK[NamePerson],MATCH(Q1719&amp;"_"&amp;D1718,XMLLINK[EID_MID],0)))</f>
        <v/>
      </c>
      <c r="F1718" s="18" t="str">
        <f>IF(S1718,"",INDEX(XMLLINK[GebDat],MATCH(Q1719&amp;"_"&amp;D1718,XMLLINK[EID_MID],0)))</f>
        <v/>
      </c>
      <c r="G1718" s="18" t="str">
        <f>IF(S1718,"",INDEX(XMLLINK[Geschlecht],MATCH(Q1719&amp;"_"&amp;D1718,XMLLINK[EID_MID],0)))</f>
        <v/>
      </c>
      <c r="H1718" s="18" t="str">
        <f>IF(S1718,"",INDEX(XMLLINK[Adresse],MATCH(Q1719&amp;"_"&amp;D1718,XMLLINK[EID_MID],0)))</f>
        <v/>
      </c>
      <c r="I1718" s="18" t="str">
        <f>IF(S1718,"",INDEX(XMLLINK[Email],MATCH(Q1719&amp;"_"&amp;D1718,XMLLINK[EID_MID],0)))</f>
        <v/>
      </c>
      <c r="J1718" s="18" t="str">
        <f>IF(S1718,"",INDEX(XMLLINK[Telefon],MATCH(Q1719&amp;"_"&amp;D1718,XMLLINK[EID_MID],0)))</f>
        <v/>
      </c>
      <c r="K1718" s="18" t="str">
        <f>IF(S1718,"",INDEX(XMLLINK[Instrument],MATCH(Q1719&amp;"_"&amp;D1718,XMLLINK[EID_MID],0)))</f>
        <v/>
      </c>
      <c r="L1718" s="18" t="str">
        <f>IF(S1718,"",INDEX(XMLLINK[BereichIDPerson],MATCH(Q1719&amp;"_"&amp;D1718,XMLLINK[EID_MID],0)))</f>
        <v/>
      </c>
      <c r="M1718" s="18" t="str">
        <f>IF(S1718,"",INDEX(XMLLINK[BereichNamePerson],MATCH(Q1719&amp;"_"&amp;D1718,XMLLINK[EID_MID],0)))</f>
        <v/>
      </c>
      <c r="N1718" s="18" t="str">
        <f>IF(S1718,"",INDEX(XMLLINK[AuswahlPerson],MATCH(Q1719&amp;"_"&amp;D1718,XMLLINK[EID_MID],0)))</f>
        <v/>
      </c>
      <c r="O1718" s="18" t="str">
        <f>IF(S1718,"",INDEX(XMLLINK[BemerkungPerson],MATCH(Q1719&amp;"_"&amp;D1718,XMLLINK[EID_MID],0)))</f>
        <v/>
      </c>
      <c r="Q1718" s="21">
        <f t="shared" si="340"/>
        <v>86</v>
      </c>
      <c r="R1718" s="15">
        <v>3</v>
      </c>
      <c r="S1718" s="18" t="b">
        <f>ISERROR(INDEX(XMLLINK[NamePerson],MATCH(Q1717&amp;"_"&amp;D1718,XMLLINK[EID_MID],0)))</f>
        <v>1</v>
      </c>
      <c r="U1718" s="15" t="str">
        <f t="shared" ca="1" si="341"/>
        <v/>
      </c>
      <c r="W1718" s="15" t="str">
        <f>IF(OR(M1718="",COUNTIF(M1716:M1717,M1718)&gt;0),"",", "&amp;M1718)</f>
        <v/>
      </c>
      <c r="Y1718" s="15" t="str">
        <f>IF(OR(K1718="",COUNTIF(K1716:K1717,K1718)&gt;0),"",", "&amp;K1718)</f>
        <v/>
      </c>
    </row>
    <row r="1719" spans="1:25" x14ac:dyDescent="0.25">
      <c r="A1719" s="24"/>
      <c r="B1719" s="17" t="s">
        <v>82</v>
      </c>
      <c r="C1719" s="18" t="str">
        <f>IF(ISERROR(S1715),"",INDEX(XMLLINK[Art],MATCH(Q1719,XMLLINK[EnsembleNr],0)))</f>
        <v/>
      </c>
      <c r="D1719" s="21">
        <v>4</v>
      </c>
      <c r="E1719" s="18" t="str">
        <f>IF(S1719,"",INDEX(XMLLINK[NamePerson],MATCH(Q1720&amp;"_"&amp;D1719,XMLLINK[EID_MID],0)))</f>
        <v/>
      </c>
      <c r="F1719" s="18" t="str">
        <f>IF(S1719,"",INDEX(XMLLINK[GebDat],MATCH(Q1720&amp;"_"&amp;D1719,XMLLINK[EID_MID],0)))</f>
        <v/>
      </c>
      <c r="G1719" s="18" t="str">
        <f>IF(S1719,"",INDEX(XMLLINK[Geschlecht],MATCH(Q1720&amp;"_"&amp;D1719,XMLLINK[EID_MID],0)))</f>
        <v/>
      </c>
      <c r="H1719" s="18" t="str">
        <f>IF(S1719,"",INDEX(XMLLINK[Adresse],MATCH(Q1720&amp;"_"&amp;D1719,XMLLINK[EID_MID],0)))</f>
        <v/>
      </c>
      <c r="I1719" s="18" t="str">
        <f>IF(S1719,"",INDEX(XMLLINK[Email],MATCH(Q1720&amp;"_"&amp;D1719,XMLLINK[EID_MID],0)))</f>
        <v/>
      </c>
      <c r="J1719" s="18" t="str">
        <f>IF(S1719,"",INDEX(XMLLINK[Telefon],MATCH(Q1720&amp;"_"&amp;D1719,XMLLINK[EID_MID],0)))</f>
        <v/>
      </c>
      <c r="K1719" s="18" t="str">
        <f>IF(S1719,"",INDEX(XMLLINK[Instrument],MATCH(Q1720&amp;"_"&amp;D1719,XMLLINK[EID_MID],0)))</f>
        <v/>
      </c>
      <c r="L1719" s="18" t="str">
        <f>IF(S1719,"",INDEX(XMLLINK[BereichIDPerson],MATCH(Q1720&amp;"_"&amp;D1719,XMLLINK[EID_MID],0)))</f>
        <v/>
      </c>
      <c r="M1719" s="18" t="str">
        <f>IF(S1719,"",INDEX(XMLLINK[BereichNamePerson],MATCH(Q1720&amp;"_"&amp;D1719,XMLLINK[EID_MID],0)))</f>
        <v/>
      </c>
      <c r="N1719" s="18" t="str">
        <f>IF(S1719,"",INDEX(XMLLINK[AuswahlPerson],MATCH(Q1720&amp;"_"&amp;D1719,XMLLINK[EID_MID],0)))</f>
        <v/>
      </c>
      <c r="O1719" s="18" t="str">
        <f>IF(S1719,"",INDEX(XMLLINK[BemerkungPerson],MATCH(Q1720&amp;"_"&amp;D1719,XMLLINK[EID_MID],0)))</f>
        <v/>
      </c>
      <c r="Q1719" s="21">
        <f t="shared" si="340"/>
        <v>86</v>
      </c>
      <c r="R1719" s="15">
        <v>4</v>
      </c>
      <c r="S1719" s="18" t="b">
        <f>ISERROR(INDEX(XMLLINK[NamePerson],MATCH(Q1717&amp;"_"&amp;D1719,XMLLINK[EID_MID],0)))</f>
        <v>1</v>
      </c>
      <c r="U1719" s="15" t="str">
        <f t="shared" ca="1" si="341"/>
        <v/>
      </c>
      <c r="W1719" s="15" t="str">
        <f>IF(OR(M1719="",COUNTIF(M1716:M1718,M1719)&gt;0),"",", "&amp;M1719)</f>
        <v/>
      </c>
      <c r="Y1719" s="15" t="str">
        <f>IF(OR(K1719="",COUNTIF(K1716:K1718,K1719)&gt;0),"",", "&amp;K1719)</f>
        <v/>
      </c>
    </row>
    <row r="1720" spans="1:25" x14ac:dyDescent="0.25">
      <c r="A1720" s="24"/>
      <c r="B1720" s="17" t="s">
        <v>83</v>
      </c>
      <c r="C1720" s="18" t="str">
        <f>IF(ISERROR(S1715),"",INDEX(XMLLINK[Stufe],MATCH(Q1720,XMLLINK[EnsembleNr],0)))</f>
        <v/>
      </c>
      <c r="D1720" s="21">
        <v>5</v>
      </c>
      <c r="E1720" s="18" t="str">
        <f>IF(S1720,"",INDEX(XMLLINK[NamePerson],MATCH(Q1721&amp;"_"&amp;D1720,XMLLINK[EID_MID],0)))</f>
        <v/>
      </c>
      <c r="F1720" s="18" t="str">
        <f>IF(S1720,"",INDEX(XMLLINK[GebDat],MATCH(Q1721&amp;"_"&amp;D1720,XMLLINK[EID_MID],0)))</f>
        <v/>
      </c>
      <c r="G1720" s="18" t="str">
        <f>IF(S1720,"",INDEX(XMLLINK[Geschlecht],MATCH(Q1721&amp;"_"&amp;D1720,XMLLINK[EID_MID],0)))</f>
        <v/>
      </c>
      <c r="H1720" s="18" t="str">
        <f>IF(S1720,"",INDEX(XMLLINK[Adresse],MATCH(Q1721&amp;"_"&amp;D1720,XMLLINK[EID_MID],0)))</f>
        <v/>
      </c>
      <c r="I1720" s="18" t="str">
        <f>IF(S1720,"",INDEX(XMLLINK[Email],MATCH(Q1721&amp;"_"&amp;D1720,XMLLINK[EID_MID],0)))</f>
        <v/>
      </c>
      <c r="J1720" s="18" t="str">
        <f>IF(S1720,"",INDEX(XMLLINK[Telefon],MATCH(Q1721&amp;"_"&amp;D1720,XMLLINK[EID_MID],0)))</f>
        <v/>
      </c>
      <c r="K1720" s="18" t="str">
        <f>IF(S1720,"",INDEX(XMLLINK[Instrument],MATCH(Q1721&amp;"_"&amp;D1720,XMLLINK[EID_MID],0)))</f>
        <v/>
      </c>
      <c r="L1720" s="18" t="str">
        <f>IF(S1720,"",INDEX(XMLLINK[BereichIDPerson],MATCH(Q1721&amp;"_"&amp;D1720,XMLLINK[EID_MID],0)))</f>
        <v/>
      </c>
      <c r="M1720" s="18" t="str">
        <f>IF(S1720,"",INDEX(XMLLINK[BereichNamePerson],MATCH(Q1721&amp;"_"&amp;D1720,XMLLINK[EID_MID],0)))</f>
        <v/>
      </c>
      <c r="N1720" s="18" t="str">
        <f>IF(S1720,"",INDEX(XMLLINK[AuswahlPerson],MATCH(Q1721&amp;"_"&amp;D1720,XMLLINK[EID_MID],0)))</f>
        <v/>
      </c>
      <c r="O1720" s="18" t="str">
        <f>IF(S1720,"",INDEX(XMLLINK[BemerkungPerson],MATCH(Q1721&amp;"_"&amp;D1720,XMLLINK[EID_MID],0)))</f>
        <v/>
      </c>
      <c r="Q1720" s="21">
        <f t="shared" si="340"/>
        <v>86</v>
      </c>
      <c r="R1720" s="15">
        <v>5</v>
      </c>
      <c r="S1720" s="18" t="b">
        <f>ISERROR(INDEX(XMLLINK[NamePerson],MATCH(Q1717&amp;"_"&amp;D1720,XMLLINK[EID_MID],0)))</f>
        <v>1</v>
      </c>
      <c r="U1720" s="15" t="str">
        <f t="shared" ca="1" si="341"/>
        <v/>
      </c>
      <c r="W1720" s="15" t="str">
        <f>IF(OR(M1720="",COUNTIF(M1716:M1719,M1720)&gt;0),"",", "&amp;M1720)</f>
        <v/>
      </c>
      <c r="Y1720" s="15" t="str">
        <f>IF(OR(K1720="",COUNTIF(K1717:K1719,K1720)&gt;0),"",", "&amp;K1720)</f>
        <v/>
      </c>
    </row>
    <row r="1721" spans="1:25" x14ac:dyDescent="0.25">
      <c r="A1721" s="24"/>
      <c r="B1721" s="17" t="s">
        <v>84</v>
      </c>
      <c r="C1721" s="18" t="str">
        <f>IF(ISERROR(S1715),"",INDEX(XMLLINK[Artikel],MATCH(Q1721,XMLLINK[EnsembleNr],0)))</f>
        <v/>
      </c>
      <c r="D1721" s="21">
        <v>6</v>
      </c>
      <c r="E1721" s="18" t="str">
        <f>IF(S1721,"",INDEX(XMLLINK[NamePerson],MATCH(Q1722&amp;"_"&amp;D1721,XMLLINK[EID_MID],0)))</f>
        <v/>
      </c>
      <c r="F1721" s="18" t="str">
        <f>IF(S1721,"",INDEX(XMLLINK[GebDat],MATCH(Q1722&amp;"_"&amp;D1721,XMLLINK[EID_MID],0)))</f>
        <v/>
      </c>
      <c r="G1721" s="18" t="str">
        <f>IF(S1721,"",INDEX(XMLLINK[Geschlecht],MATCH(Q1722&amp;"_"&amp;D1721,XMLLINK[EID_MID],0)))</f>
        <v/>
      </c>
      <c r="H1721" s="18" t="str">
        <f>IF(S1721,"",INDEX(XMLLINK[Adresse],MATCH(Q1722&amp;"_"&amp;D1721,XMLLINK[EID_MID],0)))</f>
        <v/>
      </c>
      <c r="I1721" s="18" t="str">
        <f>IF(S1721,"",INDEX(XMLLINK[Email],MATCH(Q1722&amp;"_"&amp;D1721,XMLLINK[EID_MID],0)))</f>
        <v/>
      </c>
      <c r="J1721" s="18" t="str">
        <f>IF(S1721,"",INDEX(XMLLINK[Telefon],MATCH(Q1722&amp;"_"&amp;D1721,XMLLINK[EID_MID],0)))</f>
        <v/>
      </c>
      <c r="K1721" s="18" t="str">
        <f>IF(S1721,"",INDEX(XMLLINK[Instrument],MATCH(Q1722&amp;"_"&amp;D1721,XMLLINK[EID_MID],0)))</f>
        <v/>
      </c>
      <c r="L1721" s="18" t="str">
        <f>IF(S1721,"",INDEX(XMLLINK[BereichIDPerson],MATCH(Q1722&amp;"_"&amp;D1721,XMLLINK[EID_MID],0)))</f>
        <v/>
      </c>
      <c r="M1721" s="18" t="str">
        <f>IF(S1721,"",INDEX(XMLLINK[BereichNamePerson],MATCH(Q1722&amp;"_"&amp;D1721,XMLLINK[EID_MID],0)))</f>
        <v/>
      </c>
      <c r="N1721" s="18" t="str">
        <f>IF(S1721,"",INDEX(XMLLINK[AuswahlPerson],MATCH(Q1722&amp;"_"&amp;D1721,XMLLINK[EID_MID],0)))</f>
        <v/>
      </c>
      <c r="O1721" s="18" t="str">
        <f>IF(S1721,"",INDEX(XMLLINK[BemerkungPerson],MATCH(Q1722&amp;"_"&amp;D1721,XMLLINK[EID_MID],0)))</f>
        <v/>
      </c>
      <c r="Q1721" s="21">
        <f t="shared" si="340"/>
        <v>86</v>
      </c>
      <c r="R1721" s="15">
        <v>6</v>
      </c>
      <c r="S1721" s="18" t="b">
        <f>ISERROR(INDEX(XMLLINK[NamePerson],MATCH(Q1717&amp;"_"&amp;D1721,XMLLINK[EID_MID],0)))</f>
        <v>1</v>
      </c>
      <c r="U1721" s="15" t="str">
        <f t="shared" ca="1" si="341"/>
        <v/>
      </c>
      <c r="W1721" s="15" t="str">
        <f>IF(OR(M1721="",COUNTIF(M1716:M1720,M1721)&gt;0),"",", "&amp;M1721)</f>
        <v/>
      </c>
      <c r="Y1721" s="15" t="str">
        <f>IF(OR(K1721="",COUNTIF(K1718:K1720,K1721)&gt;0),"",", "&amp;K1721)</f>
        <v/>
      </c>
    </row>
    <row r="1722" spans="1:25" x14ac:dyDescent="0.25">
      <c r="A1722" s="24"/>
      <c r="B1722" s="17" t="s">
        <v>85</v>
      </c>
      <c r="C1722" s="18" t="str">
        <f>IF(ISERROR(S1715),"",INDEX(XMLLINK[BereichID],MATCH(Q1722,XMLLINK[EnsembleNr],0)))</f>
        <v/>
      </c>
      <c r="D1722" s="21">
        <v>7</v>
      </c>
      <c r="E1722" s="18" t="str">
        <f>IF(S1722,"",INDEX(XMLLINK[NamePerson],MATCH(Q1723&amp;"_"&amp;D1722,XMLLINK[EID_MID],0)))</f>
        <v/>
      </c>
      <c r="F1722" s="18" t="str">
        <f>IF(S1722,"",INDEX(XMLLINK[GebDat],MATCH(Q1723&amp;"_"&amp;D1722,XMLLINK[EID_MID],0)))</f>
        <v/>
      </c>
      <c r="G1722" s="18" t="str">
        <f>IF(S1722,"",INDEX(XMLLINK[Geschlecht],MATCH(Q1723&amp;"_"&amp;D1722,XMLLINK[EID_MID],0)))</f>
        <v/>
      </c>
      <c r="H1722" s="18" t="str">
        <f>IF(S1722,"",INDEX(XMLLINK[Adresse],MATCH(Q1723&amp;"_"&amp;D1722,XMLLINK[EID_MID],0)))</f>
        <v/>
      </c>
      <c r="I1722" s="18" t="str">
        <f>IF(S1722,"",INDEX(XMLLINK[Email],MATCH(Q1723&amp;"_"&amp;D1722,XMLLINK[EID_MID],0)))</f>
        <v/>
      </c>
      <c r="J1722" s="18" t="str">
        <f>IF(S1722,"",INDEX(XMLLINK[Telefon],MATCH(Q1723&amp;"_"&amp;D1722,XMLLINK[EID_MID],0)))</f>
        <v/>
      </c>
      <c r="K1722" s="18" t="str">
        <f>IF(S1722,"",INDEX(XMLLINK[Instrument],MATCH(Q1723&amp;"_"&amp;D1722,XMLLINK[EID_MID],0)))</f>
        <v/>
      </c>
      <c r="L1722" s="18" t="str">
        <f>IF(S1722,"",INDEX(XMLLINK[BereichIDPerson],MATCH(Q1723&amp;"_"&amp;D1722,XMLLINK[EID_MID],0)))</f>
        <v/>
      </c>
      <c r="M1722" s="18" t="str">
        <f>IF(S1722,"",INDEX(XMLLINK[BereichNamePerson],MATCH(Q1723&amp;"_"&amp;D1722,XMLLINK[EID_MID],0)))</f>
        <v/>
      </c>
      <c r="N1722" s="18" t="str">
        <f>IF(S1722,"",INDEX(XMLLINK[AuswahlPerson],MATCH(Q1723&amp;"_"&amp;D1722,XMLLINK[EID_MID],0)))</f>
        <v/>
      </c>
      <c r="O1722" s="18" t="str">
        <f>IF(S1722,"",INDEX(XMLLINK[BemerkungPerson],MATCH(Q1723&amp;"_"&amp;D1722,XMLLINK[EID_MID],0)))</f>
        <v/>
      </c>
      <c r="Q1722" s="21">
        <f t="shared" si="340"/>
        <v>86</v>
      </c>
      <c r="R1722" s="15">
        <v>7</v>
      </c>
      <c r="S1722" s="18" t="b">
        <f>ISERROR(INDEX(XMLLINK[NamePerson],MATCH(Q1717&amp;"_"&amp;D1722,XMLLINK[EID_MID],0)))</f>
        <v>1</v>
      </c>
      <c r="U1722" s="15" t="str">
        <f t="shared" ca="1" si="341"/>
        <v/>
      </c>
      <c r="W1722" s="15" t="str">
        <f>IF(OR(M1722="",COUNTIF(M1716:M1721,M1722)&gt;0),"",", "&amp;M1722)</f>
        <v/>
      </c>
      <c r="Y1722" s="15" t="str">
        <f>IF(OR(K1722="",COUNTIF(K1719:K1721,K1722)&gt;0),"",", "&amp;K1722)</f>
        <v/>
      </c>
    </row>
    <row r="1723" spans="1:25" x14ac:dyDescent="0.25">
      <c r="A1723" s="24"/>
      <c r="B1723" s="17" t="s">
        <v>86</v>
      </c>
      <c r="C1723" s="18" t="str">
        <f>IF(ISERROR(S1715),"",INDEX(XMLLINK[BereichName],MATCH(Q1723,XMLLINK[EnsembleNr],0)))</f>
        <v/>
      </c>
      <c r="D1723" s="21">
        <v>8</v>
      </c>
      <c r="E1723" s="18" t="str">
        <f>IF(S1723,"",INDEX(XMLLINK[NamePerson],MATCH(Q1724&amp;"_"&amp;D1723,XMLLINK[EID_MID],0)))</f>
        <v/>
      </c>
      <c r="F1723" s="18" t="str">
        <f>IF(S1723,"",INDEX(XMLLINK[GebDat],MATCH(Q1724&amp;"_"&amp;D1723,XMLLINK[EID_MID],0)))</f>
        <v/>
      </c>
      <c r="G1723" s="18" t="str">
        <f>IF(S1723,"",INDEX(XMLLINK[Geschlecht],MATCH(Q1724&amp;"_"&amp;D1723,XMLLINK[EID_MID],0)))</f>
        <v/>
      </c>
      <c r="H1723" s="18" t="str">
        <f>IF(S1723,"",INDEX(XMLLINK[Adresse],MATCH(Q1724&amp;"_"&amp;D1723,XMLLINK[EID_MID],0)))</f>
        <v/>
      </c>
      <c r="I1723" s="18" t="str">
        <f>IF(S1723,"",INDEX(XMLLINK[Email],MATCH(Q1724&amp;"_"&amp;D1723,XMLLINK[EID_MID],0)))</f>
        <v/>
      </c>
      <c r="J1723" s="18" t="str">
        <f>IF(S1723,"",INDEX(XMLLINK[Telefon],MATCH(Q1724&amp;"_"&amp;D1723,XMLLINK[EID_MID],0)))</f>
        <v/>
      </c>
      <c r="K1723" s="18" t="str">
        <f>IF(S1723,"",INDEX(XMLLINK[Instrument],MATCH(Q1724&amp;"_"&amp;D1723,XMLLINK[EID_MID],0)))</f>
        <v/>
      </c>
      <c r="L1723" s="18" t="str">
        <f>IF(S1723,"",INDEX(XMLLINK[BereichIDPerson],MATCH(Q1724&amp;"_"&amp;D1723,XMLLINK[EID_MID],0)))</f>
        <v/>
      </c>
      <c r="M1723" s="18" t="str">
        <f>IF(S1723,"",INDEX(XMLLINK[BereichNamePerson],MATCH(Q1724&amp;"_"&amp;D1723,XMLLINK[EID_MID],0)))</f>
        <v/>
      </c>
      <c r="N1723" s="18" t="str">
        <f>IF(S1723,"",INDEX(XMLLINK[AuswahlPerson],MATCH(Q1724&amp;"_"&amp;D1723,XMLLINK[EID_MID],0)))</f>
        <v/>
      </c>
      <c r="O1723" s="18" t="str">
        <f>IF(S1723,"",INDEX(XMLLINK[BemerkungPerson],MATCH(Q1724&amp;"_"&amp;D1723,XMLLINK[EID_MID],0)))</f>
        <v/>
      </c>
      <c r="Q1723" s="21">
        <f t="shared" si="340"/>
        <v>86</v>
      </c>
      <c r="R1723" s="15">
        <v>8</v>
      </c>
      <c r="S1723" s="18" t="b">
        <f>ISERROR(INDEX(XMLLINK[NamePerson],MATCH(Q1717&amp;"_"&amp;D1723,XMLLINK[EID_MID],0)))</f>
        <v>1</v>
      </c>
      <c r="U1723" s="15" t="str">
        <f t="shared" ca="1" si="341"/>
        <v/>
      </c>
      <c r="W1723" s="15" t="str">
        <f>IF(OR(M1723="",COUNTIF(M1716:M1722,M1723)&gt;0),"",", "&amp;M1723)</f>
        <v/>
      </c>
      <c r="Y1723" s="15" t="str">
        <f>IF(OR(K1723="",COUNTIF(K1720:K1722,K1723)&gt;0),"",", "&amp;K1723)</f>
        <v/>
      </c>
    </row>
    <row r="1724" spans="1:25" x14ac:dyDescent="0.25">
      <c r="A1724" s="24"/>
      <c r="B1724" s="17" t="s">
        <v>87</v>
      </c>
      <c r="C1724" s="18" t="str">
        <f>IF(ISERROR(S1715),"",INDEX(XMLLINK[Auftrittzeit],MATCH(Q1724,XMLLINK[EnsembleNr],0)))</f>
        <v/>
      </c>
      <c r="D1724" s="17" t="s">
        <v>94</v>
      </c>
      <c r="E1724" s="15" t="s">
        <v>29</v>
      </c>
      <c r="F1724" s="15" t="s">
        <v>30</v>
      </c>
      <c r="G1724" s="15" t="s">
        <v>95</v>
      </c>
      <c r="H1724" s="15" t="s">
        <v>32</v>
      </c>
      <c r="I1724" s="15" t="s">
        <v>20</v>
      </c>
      <c r="J1724" s="15" t="s">
        <v>39</v>
      </c>
      <c r="Q1724" s="21">
        <f t="shared" si="340"/>
        <v>86</v>
      </c>
      <c r="U1724" s="15">
        <f ca="1">COUNT(U1716:U1723)</f>
        <v>0</v>
      </c>
      <c r="W1724" s="29" t="str">
        <f>CONCATENATE(W1725,V1726,W1726,V1727,W1727,V1728,W1728,V1729,W1729,V1730,W1730,V1731,W1731)</f>
        <v/>
      </c>
    </row>
    <row r="1725" spans="1:25" x14ac:dyDescent="0.25">
      <c r="A1725" s="24"/>
      <c r="B1725" s="17" t="s">
        <v>88</v>
      </c>
      <c r="C1725" s="18" t="str">
        <f>IF(ISERROR(S1715),"",INDEX(XMLLINK[Bemerkung],MATCH(Q1725,XMLLINK[EnsembleNr],0)))</f>
        <v/>
      </c>
      <c r="D1725" s="21">
        <v>1</v>
      </c>
      <c r="E1725" s="18" t="str">
        <f>IF(S1725,"",INDEX(XMLLINK[Titel],MATCH(Q1726&amp;"_"&amp;D1725,XMLLINK[EID_WID],0)))</f>
        <v/>
      </c>
      <c r="F1725" s="18" t="str">
        <f>IF(S1725,"",INDEX(XMLLINK[Komponist],MATCH(Q1726&amp;"_"&amp;D1725,XMLLINK[EID_WID],0)))</f>
        <v/>
      </c>
      <c r="G1725" s="18" t="str">
        <f>IF(S1725,"",INDEX(XMLLINK[Satz],MATCH(Q1726&amp;"_"&amp;D1725,XMLLINK[EID_WID],0)))</f>
        <v/>
      </c>
      <c r="H1725" s="18" t="str">
        <f>IF(S1725,"",INDEX(XMLLINK[Dauer],MATCH(Q1726&amp;"_"&amp;D1725,XMLLINK[EID_WID],0)))</f>
        <v/>
      </c>
      <c r="I1725" s="18" t="str">
        <f>IF(S1725,"",INDEX(XMLLINK[BemerkungWerk],MATCH(Q1726&amp;"_"&amp;D1725,XMLLINK[EID_WID],0)))</f>
        <v/>
      </c>
      <c r="J1725" s="18" t="str">
        <f>IF(S1725,"",INDEX(XMLLINK[Pflicht],MATCH(Q1726&amp;"_"&amp;D1725,XMLLINK[EID_WID],0)))</f>
        <v/>
      </c>
      <c r="Q1725" s="21">
        <f t="shared" si="340"/>
        <v>86</v>
      </c>
      <c r="R1725" s="22" t="s">
        <v>102</v>
      </c>
      <c r="S1725" s="18" t="b">
        <f>ISERROR(INDEX(XMLLINK[NamePerson],MATCH(Q1727&amp;"_"&amp;D1725,XMLLINK[EID_WID],0)))</f>
        <v>1</v>
      </c>
      <c r="W1725" s="15" t="str">
        <f t="shared" ref="W1725:W1732" si="342">IF(AND(F1725="",G1725=""),E1725,IF(AND(F1725&lt;&gt;"",G1725&lt;&gt;""),F1725&amp;", "&amp;E1725&amp;", "&amp;G1725,IF(F1725="",E1725&amp;", "&amp;G1725,F1725&amp;", "&amp;E1725)))</f>
        <v/>
      </c>
    </row>
    <row r="1726" spans="1:25" x14ac:dyDescent="0.25">
      <c r="A1726" s="24"/>
      <c r="B1726" s="17" t="s">
        <v>108</v>
      </c>
      <c r="C1726" s="28" t="str">
        <f ca="1">IF(U1724=0,"",SUM(U1716:U1723)/U1724/365.25)</f>
        <v/>
      </c>
      <c r="D1726" s="21">
        <v>2</v>
      </c>
      <c r="E1726" s="18" t="str">
        <f>IF(S1726,"",INDEX(XMLLINK[Titel],MATCH(Q1727&amp;"_"&amp;D1726,XMLLINK[EID_WID],0)))</f>
        <v/>
      </c>
      <c r="F1726" s="18" t="str">
        <f>IF(S1726,"",INDEX(XMLLINK[Komponist],MATCH(Q1727&amp;"_"&amp;D1726,XMLLINK[EID_WID],0)))</f>
        <v/>
      </c>
      <c r="G1726" s="18" t="str">
        <f>IF(S1726,"",INDEX(XMLLINK[Satz],MATCH(Q1727&amp;"_"&amp;D1726,XMLLINK[EID_WID],0)))</f>
        <v/>
      </c>
      <c r="H1726" s="18" t="str">
        <f>IF(S1726,"",INDEX(XMLLINK[Dauer],MATCH(Q1727&amp;"_"&amp;D1726,XMLLINK[EID_WID],0)))</f>
        <v/>
      </c>
      <c r="I1726" s="18" t="str">
        <f>IF(S1726,"",INDEX(XMLLINK[BemerkungWerk],MATCH(Q1727&amp;"_"&amp;D1726,XMLLINK[EID_WID],0)))</f>
        <v/>
      </c>
      <c r="J1726" s="18" t="str">
        <f>IF(S1726,"",INDEX(XMLLINK[Pflicht],MATCH(Q1727&amp;"_"&amp;D1726,XMLLINK[EID_WID],0)))</f>
        <v/>
      </c>
      <c r="Q1726" s="21">
        <f t="shared" si="340"/>
        <v>86</v>
      </c>
      <c r="R1726" s="22">
        <v>2</v>
      </c>
      <c r="S1726" s="18" t="b">
        <f>ISERROR(INDEX(XMLLINK[NamePerson],MATCH(Q1728&amp;"_"&amp;D1726,XMLLINK[EID_WID],0)))</f>
        <v>1</v>
      </c>
      <c r="V1726" s="15" t="str">
        <f>IF(W1726="","","; ")</f>
        <v/>
      </c>
      <c r="W1726" s="15" t="str">
        <f t="shared" si="342"/>
        <v/>
      </c>
    </row>
    <row r="1727" spans="1:25" x14ac:dyDescent="0.25">
      <c r="A1727" s="24"/>
      <c r="D1727" s="21">
        <v>3</v>
      </c>
      <c r="E1727" s="18" t="str">
        <f>IF(S1727,"",INDEX(XMLLINK[Titel],MATCH(Q1728&amp;"_"&amp;D1727,XMLLINK[EID_WID],0)))</f>
        <v/>
      </c>
      <c r="F1727" s="18" t="str">
        <f>IF(S1727,"",INDEX(XMLLINK[Komponist],MATCH(Q1728&amp;"_"&amp;D1727,XMLLINK[EID_WID],0)))</f>
        <v/>
      </c>
      <c r="G1727" s="18" t="str">
        <f>IF(S1727,"",INDEX(XMLLINK[Satz],MATCH(Q1728&amp;"_"&amp;D1727,XMLLINK[EID_WID],0)))</f>
        <v/>
      </c>
      <c r="H1727" s="18" t="str">
        <f>IF(S1727,"",INDEX(XMLLINK[Dauer],MATCH(Q1728&amp;"_"&amp;D1727,XMLLINK[EID_WID],0)))</f>
        <v/>
      </c>
      <c r="I1727" s="18" t="str">
        <f>IF(S1727,"",INDEX(XMLLINK[BemerkungWerk],MATCH(Q1728&amp;"_"&amp;D1727,XMLLINK[EID_WID],0)))</f>
        <v/>
      </c>
      <c r="J1727" s="18" t="str">
        <f>IF(S1727,"",INDEX(XMLLINK[Pflicht],MATCH(Q1728&amp;"_"&amp;D1727,XMLLINK[EID_WID],0)))</f>
        <v/>
      </c>
      <c r="Q1727" s="21">
        <f t="shared" si="340"/>
        <v>86</v>
      </c>
      <c r="R1727" s="22">
        <v>3</v>
      </c>
      <c r="S1727" s="18" t="b">
        <f>ISERROR(INDEX(XMLLINK[NamePerson],MATCH(Q1729&amp;"_"&amp;D1727,XMLLINK[EID_WID],0)))</f>
        <v>1</v>
      </c>
      <c r="V1727" s="15" t="str">
        <f t="shared" ref="V1727:V1732" si="343">IF(W1727="","","; ")</f>
        <v/>
      </c>
      <c r="W1727" s="15" t="str">
        <f t="shared" si="342"/>
        <v/>
      </c>
    </row>
    <row r="1728" spans="1:25" x14ac:dyDescent="0.25">
      <c r="A1728" s="24"/>
      <c r="D1728" s="21">
        <v>4</v>
      </c>
      <c r="E1728" s="18" t="str">
        <f>IF(S1728,"",INDEX(XMLLINK[Titel],MATCH(Q1729&amp;"_"&amp;D1728,XMLLINK[EID_WID],0)))</f>
        <v/>
      </c>
      <c r="F1728" s="18" t="str">
        <f>IF(S1728,"",INDEX(XMLLINK[Komponist],MATCH(Q1729&amp;"_"&amp;D1728,XMLLINK[EID_WID],0)))</f>
        <v/>
      </c>
      <c r="G1728" s="18" t="str">
        <f>IF(S1728,"",INDEX(XMLLINK[Satz],MATCH(Q1729&amp;"_"&amp;D1728,XMLLINK[EID_WID],0)))</f>
        <v/>
      </c>
      <c r="H1728" s="18" t="str">
        <f>IF(S1728,"",INDEX(XMLLINK[Dauer],MATCH(Q1729&amp;"_"&amp;D1728,XMLLINK[EID_WID],0)))</f>
        <v/>
      </c>
      <c r="I1728" s="18" t="str">
        <f>IF(S1728,"",INDEX(XMLLINK[BemerkungWerk],MATCH(Q1729&amp;"_"&amp;D1728,XMLLINK[EID_WID],0)))</f>
        <v/>
      </c>
      <c r="J1728" s="18" t="str">
        <f>IF(S1728,"",INDEX(XMLLINK[Pflicht],MATCH(Q1729&amp;"_"&amp;D1728,XMLLINK[EID_WID],0)))</f>
        <v/>
      </c>
      <c r="Q1728" s="21">
        <f t="shared" si="340"/>
        <v>86</v>
      </c>
      <c r="R1728" s="22">
        <v>4</v>
      </c>
      <c r="S1728" s="18" t="b">
        <f>ISERROR(INDEX(XMLLINK[NamePerson],MATCH(Q1730&amp;"_"&amp;D1728,XMLLINK[EID_WID],0)))</f>
        <v>1</v>
      </c>
      <c r="V1728" s="15" t="str">
        <f t="shared" si="343"/>
        <v/>
      </c>
      <c r="W1728" s="15" t="str">
        <f t="shared" si="342"/>
        <v/>
      </c>
    </row>
    <row r="1729" spans="1:25" x14ac:dyDescent="0.25">
      <c r="A1729" s="24"/>
      <c r="D1729" s="21">
        <v>5</v>
      </c>
      <c r="E1729" s="18" t="str">
        <f>IF(S1729,"",INDEX(XMLLINK[Titel],MATCH(Q1730&amp;"_"&amp;D1729,XMLLINK[EID_WID],0)))</f>
        <v/>
      </c>
      <c r="F1729" s="18" t="str">
        <f>IF(S1729,"",INDEX(XMLLINK[Komponist],MATCH(Q1730&amp;"_"&amp;D1729,XMLLINK[EID_WID],0)))</f>
        <v/>
      </c>
      <c r="G1729" s="18" t="str">
        <f>IF(S1729,"",INDEX(XMLLINK[Satz],MATCH(Q1730&amp;"_"&amp;D1729,XMLLINK[EID_WID],0)))</f>
        <v/>
      </c>
      <c r="H1729" s="18" t="str">
        <f>IF(S1729,"",INDEX(XMLLINK[Dauer],MATCH(Q1730&amp;"_"&amp;D1729,XMLLINK[EID_WID],0)))</f>
        <v/>
      </c>
      <c r="I1729" s="18" t="str">
        <f>IF(S1729,"",INDEX(XMLLINK[BemerkungWerk],MATCH(Q1730&amp;"_"&amp;D1729,XMLLINK[EID_WID],0)))</f>
        <v/>
      </c>
      <c r="J1729" s="18" t="str">
        <f>IF(S1729,"",INDEX(XMLLINK[Pflicht],MATCH(Q1730&amp;"_"&amp;D1729,XMLLINK[EID_WID],0)))</f>
        <v/>
      </c>
      <c r="Q1729" s="21">
        <f t="shared" si="340"/>
        <v>86</v>
      </c>
      <c r="R1729" s="22">
        <v>5</v>
      </c>
      <c r="S1729" s="18" t="b">
        <f>ISERROR(INDEX(XMLLINK[NamePerson],MATCH(Q1731&amp;"_"&amp;D1729,XMLLINK[EID_WID],0)))</f>
        <v>1</v>
      </c>
      <c r="V1729" s="15" t="str">
        <f t="shared" si="343"/>
        <v/>
      </c>
      <c r="W1729" s="15" t="str">
        <f t="shared" si="342"/>
        <v/>
      </c>
    </row>
    <row r="1730" spans="1:25" x14ac:dyDescent="0.25">
      <c r="A1730" s="24"/>
      <c r="D1730" s="21">
        <v>6</v>
      </c>
      <c r="E1730" s="18" t="str">
        <f>IF(S1730,"",INDEX(XMLLINK[Titel],MATCH(Q1731&amp;"_"&amp;D1730,XMLLINK[EID_WID],0)))</f>
        <v/>
      </c>
      <c r="F1730" s="18" t="str">
        <f>IF(S1730,"",INDEX(XMLLINK[Komponist],MATCH(Q1731&amp;"_"&amp;D1730,XMLLINK[EID_WID],0)))</f>
        <v/>
      </c>
      <c r="G1730" s="18" t="str">
        <f>IF(S1730,"",INDEX(XMLLINK[Satz],MATCH(Q1731&amp;"_"&amp;D1730,XMLLINK[EID_WID],0)))</f>
        <v/>
      </c>
      <c r="H1730" s="18" t="str">
        <f>IF(S1730,"",INDEX(XMLLINK[Dauer],MATCH(Q1731&amp;"_"&amp;D1730,XMLLINK[EID_WID],0)))</f>
        <v/>
      </c>
      <c r="I1730" s="18" t="str">
        <f>IF(S1730,"",INDEX(XMLLINK[BemerkungWerk],MATCH(Q1731&amp;"_"&amp;D1730,XMLLINK[EID_WID],0)))</f>
        <v/>
      </c>
      <c r="J1730" s="18" t="str">
        <f>IF(S1730,"",INDEX(XMLLINK[Pflicht],MATCH(Q1731&amp;"_"&amp;D1730,XMLLINK[EID_WID],0)))</f>
        <v/>
      </c>
      <c r="Q1730" s="21">
        <f t="shared" si="340"/>
        <v>86</v>
      </c>
      <c r="R1730" s="22">
        <v>6</v>
      </c>
      <c r="S1730" s="18" t="b">
        <f>ISERROR(INDEX(XMLLINK[NamePerson],MATCH(Q1732&amp;"_"&amp;D1730,XMLLINK[EID_WID],0)))</f>
        <v>1</v>
      </c>
      <c r="V1730" s="15" t="str">
        <f t="shared" si="343"/>
        <v/>
      </c>
      <c r="W1730" s="15" t="str">
        <f t="shared" si="342"/>
        <v/>
      </c>
    </row>
    <row r="1731" spans="1:25" x14ac:dyDescent="0.25">
      <c r="A1731" s="24"/>
      <c r="D1731" s="21">
        <v>7</v>
      </c>
      <c r="E1731" s="18" t="str">
        <f>IF(S1731,"",INDEX(XMLLINK[Titel],MATCH(Q1732&amp;"_"&amp;D1731,XMLLINK[EID_WID],0)))</f>
        <v/>
      </c>
      <c r="F1731" s="18" t="str">
        <f>IF(S1731,"",INDEX(XMLLINK[Komponist],MATCH(Q1732&amp;"_"&amp;D1731,XMLLINK[EID_WID],0)))</f>
        <v/>
      </c>
      <c r="G1731" s="18" t="str">
        <f>IF(S1731,"",INDEX(XMLLINK[Satz],MATCH(Q1732&amp;"_"&amp;D1731,XMLLINK[EID_WID],0)))</f>
        <v/>
      </c>
      <c r="H1731" s="18" t="str">
        <f>IF(S1731,"",INDEX(XMLLINK[Dauer],MATCH(Q1732&amp;"_"&amp;D1731,XMLLINK[EID_WID],0)))</f>
        <v/>
      </c>
      <c r="I1731" s="18" t="str">
        <f>IF(S1731,"",INDEX(XMLLINK[BemerkungWerk],MATCH(Q1732&amp;"_"&amp;D1731,XMLLINK[EID_WID],0)))</f>
        <v/>
      </c>
      <c r="J1731" s="18" t="str">
        <f>IF(S1731,"",INDEX(XMLLINK[Pflicht],MATCH(Q1732&amp;"_"&amp;D1731,XMLLINK[EID_WID],0)))</f>
        <v/>
      </c>
      <c r="Q1731" s="21">
        <f t="shared" si="340"/>
        <v>86</v>
      </c>
      <c r="R1731" s="22">
        <v>7</v>
      </c>
      <c r="S1731" s="18" t="b">
        <f>ISERROR(INDEX(XMLLINK[NamePerson],MATCH(Q1733&amp;"_"&amp;D1731,XMLLINK[EID_WID],0)))</f>
        <v>1</v>
      </c>
      <c r="V1731" s="15" t="str">
        <f t="shared" si="343"/>
        <v/>
      </c>
      <c r="W1731" s="15" t="str">
        <f t="shared" si="342"/>
        <v/>
      </c>
    </row>
    <row r="1732" spans="1:25" x14ac:dyDescent="0.25">
      <c r="A1732" s="24"/>
      <c r="D1732" s="21">
        <v>8</v>
      </c>
      <c r="E1732" s="18" t="str">
        <f>IF(S1732,"",INDEX(XMLLINK[Titel],MATCH(Q1733&amp;"_"&amp;D1732,XMLLINK[EID_WID],0)))</f>
        <v/>
      </c>
      <c r="F1732" s="18" t="str">
        <f>IF(S1732,"",INDEX(XMLLINK[Komponist],MATCH(Q1733&amp;"_"&amp;D1732,XMLLINK[EID_WID],0)))</f>
        <v/>
      </c>
      <c r="G1732" s="18" t="str">
        <f>IF(S1732,"",INDEX(XMLLINK[Satz],MATCH(Q1733&amp;"_"&amp;D1732,XMLLINK[EID_WID],0)))</f>
        <v/>
      </c>
      <c r="H1732" s="18" t="str">
        <f>IF(S1732,"",INDEX(XMLLINK[Dauer],MATCH(Q1733&amp;"_"&amp;D1732,XMLLINK[EID_WID],0)))</f>
        <v/>
      </c>
      <c r="I1732" s="18" t="str">
        <f>IF(S1732,"",INDEX(XMLLINK[BemerkungWerk],MATCH(Q1733&amp;"_"&amp;D1732,XMLLINK[EID_WID],0)))</f>
        <v/>
      </c>
      <c r="J1732" s="18" t="str">
        <f>IF(S1732,"",INDEX(XMLLINK[Pflicht],MATCH(Q1733&amp;"_"&amp;D1732,XMLLINK[EID_WID],0)))</f>
        <v/>
      </c>
      <c r="Q1732" s="21"/>
      <c r="R1732" s="22">
        <v>8</v>
      </c>
      <c r="S1732" s="18" t="b">
        <f>ISERROR(INDEX(XMLLINK[NamePerson],MATCH(A1733&amp;"_"&amp;D1732,XMLLINK[EID_WID],0)))</f>
        <v>1</v>
      </c>
      <c r="V1732" s="15" t="str">
        <f t="shared" si="343"/>
        <v/>
      </c>
      <c r="W1732" s="15" t="str">
        <f t="shared" si="342"/>
        <v/>
      </c>
    </row>
    <row r="1734" spans="1:25" x14ac:dyDescent="0.25">
      <c r="A1734" s="23" t="s">
        <v>96</v>
      </c>
      <c r="B1734" s="23">
        <f>(ROW()+6)/20</f>
        <v>87</v>
      </c>
      <c r="C1734" s="24"/>
      <c r="D1734" s="24"/>
      <c r="E1734" s="24"/>
      <c r="F1734" s="24"/>
      <c r="G1734" s="24"/>
      <c r="H1734" s="24"/>
      <c r="I1734" s="24"/>
      <c r="J1734" s="24"/>
      <c r="K1734" s="24"/>
      <c r="L1734" s="24"/>
      <c r="M1734" s="24"/>
      <c r="N1734" s="24"/>
      <c r="O1734" s="24"/>
    </row>
    <row r="1735" spans="1:25" x14ac:dyDescent="0.25">
      <c r="A1735" s="24"/>
      <c r="B1735" s="17" t="s">
        <v>78</v>
      </c>
      <c r="C1735" s="18" t="str">
        <f>IF(ISERROR(S1735),"",INDEX(XMLLINK[Name],MATCH(Q1736,XMLLINK[EnsembleNr],0)))</f>
        <v/>
      </c>
      <c r="D1735" s="17" t="s">
        <v>89</v>
      </c>
      <c r="E1735" s="19" t="s">
        <v>11</v>
      </c>
      <c r="F1735" s="15" t="s">
        <v>90</v>
      </c>
      <c r="G1735" s="15" t="s">
        <v>91</v>
      </c>
      <c r="H1735" s="15" t="s">
        <v>24</v>
      </c>
      <c r="I1735" s="15" t="s">
        <v>25</v>
      </c>
      <c r="J1735" s="15" t="s">
        <v>26</v>
      </c>
      <c r="K1735" s="15" t="s">
        <v>27</v>
      </c>
      <c r="L1735" s="15" t="s">
        <v>18</v>
      </c>
      <c r="M1735" s="15" t="s">
        <v>92</v>
      </c>
      <c r="N1735" s="15" t="s">
        <v>93</v>
      </c>
      <c r="O1735" s="15" t="s">
        <v>20</v>
      </c>
      <c r="Q1735" s="21" t="s">
        <v>103</v>
      </c>
      <c r="R1735" s="17" t="s">
        <v>97</v>
      </c>
      <c r="S1735" s="20" t="e">
        <f>VLOOKUP(Q1737,XMLLINK[EnsembleNr],1,0)</f>
        <v>#N/A</v>
      </c>
      <c r="T1735" s="15" t="s">
        <v>100</v>
      </c>
      <c r="W1735" s="29" t="str">
        <f>CONCATENATE(W1736,W1737,W1738,W1739,W1740,W1741,W1742,W1743)</f>
        <v/>
      </c>
      <c r="X1735" s="31">
        <f>8-COUNTIF(W1736:W1743,"")</f>
        <v>0</v>
      </c>
      <c r="Y1735" s="29" t="str">
        <f>CONCATENATE(Y1736,Y1737,Y1738,Y1739,Y1740,Y1741,Y1742,Y1743)</f>
        <v/>
      </c>
    </row>
    <row r="1736" spans="1:25" x14ac:dyDescent="0.25">
      <c r="A1736" s="24"/>
      <c r="B1736" s="17" t="s">
        <v>79</v>
      </c>
      <c r="C1736" s="18" t="str">
        <f>IF(ISERROR(S1735),"",INDEX(XMLLINK[Leiter],MATCH(Q1736,XMLLINK[EnsembleNr],0)))</f>
        <v/>
      </c>
      <c r="D1736" s="21">
        <v>1</v>
      </c>
      <c r="E1736" s="18" t="str">
        <f>IF(S1736,"",INDEX(XMLLINK[NamePerson],MATCH(Q1737&amp;"_"&amp;D1736,XMLLINK[EID_MID],0)))</f>
        <v/>
      </c>
      <c r="F1736" s="18" t="str">
        <f>IF(S1736,"",INDEX(XMLLINK[GebDat],MATCH(Q1737&amp;"_"&amp;D1736,XMLLINK[EID_MID],0)))</f>
        <v/>
      </c>
      <c r="G1736" s="18" t="str">
        <f>IF(S1736,"",INDEX(XMLLINK[Geschlecht],MATCH(Q1737&amp;"_"&amp;D1736,XMLLINK[EID_MID],0)))</f>
        <v/>
      </c>
      <c r="H1736" s="18" t="str">
        <f>IF(S1736,"",INDEX(XMLLINK[Adresse],MATCH(Q1737&amp;"_"&amp;D1736,XMLLINK[EID_MID],0)))</f>
        <v/>
      </c>
      <c r="I1736" s="18" t="str">
        <f>IF(S1736,"",INDEX(XMLLINK[Email],MATCH(Q1737&amp;"_"&amp;D1736,XMLLINK[EID_MID],0)))</f>
        <v/>
      </c>
      <c r="J1736" s="18" t="str">
        <f>IF(S1736,"",INDEX(XMLLINK[Telefon],MATCH(Q1737&amp;"_"&amp;D1736,XMLLINK[EID_MID],0)))</f>
        <v/>
      </c>
      <c r="K1736" s="18" t="str">
        <f>IF(S1736,"",INDEX(XMLLINK[Instrument],MATCH(Q1737&amp;"_"&amp;D1736,XMLLINK[EID_MID],0)))</f>
        <v/>
      </c>
      <c r="L1736" s="18" t="str">
        <f>IF(S1736,"",INDEX(XMLLINK[BereichIDPerson],MATCH(Q1737&amp;"_"&amp;D1736,XMLLINK[EID_MID],0)))</f>
        <v/>
      </c>
      <c r="M1736" s="18" t="str">
        <f>IF(S1736,"",INDEX(XMLLINK[BereichNamePerson],MATCH(Q1737&amp;"_"&amp;D1736,XMLLINK[EID_MID],0)))</f>
        <v/>
      </c>
      <c r="N1736" s="18" t="str">
        <f>IF(S1736,"",INDEX(XMLLINK[AuswahlPerson],MATCH(Q1737&amp;"_"&amp;D1736,XMLLINK[EID_MID],0)))</f>
        <v/>
      </c>
      <c r="O1736" s="18" t="str">
        <f>IF(S1736,"",INDEX(XMLLINK[BemerkungPerson],MATCH(Q1737&amp;"_"&amp;D1736,XMLLINK[EID_MID],0)))</f>
        <v/>
      </c>
      <c r="Q1736" s="21">
        <f>B1734</f>
        <v>87</v>
      </c>
      <c r="R1736" s="22" t="s">
        <v>101</v>
      </c>
      <c r="S1736" s="18" t="b">
        <f>ISERROR(INDEX(XMLLINK[NamePerson],MATCH(Q1737&amp;"_"&amp;D1736,XMLLINK[EID_MID],0)))</f>
        <v>1</v>
      </c>
      <c r="U1736" s="15" t="str">
        <f ca="1">IF(ISNUMBER(DATEVALUE(F1736)),TODAY()-DATEVALUE(F1736),"")</f>
        <v/>
      </c>
      <c r="W1736" s="15" t="str">
        <f>M1736</f>
        <v/>
      </c>
      <c r="X1736" s="29" t="str">
        <f>IF(E1736="","",IF(E1737="",E1736,IF(E1738="",E1736&amp;", "&amp;E1737,IF(E1739="",E1736&amp;", "&amp;E1737&amp;", "&amp;E1738,IF(E1740="",E1736&amp;", "&amp;E1737&amp;", "&amp;E1738&amp;", "&amp;E1739,IF(E1741="",E1736&amp;", "&amp;E1737&amp;", "&amp;E1738&amp;", "&amp;E1739&amp;", "&amp;E1740,IF(E1742="",E1736&amp;", "&amp;E1737&amp;", "&amp;E1738&amp;", "&amp;E1739&amp;", "&amp;E1740&amp;", "&amp;E1741,IF(E1743="",E1736&amp;", "&amp;E1737&amp;", "&amp;E1738&amp;", "&amp;E1739&amp;", "&amp;E1740&amp;", "&amp;E1741&amp;", "&amp;E1742,E1736&amp;", "&amp;E1737&amp;", "&amp;E1738&amp;", "&amp;E1739&amp;", "&amp;E1740&amp;", "&amp;E1741&amp;", "&amp;E1742&amp;", "&amp;E1743))))))))</f>
        <v/>
      </c>
      <c r="Y1736" s="15" t="str">
        <f>K1736</f>
        <v/>
      </c>
    </row>
    <row r="1737" spans="1:25" x14ac:dyDescent="0.25">
      <c r="A1737" s="24"/>
      <c r="B1737" s="17" t="s">
        <v>80</v>
      </c>
      <c r="C1737" s="18" t="str">
        <f>IF(ISERROR(S1735),"",INDEX(XMLLINK[LeiterEmail],MATCH(Q1737,XMLLINK[EnsembleNr],0)))</f>
        <v/>
      </c>
      <c r="D1737" s="21">
        <v>2</v>
      </c>
      <c r="E1737" s="18" t="str">
        <f>IF(S1737,"",INDEX(XMLLINK[NamePerson],MATCH(Q1738&amp;"_"&amp;D1737,XMLLINK[EID_MID],0)))</f>
        <v/>
      </c>
      <c r="F1737" s="18" t="str">
        <f>IF(S1737,"",INDEX(XMLLINK[GebDat],MATCH(Q1738&amp;"_"&amp;D1737,XMLLINK[EID_MID],0)))</f>
        <v/>
      </c>
      <c r="G1737" s="18" t="str">
        <f>IF(S1737,"",INDEX(XMLLINK[Geschlecht],MATCH(Q1738&amp;"_"&amp;D1737,XMLLINK[EID_MID],0)))</f>
        <v/>
      </c>
      <c r="H1737" s="18" t="str">
        <f>IF(S1737,"",INDEX(XMLLINK[Adresse],MATCH(Q1738&amp;"_"&amp;D1737,XMLLINK[EID_MID],0)))</f>
        <v/>
      </c>
      <c r="I1737" s="18" t="str">
        <f>IF(S1737,"",INDEX(XMLLINK[Email],MATCH(Q1738&amp;"_"&amp;D1737,XMLLINK[EID_MID],0)))</f>
        <v/>
      </c>
      <c r="J1737" s="18" t="str">
        <f>IF(S1737,"",INDEX(XMLLINK[Telefon],MATCH(Q1738&amp;"_"&amp;D1737,XMLLINK[EID_MID],0)))</f>
        <v/>
      </c>
      <c r="K1737" s="18" t="str">
        <f>IF(S1737,"",INDEX(XMLLINK[Instrument],MATCH(Q1738&amp;"_"&amp;D1737,XMLLINK[EID_MID],0)))</f>
        <v/>
      </c>
      <c r="L1737" s="18" t="str">
        <f>IF(S1737,"",INDEX(XMLLINK[BereichIDPerson],MATCH(Q1738&amp;"_"&amp;D1737,XMLLINK[EID_MID],0)))</f>
        <v/>
      </c>
      <c r="M1737" s="18" t="str">
        <f>IF(S1737,"",INDEX(XMLLINK[BereichNamePerson],MATCH(Q1738&amp;"_"&amp;D1737,XMLLINK[EID_MID],0)))</f>
        <v/>
      </c>
      <c r="N1737" s="18" t="str">
        <f>IF(S1737,"",INDEX(XMLLINK[AuswahlPerson],MATCH(Q1738&amp;"_"&amp;D1737,XMLLINK[EID_MID],0)))</f>
        <v/>
      </c>
      <c r="O1737" s="18" t="str">
        <f>IF(S1737,"",INDEX(XMLLINK[BemerkungPerson],MATCH(Q1738&amp;"_"&amp;D1737,XMLLINK[EID_MID],0)))</f>
        <v/>
      </c>
      <c r="Q1737" s="21">
        <f t="shared" ref="Q1737:Q1751" si="344">Q1736</f>
        <v>87</v>
      </c>
      <c r="R1737" s="15">
        <v>2</v>
      </c>
      <c r="S1737" s="18" t="b">
        <f>ISERROR(INDEX(XMLLINK[NamePerson],MATCH(Q1737&amp;"_"&amp;D1737,XMLLINK[EID_MID],0)))</f>
        <v>1</v>
      </c>
      <c r="U1737" s="15" t="str">
        <f t="shared" ref="U1737:U1743" ca="1" si="345">IF(ISNUMBER(DATEVALUE(F1737)),TODAY()-DATEVALUE(F1737),"")</f>
        <v/>
      </c>
      <c r="W1737" s="15" t="str">
        <f>IF(AND(M1737&lt;&gt;"",M1737&lt;&gt;M1736),", "&amp;M1737,"")</f>
        <v/>
      </c>
      <c r="Y1737" s="15" t="str">
        <f>IF(AND(K1737&lt;&gt;"",K1737&lt;&gt;K1736),", "&amp;K1737,"")</f>
        <v/>
      </c>
    </row>
    <row r="1738" spans="1:25" x14ac:dyDescent="0.25">
      <c r="A1738" s="24"/>
      <c r="B1738" s="17" t="s">
        <v>81</v>
      </c>
      <c r="C1738" s="18" t="str">
        <f>IF(ISERROR(S1735),"",INDEX(XMLLINK[LeiterTelefon],MATCH(Q1738,XMLLINK[EnsembleNr],0)))</f>
        <v/>
      </c>
      <c r="D1738" s="21">
        <v>3</v>
      </c>
      <c r="E1738" s="18" t="str">
        <f>IF(S1738,"",INDEX(XMLLINK[NamePerson],MATCH(Q1739&amp;"_"&amp;D1738,XMLLINK[EID_MID],0)))</f>
        <v/>
      </c>
      <c r="F1738" s="18" t="str">
        <f>IF(S1738,"",INDEX(XMLLINK[GebDat],MATCH(Q1739&amp;"_"&amp;D1738,XMLLINK[EID_MID],0)))</f>
        <v/>
      </c>
      <c r="G1738" s="18" t="str">
        <f>IF(S1738,"",INDEX(XMLLINK[Geschlecht],MATCH(Q1739&amp;"_"&amp;D1738,XMLLINK[EID_MID],0)))</f>
        <v/>
      </c>
      <c r="H1738" s="18" t="str">
        <f>IF(S1738,"",INDEX(XMLLINK[Adresse],MATCH(Q1739&amp;"_"&amp;D1738,XMLLINK[EID_MID],0)))</f>
        <v/>
      </c>
      <c r="I1738" s="18" t="str">
        <f>IF(S1738,"",INDEX(XMLLINK[Email],MATCH(Q1739&amp;"_"&amp;D1738,XMLLINK[EID_MID],0)))</f>
        <v/>
      </c>
      <c r="J1738" s="18" t="str">
        <f>IF(S1738,"",INDEX(XMLLINK[Telefon],MATCH(Q1739&amp;"_"&amp;D1738,XMLLINK[EID_MID],0)))</f>
        <v/>
      </c>
      <c r="K1738" s="18" t="str">
        <f>IF(S1738,"",INDEX(XMLLINK[Instrument],MATCH(Q1739&amp;"_"&amp;D1738,XMLLINK[EID_MID],0)))</f>
        <v/>
      </c>
      <c r="L1738" s="18" t="str">
        <f>IF(S1738,"",INDEX(XMLLINK[BereichIDPerson],MATCH(Q1739&amp;"_"&amp;D1738,XMLLINK[EID_MID],0)))</f>
        <v/>
      </c>
      <c r="M1738" s="18" t="str">
        <f>IF(S1738,"",INDEX(XMLLINK[BereichNamePerson],MATCH(Q1739&amp;"_"&amp;D1738,XMLLINK[EID_MID],0)))</f>
        <v/>
      </c>
      <c r="N1738" s="18" t="str">
        <f>IF(S1738,"",INDEX(XMLLINK[AuswahlPerson],MATCH(Q1739&amp;"_"&amp;D1738,XMLLINK[EID_MID],0)))</f>
        <v/>
      </c>
      <c r="O1738" s="18" t="str">
        <f>IF(S1738,"",INDEX(XMLLINK[BemerkungPerson],MATCH(Q1739&amp;"_"&amp;D1738,XMLLINK[EID_MID],0)))</f>
        <v/>
      </c>
      <c r="Q1738" s="21">
        <f t="shared" si="344"/>
        <v>87</v>
      </c>
      <c r="R1738" s="15">
        <v>3</v>
      </c>
      <c r="S1738" s="18" t="b">
        <f>ISERROR(INDEX(XMLLINK[NamePerson],MATCH(Q1737&amp;"_"&amp;D1738,XMLLINK[EID_MID],0)))</f>
        <v>1</v>
      </c>
      <c r="U1738" s="15" t="str">
        <f t="shared" ca="1" si="345"/>
        <v/>
      </c>
      <c r="W1738" s="15" t="str">
        <f>IF(OR(M1738="",COUNTIF(M1736:M1737,M1738)&gt;0),"",", "&amp;M1738)</f>
        <v/>
      </c>
      <c r="Y1738" s="15" t="str">
        <f>IF(OR(K1738="",COUNTIF(K1736:K1737,K1738)&gt;0),"",", "&amp;K1738)</f>
        <v/>
      </c>
    </row>
    <row r="1739" spans="1:25" x14ac:dyDescent="0.25">
      <c r="A1739" s="24"/>
      <c r="B1739" s="17" t="s">
        <v>82</v>
      </c>
      <c r="C1739" s="18" t="str">
        <f>IF(ISERROR(S1735),"",INDEX(XMLLINK[Art],MATCH(Q1739,XMLLINK[EnsembleNr],0)))</f>
        <v/>
      </c>
      <c r="D1739" s="21">
        <v>4</v>
      </c>
      <c r="E1739" s="18" t="str">
        <f>IF(S1739,"",INDEX(XMLLINK[NamePerson],MATCH(Q1740&amp;"_"&amp;D1739,XMLLINK[EID_MID],0)))</f>
        <v/>
      </c>
      <c r="F1739" s="18" t="str">
        <f>IF(S1739,"",INDEX(XMLLINK[GebDat],MATCH(Q1740&amp;"_"&amp;D1739,XMLLINK[EID_MID],0)))</f>
        <v/>
      </c>
      <c r="G1739" s="18" t="str">
        <f>IF(S1739,"",INDEX(XMLLINK[Geschlecht],MATCH(Q1740&amp;"_"&amp;D1739,XMLLINK[EID_MID],0)))</f>
        <v/>
      </c>
      <c r="H1739" s="18" t="str">
        <f>IF(S1739,"",INDEX(XMLLINK[Adresse],MATCH(Q1740&amp;"_"&amp;D1739,XMLLINK[EID_MID],0)))</f>
        <v/>
      </c>
      <c r="I1739" s="18" t="str">
        <f>IF(S1739,"",INDEX(XMLLINK[Email],MATCH(Q1740&amp;"_"&amp;D1739,XMLLINK[EID_MID],0)))</f>
        <v/>
      </c>
      <c r="J1739" s="18" t="str">
        <f>IF(S1739,"",INDEX(XMLLINK[Telefon],MATCH(Q1740&amp;"_"&amp;D1739,XMLLINK[EID_MID],0)))</f>
        <v/>
      </c>
      <c r="K1739" s="18" t="str">
        <f>IF(S1739,"",INDEX(XMLLINK[Instrument],MATCH(Q1740&amp;"_"&amp;D1739,XMLLINK[EID_MID],0)))</f>
        <v/>
      </c>
      <c r="L1739" s="18" t="str">
        <f>IF(S1739,"",INDEX(XMLLINK[BereichIDPerson],MATCH(Q1740&amp;"_"&amp;D1739,XMLLINK[EID_MID],0)))</f>
        <v/>
      </c>
      <c r="M1739" s="18" t="str">
        <f>IF(S1739,"",INDEX(XMLLINK[BereichNamePerson],MATCH(Q1740&amp;"_"&amp;D1739,XMLLINK[EID_MID],0)))</f>
        <v/>
      </c>
      <c r="N1739" s="18" t="str">
        <f>IF(S1739,"",INDEX(XMLLINK[AuswahlPerson],MATCH(Q1740&amp;"_"&amp;D1739,XMLLINK[EID_MID],0)))</f>
        <v/>
      </c>
      <c r="O1739" s="18" t="str">
        <f>IF(S1739,"",INDEX(XMLLINK[BemerkungPerson],MATCH(Q1740&amp;"_"&amp;D1739,XMLLINK[EID_MID],0)))</f>
        <v/>
      </c>
      <c r="Q1739" s="21">
        <f t="shared" si="344"/>
        <v>87</v>
      </c>
      <c r="R1739" s="15">
        <v>4</v>
      </c>
      <c r="S1739" s="18" t="b">
        <f>ISERROR(INDEX(XMLLINK[NamePerson],MATCH(Q1737&amp;"_"&amp;D1739,XMLLINK[EID_MID],0)))</f>
        <v>1</v>
      </c>
      <c r="U1739" s="15" t="str">
        <f t="shared" ca="1" si="345"/>
        <v/>
      </c>
      <c r="W1739" s="15" t="str">
        <f>IF(OR(M1739="",COUNTIF(M1736:M1738,M1739)&gt;0),"",", "&amp;M1739)</f>
        <v/>
      </c>
      <c r="Y1739" s="15" t="str">
        <f>IF(OR(K1739="",COUNTIF(K1736:K1738,K1739)&gt;0),"",", "&amp;K1739)</f>
        <v/>
      </c>
    </row>
    <row r="1740" spans="1:25" x14ac:dyDescent="0.25">
      <c r="A1740" s="24"/>
      <c r="B1740" s="17" t="s">
        <v>83</v>
      </c>
      <c r="C1740" s="18" t="str">
        <f>IF(ISERROR(S1735),"",INDEX(XMLLINK[Stufe],MATCH(Q1740,XMLLINK[EnsembleNr],0)))</f>
        <v/>
      </c>
      <c r="D1740" s="21">
        <v>5</v>
      </c>
      <c r="E1740" s="18" t="str">
        <f>IF(S1740,"",INDEX(XMLLINK[NamePerson],MATCH(Q1741&amp;"_"&amp;D1740,XMLLINK[EID_MID],0)))</f>
        <v/>
      </c>
      <c r="F1740" s="18" t="str">
        <f>IF(S1740,"",INDEX(XMLLINK[GebDat],MATCH(Q1741&amp;"_"&amp;D1740,XMLLINK[EID_MID],0)))</f>
        <v/>
      </c>
      <c r="G1740" s="18" t="str">
        <f>IF(S1740,"",INDEX(XMLLINK[Geschlecht],MATCH(Q1741&amp;"_"&amp;D1740,XMLLINK[EID_MID],0)))</f>
        <v/>
      </c>
      <c r="H1740" s="18" t="str">
        <f>IF(S1740,"",INDEX(XMLLINK[Adresse],MATCH(Q1741&amp;"_"&amp;D1740,XMLLINK[EID_MID],0)))</f>
        <v/>
      </c>
      <c r="I1740" s="18" t="str">
        <f>IF(S1740,"",INDEX(XMLLINK[Email],MATCH(Q1741&amp;"_"&amp;D1740,XMLLINK[EID_MID],0)))</f>
        <v/>
      </c>
      <c r="J1740" s="18" t="str">
        <f>IF(S1740,"",INDEX(XMLLINK[Telefon],MATCH(Q1741&amp;"_"&amp;D1740,XMLLINK[EID_MID],0)))</f>
        <v/>
      </c>
      <c r="K1740" s="18" t="str">
        <f>IF(S1740,"",INDEX(XMLLINK[Instrument],MATCH(Q1741&amp;"_"&amp;D1740,XMLLINK[EID_MID],0)))</f>
        <v/>
      </c>
      <c r="L1740" s="18" t="str">
        <f>IF(S1740,"",INDEX(XMLLINK[BereichIDPerson],MATCH(Q1741&amp;"_"&amp;D1740,XMLLINK[EID_MID],0)))</f>
        <v/>
      </c>
      <c r="M1740" s="18" t="str">
        <f>IF(S1740,"",INDEX(XMLLINK[BereichNamePerson],MATCH(Q1741&amp;"_"&amp;D1740,XMLLINK[EID_MID],0)))</f>
        <v/>
      </c>
      <c r="N1740" s="18" t="str">
        <f>IF(S1740,"",INDEX(XMLLINK[AuswahlPerson],MATCH(Q1741&amp;"_"&amp;D1740,XMLLINK[EID_MID],0)))</f>
        <v/>
      </c>
      <c r="O1740" s="18" t="str">
        <f>IF(S1740,"",INDEX(XMLLINK[BemerkungPerson],MATCH(Q1741&amp;"_"&amp;D1740,XMLLINK[EID_MID],0)))</f>
        <v/>
      </c>
      <c r="Q1740" s="21">
        <f t="shared" si="344"/>
        <v>87</v>
      </c>
      <c r="R1740" s="15">
        <v>5</v>
      </c>
      <c r="S1740" s="18" t="b">
        <f>ISERROR(INDEX(XMLLINK[NamePerson],MATCH(Q1737&amp;"_"&amp;D1740,XMLLINK[EID_MID],0)))</f>
        <v>1</v>
      </c>
      <c r="U1740" s="15" t="str">
        <f t="shared" ca="1" si="345"/>
        <v/>
      </c>
      <c r="W1740" s="15" t="str">
        <f>IF(OR(M1740="",COUNTIF(M1736:M1739,M1740)&gt;0),"",", "&amp;M1740)</f>
        <v/>
      </c>
      <c r="Y1740" s="15" t="str">
        <f>IF(OR(K1740="",COUNTIF(K1737:K1739,K1740)&gt;0),"",", "&amp;K1740)</f>
        <v/>
      </c>
    </row>
    <row r="1741" spans="1:25" x14ac:dyDescent="0.25">
      <c r="A1741" s="24"/>
      <c r="B1741" s="17" t="s">
        <v>84</v>
      </c>
      <c r="C1741" s="18" t="str">
        <f>IF(ISERROR(S1735),"",INDEX(XMLLINK[Artikel],MATCH(Q1741,XMLLINK[EnsembleNr],0)))</f>
        <v/>
      </c>
      <c r="D1741" s="21">
        <v>6</v>
      </c>
      <c r="E1741" s="18" t="str">
        <f>IF(S1741,"",INDEX(XMLLINK[NamePerson],MATCH(Q1742&amp;"_"&amp;D1741,XMLLINK[EID_MID],0)))</f>
        <v/>
      </c>
      <c r="F1741" s="18" t="str">
        <f>IF(S1741,"",INDEX(XMLLINK[GebDat],MATCH(Q1742&amp;"_"&amp;D1741,XMLLINK[EID_MID],0)))</f>
        <v/>
      </c>
      <c r="G1741" s="18" t="str">
        <f>IF(S1741,"",INDEX(XMLLINK[Geschlecht],MATCH(Q1742&amp;"_"&amp;D1741,XMLLINK[EID_MID],0)))</f>
        <v/>
      </c>
      <c r="H1741" s="18" t="str">
        <f>IF(S1741,"",INDEX(XMLLINK[Adresse],MATCH(Q1742&amp;"_"&amp;D1741,XMLLINK[EID_MID],0)))</f>
        <v/>
      </c>
      <c r="I1741" s="18" t="str">
        <f>IF(S1741,"",INDEX(XMLLINK[Email],MATCH(Q1742&amp;"_"&amp;D1741,XMLLINK[EID_MID],0)))</f>
        <v/>
      </c>
      <c r="J1741" s="18" t="str">
        <f>IF(S1741,"",INDEX(XMLLINK[Telefon],MATCH(Q1742&amp;"_"&amp;D1741,XMLLINK[EID_MID],0)))</f>
        <v/>
      </c>
      <c r="K1741" s="18" t="str">
        <f>IF(S1741,"",INDEX(XMLLINK[Instrument],MATCH(Q1742&amp;"_"&amp;D1741,XMLLINK[EID_MID],0)))</f>
        <v/>
      </c>
      <c r="L1741" s="18" t="str">
        <f>IF(S1741,"",INDEX(XMLLINK[BereichIDPerson],MATCH(Q1742&amp;"_"&amp;D1741,XMLLINK[EID_MID],0)))</f>
        <v/>
      </c>
      <c r="M1741" s="18" t="str">
        <f>IF(S1741,"",INDEX(XMLLINK[BereichNamePerson],MATCH(Q1742&amp;"_"&amp;D1741,XMLLINK[EID_MID],0)))</f>
        <v/>
      </c>
      <c r="N1741" s="18" t="str">
        <f>IF(S1741,"",INDEX(XMLLINK[AuswahlPerson],MATCH(Q1742&amp;"_"&amp;D1741,XMLLINK[EID_MID],0)))</f>
        <v/>
      </c>
      <c r="O1741" s="18" t="str">
        <f>IF(S1741,"",INDEX(XMLLINK[BemerkungPerson],MATCH(Q1742&amp;"_"&amp;D1741,XMLLINK[EID_MID],0)))</f>
        <v/>
      </c>
      <c r="Q1741" s="21">
        <f t="shared" si="344"/>
        <v>87</v>
      </c>
      <c r="R1741" s="15">
        <v>6</v>
      </c>
      <c r="S1741" s="18" t="b">
        <f>ISERROR(INDEX(XMLLINK[NamePerson],MATCH(Q1737&amp;"_"&amp;D1741,XMLLINK[EID_MID],0)))</f>
        <v>1</v>
      </c>
      <c r="U1741" s="15" t="str">
        <f t="shared" ca="1" si="345"/>
        <v/>
      </c>
      <c r="W1741" s="15" t="str">
        <f>IF(OR(M1741="",COUNTIF(M1736:M1740,M1741)&gt;0),"",", "&amp;M1741)</f>
        <v/>
      </c>
      <c r="Y1741" s="15" t="str">
        <f>IF(OR(K1741="",COUNTIF(K1738:K1740,K1741)&gt;0),"",", "&amp;K1741)</f>
        <v/>
      </c>
    </row>
    <row r="1742" spans="1:25" x14ac:dyDescent="0.25">
      <c r="A1742" s="24"/>
      <c r="B1742" s="17" t="s">
        <v>85</v>
      </c>
      <c r="C1742" s="18" t="str">
        <f>IF(ISERROR(S1735),"",INDEX(XMLLINK[BereichID],MATCH(Q1742,XMLLINK[EnsembleNr],0)))</f>
        <v/>
      </c>
      <c r="D1742" s="21">
        <v>7</v>
      </c>
      <c r="E1742" s="18" t="str">
        <f>IF(S1742,"",INDEX(XMLLINK[NamePerson],MATCH(Q1743&amp;"_"&amp;D1742,XMLLINK[EID_MID],0)))</f>
        <v/>
      </c>
      <c r="F1742" s="18" t="str">
        <f>IF(S1742,"",INDEX(XMLLINK[GebDat],MATCH(Q1743&amp;"_"&amp;D1742,XMLLINK[EID_MID],0)))</f>
        <v/>
      </c>
      <c r="G1742" s="18" t="str">
        <f>IF(S1742,"",INDEX(XMLLINK[Geschlecht],MATCH(Q1743&amp;"_"&amp;D1742,XMLLINK[EID_MID],0)))</f>
        <v/>
      </c>
      <c r="H1742" s="18" t="str">
        <f>IF(S1742,"",INDEX(XMLLINK[Adresse],MATCH(Q1743&amp;"_"&amp;D1742,XMLLINK[EID_MID],0)))</f>
        <v/>
      </c>
      <c r="I1742" s="18" t="str">
        <f>IF(S1742,"",INDEX(XMLLINK[Email],MATCH(Q1743&amp;"_"&amp;D1742,XMLLINK[EID_MID],0)))</f>
        <v/>
      </c>
      <c r="J1742" s="18" t="str">
        <f>IF(S1742,"",INDEX(XMLLINK[Telefon],MATCH(Q1743&amp;"_"&amp;D1742,XMLLINK[EID_MID],0)))</f>
        <v/>
      </c>
      <c r="K1742" s="18" t="str">
        <f>IF(S1742,"",INDEX(XMLLINK[Instrument],MATCH(Q1743&amp;"_"&amp;D1742,XMLLINK[EID_MID],0)))</f>
        <v/>
      </c>
      <c r="L1742" s="18" t="str">
        <f>IF(S1742,"",INDEX(XMLLINK[BereichIDPerson],MATCH(Q1743&amp;"_"&amp;D1742,XMLLINK[EID_MID],0)))</f>
        <v/>
      </c>
      <c r="M1742" s="18" t="str">
        <f>IF(S1742,"",INDEX(XMLLINK[BereichNamePerson],MATCH(Q1743&amp;"_"&amp;D1742,XMLLINK[EID_MID],0)))</f>
        <v/>
      </c>
      <c r="N1742" s="18" t="str">
        <f>IF(S1742,"",INDEX(XMLLINK[AuswahlPerson],MATCH(Q1743&amp;"_"&amp;D1742,XMLLINK[EID_MID],0)))</f>
        <v/>
      </c>
      <c r="O1742" s="18" t="str">
        <f>IF(S1742,"",INDEX(XMLLINK[BemerkungPerson],MATCH(Q1743&amp;"_"&amp;D1742,XMLLINK[EID_MID],0)))</f>
        <v/>
      </c>
      <c r="Q1742" s="21">
        <f t="shared" si="344"/>
        <v>87</v>
      </c>
      <c r="R1742" s="15">
        <v>7</v>
      </c>
      <c r="S1742" s="18" t="b">
        <f>ISERROR(INDEX(XMLLINK[NamePerson],MATCH(Q1737&amp;"_"&amp;D1742,XMLLINK[EID_MID],0)))</f>
        <v>1</v>
      </c>
      <c r="U1742" s="15" t="str">
        <f t="shared" ca="1" si="345"/>
        <v/>
      </c>
      <c r="W1742" s="15" t="str">
        <f>IF(OR(M1742="",COUNTIF(M1736:M1741,M1742)&gt;0),"",", "&amp;M1742)</f>
        <v/>
      </c>
      <c r="Y1742" s="15" t="str">
        <f>IF(OR(K1742="",COUNTIF(K1739:K1741,K1742)&gt;0),"",", "&amp;K1742)</f>
        <v/>
      </c>
    </row>
    <row r="1743" spans="1:25" x14ac:dyDescent="0.25">
      <c r="A1743" s="24"/>
      <c r="B1743" s="17" t="s">
        <v>86</v>
      </c>
      <c r="C1743" s="18" t="str">
        <f>IF(ISERROR(S1735),"",INDEX(XMLLINK[BereichName],MATCH(Q1743,XMLLINK[EnsembleNr],0)))</f>
        <v/>
      </c>
      <c r="D1743" s="21">
        <v>8</v>
      </c>
      <c r="E1743" s="18" t="str">
        <f>IF(S1743,"",INDEX(XMLLINK[NamePerson],MATCH(Q1744&amp;"_"&amp;D1743,XMLLINK[EID_MID],0)))</f>
        <v/>
      </c>
      <c r="F1743" s="18" t="str">
        <f>IF(S1743,"",INDEX(XMLLINK[GebDat],MATCH(Q1744&amp;"_"&amp;D1743,XMLLINK[EID_MID],0)))</f>
        <v/>
      </c>
      <c r="G1743" s="18" t="str">
        <f>IF(S1743,"",INDEX(XMLLINK[Geschlecht],MATCH(Q1744&amp;"_"&amp;D1743,XMLLINK[EID_MID],0)))</f>
        <v/>
      </c>
      <c r="H1743" s="18" t="str">
        <f>IF(S1743,"",INDEX(XMLLINK[Adresse],MATCH(Q1744&amp;"_"&amp;D1743,XMLLINK[EID_MID],0)))</f>
        <v/>
      </c>
      <c r="I1743" s="18" t="str">
        <f>IF(S1743,"",INDEX(XMLLINK[Email],MATCH(Q1744&amp;"_"&amp;D1743,XMLLINK[EID_MID],0)))</f>
        <v/>
      </c>
      <c r="J1743" s="18" t="str">
        <f>IF(S1743,"",INDEX(XMLLINK[Telefon],MATCH(Q1744&amp;"_"&amp;D1743,XMLLINK[EID_MID],0)))</f>
        <v/>
      </c>
      <c r="K1743" s="18" t="str">
        <f>IF(S1743,"",INDEX(XMLLINK[Instrument],MATCH(Q1744&amp;"_"&amp;D1743,XMLLINK[EID_MID],0)))</f>
        <v/>
      </c>
      <c r="L1743" s="18" t="str">
        <f>IF(S1743,"",INDEX(XMLLINK[BereichIDPerson],MATCH(Q1744&amp;"_"&amp;D1743,XMLLINK[EID_MID],0)))</f>
        <v/>
      </c>
      <c r="M1743" s="18" t="str">
        <f>IF(S1743,"",INDEX(XMLLINK[BereichNamePerson],MATCH(Q1744&amp;"_"&amp;D1743,XMLLINK[EID_MID],0)))</f>
        <v/>
      </c>
      <c r="N1743" s="18" t="str">
        <f>IF(S1743,"",INDEX(XMLLINK[AuswahlPerson],MATCH(Q1744&amp;"_"&amp;D1743,XMLLINK[EID_MID],0)))</f>
        <v/>
      </c>
      <c r="O1743" s="18" t="str">
        <f>IF(S1743,"",INDEX(XMLLINK[BemerkungPerson],MATCH(Q1744&amp;"_"&amp;D1743,XMLLINK[EID_MID],0)))</f>
        <v/>
      </c>
      <c r="Q1743" s="21">
        <f t="shared" si="344"/>
        <v>87</v>
      </c>
      <c r="R1743" s="15">
        <v>8</v>
      </c>
      <c r="S1743" s="18" t="b">
        <f>ISERROR(INDEX(XMLLINK[NamePerson],MATCH(Q1737&amp;"_"&amp;D1743,XMLLINK[EID_MID],0)))</f>
        <v>1</v>
      </c>
      <c r="U1743" s="15" t="str">
        <f t="shared" ca="1" si="345"/>
        <v/>
      </c>
      <c r="W1743" s="15" t="str">
        <f>IF(OR(M1743="",COUNTIF(M1736:M1742,M1743)&gt;0),"",", "&amp;M1743)</f>
        <v/>
      </c>
      <c r="Y1743" s="15" t="str">
        <f>IF(OR(K1743="",COUNTIF(K1740:K1742,K1743)&gt;0),"",", "&amp;K1743)</f>
        <v/>
      </c>
    </row>
    <row r="1744" spans="1:25" x14ac:dyDescent="0.25">
      <c r="A1744" s="24"/>
      <c r="B1744" s="17" t="s">
        <v>87</v>
      </c>
      <c r="C1744" s="18" t="str">
        <f>IF(ISERROR(S1735),"",INDEX(XMLLINK[Auftrittzeit],MATCH(Q1744,XMLLINK[EnsembleNr],0)))</f>
        <v/>
      </c>
      <c r="D1744" s="17" t="s">
        <v>94</v>
      </c>
      <c r="E1744" s="15" t="s">
        <v>29</v>
      </c>
      <c r="F1744" s="15" t="s">
        <v>30</v>
      </c>
      <c r="G1744" s="15" t="s">
        <v>95</v>
      </c>
      <c r="H1744" s="15" t="s">
        <v>32</v>
      </c>
      <c r="I1744" s="15" t="s">
        <v>20</v>
      </c>
      <c r="J1744" s="15" t="s">
        <v>39</v>
      </c>
      <c r="Q1744" s="21">
        <f t="shared" si="344"/>
        <v>87</v>
      </c>
      <c r="U1744" s="15">
        <f ca="1">COUNT(U1736:U1743)</f>
        <v>0</v>
      </c>
      <c r="W1744" s="29" t="str">
        <f>CONCATENATE(W1745,V1746,W1746,V1747,W1747,V1748,W1748,V1749,W1749,V1750,W1750,V1751,W1751)</f>
        <v/>
      </c>
    </row>
    <row r="1745" spans="1:25" x14ac:dyDescent="0.25">
      <c r="A1745" s="24"/>
      <c r="B1745" s="17" t="s">
        <v>88</v>
      </c>
      <c r="C1745" s="18" t="str">
        <f>IF(ISERROR(S1735),"",INDEX(XMLLINK[Bemerkung],MATCH(Q1745,XMLLINK[EnsembleNr],0)))</f>
        <v/>
      </c>
      <c r="D1745" s="21">
        <v>1</v>
      </c>
      <c r="E1745" s="18" t="str">
        <f>IF(S1745,"",INDEX(XMLLINK[Titel],MATCH(Q1746&amp;"_"&amp;D1745,XMLLINK[EID_WID],0)))</f>
        <v/>
      </c>
      <c r="F1745" s="18" t="str">
        <f>IF(S1745,"",INDEX(XMLLINK[Komponist],MATCH(Q1746&amp;"_"&amp;D1745,XMLLINK[EID_WID],0)))</f>
        <v/>
      </c>
      <c r="G1745" s="18" t="str">
        <f>IF(S1745,"",INDEX(XMLLINK[Satz],MATCH(Q1746&amp;"_"&amp;D1745,XMLLINK[EID_WID],0)))</f>
        <v/>
      </c>
      <c r="H1745" s="18" t="str">
        <f>IF(S1745,"",INDEX(XMLLINK[Dauer],MATCH(Q1746&amp;"_"&amp;D1745,XMLLINK[EID_WID],0)))</f>
        <v/>
      </c>
      <c r="I1745" s="18" t="str">
        <f>IF(S1745,"",INDEX(XMLLINK[BemerkungWerk],MATCH(Q1746&amp;"_"&amp;D1745,XMLLINK[EID_WID],0)))</f>
        <v/>
      </c>
      <c r="J1745" s="18" t="str">
        <f>IF(S1745,"",INDEX(XMLLINK[Pflicht],MATCH(Q1746&amp;"_"&amp;D1745,XMLLINK[EID_WID],0)))</f>
        <v/>
      </c>
      <c r="Q1745" s="21">
        <f t="shared" si="344"/>
        <v>87</v>
      </c>
      <c r="R1745" s="22" t="s">
        <v>102</v>
      </c>
      <c r="S1745" s="18" t="b">
        <f>ISERROR(INDEX(XMLLINK[NamePerson],MATCH(Q1747&amp;"_"&amp;D1745,XMLLINK[EID_WID],0)))</f>
        <v>1</v>
      </c>
      <c r="W1745" s="15" t="str">
        <f t="shared" ref="W1745:W1752" si="346">IF(AND(F1745="",G1745=""),E1745,IF(AND(F1745&lt;&gt;"",G1745&lt;&gt;""),F1745&amp;", "&amp;E1745&amp;", "&amp;G1745,IF(F1745="",E1745&amp;", "&amp;G1745,F1745&amp;", "&amp;E1745)))</f>
        <v/>
      </c>
    </row>
    <row r="1746" spans="1:25" x14ac:dyDescent="0.25">
      <c r="A1746" s="24"/>
      <c r="B1746" s="17" t="s">
        <v>108</v>
      </c>
      <c r="C1746" s="28" t="str">
        <f ca="1">IF(U1744=0,"",SUM(U1736:U1743)/U1744/365.25)</f>
        <v/>
      </c>
      <c r="D1746" s="21">
        <v>2</v>
      </c>
      <c r="E1746" s="18" t="str">
        <f>IF(S1746,"",INDEX(XMLLINK[Titel],MATCH(Q1747&amp;"_"&amp;D1746,XMLLINK[EID_WID],0)))</f>
        <v/>
      </c>
      <c r="F1746" s="18" t="str">
        <f>IF(S1746,"",INDEX(XMLLINK[Komponist],MATCH(Q1747&amp;"_"&amp;D1746,XMLLINK[EID_WID],0)))</f>
        <v/>
      </c>
      <c r="G1746" s="18" t="str">
        <f>IF(S1746,"",INDEX(XMLLINK[Satz],MATCH(Q1747&amp;"_"&amp;D1746,XMLLINK[EID_WID],0)))</f>
        <v/>
      </c>
      <c r="H1746" s="18" t="str">
        <f>IF(S1746,"",INDEX(XMLLINK[Dauer],MATCH(Q1747&amp;"_"&amp;D1746,XMLLINK[EID_WID],0)))</f>
        <v/>
      </c>
      <c r="I1746" s="18" t="str">
        <f>IF(S1746,"",INDEX(XMLLINK[BemerkungWerk],MATCH(Q1747&amp;"_"&amp;D1746,XMLLINK[EID_WID],0)))</f>
        <v/>
      </c>
      <c r="J1746" s="18" t="str">
        <f>IF(S1746,"",INDEX(XMLLINK[Pflicht],MATCH(Q1747&amp;"_"&amp;D1746,XMLLINK[EID_WID],0)))</f>
        <v/>
      </c>
      <c r="Q1746" s="21">
        <f t="shared" si="344"/>
        <v>87</v>
      </c>
      <c r="R1746" s="22">
        <v>2</v>
      </c>
      <c r="S1746" s="18" t="b">
        <f>ISERROR(INDEX(XMLLINK[NamePerson],MATCH(Q1748&amp;"_"&amp;D1746,XMLLINK[EID_WID],0)))</f>
        <v>1</v>
      </c>
      <c r="V1746" s="15" t="str">
        <f>IF(W1746="","","; ")</f>
        <v/>
      </c>
      <c r="W1746" s="15" t="str">
        <f t="shared" si="346"/>
        <v/>
      </c>
    </row>
    <row r="1747" spans="1:25" x14ac:dyDescent="0.25">
      <c r="A1747" s="24"/>
      <c r="D1747" s="21">
        <v>3</v>
      </c>
      <c r="E1747" s="18" t="str">
        <f>IF(S1747,"",INDEX(XMLLINK[Titel],MATCH(Q1748&amp;"_"&amp;D1747,XMLLINK[EID_WID],0)))</f>
        <v/>
      </c>
      <c r="F1747" s="18" t="str">
        <f>IF(S1747,"",INDEX(XMLLINK[Komponist],MATCH(Q1748&amp;"_"&amp;D1747,XMLLINK[EID_WID],0)))</f>
        <v/>
      </c>
      <c r="G1747" s="18" t="str">
        <f>IF(S1747,"",INDEX(XMLLINK[Satz],MATCH(Q1748&amp;"_"&amp;D1747,XMLLINK[EID_WID],0)))</f>
        <v/>
      </c>
      <c r="H1747" s="18" t="str">
        <f>IF(S1747,"",INDEX(XMLLINK[Dauer],MATCH(Q1748&amp;"_"&amp;D1747,XMLLINK[EID_WID],0)))</f>
        <v/>
      </c>
      <c r="I1747" s="18" t="str">
        <f>IF(S1747,"",INDEX(XMLLINK[BemerkungWerk],MATCH(Q1748&amp;"_"&amp;D1747,XMLLINK[EID_WID],0)))</f>
        <v/>
      </c>
      <c r="J1747" s="18" t="str">
        <f>IF(S1747,"",INDEX(XMLLINK[Pflicht],MATCH(Q1748&amp;"_"&amp;D1747,XMLLINK[EID_WID],0)))</f>
        <v/>
      </c>
      <c r="Q1747" s="21">
        <f t="shared" si="344"/>
        <v>87</v>
      </c>
      <c r="R1747" s="22">
        <v>3</v>
      </c>
      <c r="S1747" s="18" t="b">
        <f>ISERROR(INDEX(XMLLINK[NamePerson],MATCH(Q1749&amp;"_"&amp;D1747,XMLLINK[EID_WID],0)))</f>
        <v>1</v>
      </c>
      <c r="V1747" s="15" t="str">
        <f t="shared" ref="V1747:V1752" si="347">IF(W1747="","","; ")</f>
        <v/>
      </c>
      <c r="W1747" s="15" t="str">
        <f t="shared" si="346"/>
        <v/>
      </c>
    </row>
    <row r="1748" spans="1:25" x14ac:dyDescent="0.25">
      <c r="A1748" s="24"/>
      <c r="D1748" s="21">
        <v>4</v>
      </c>
      <c r="E1748" s="18" t="str">
        <f>IF(S1748,"",INDEX(XMLLINK[Titel],MATCH(Q1749&amp;"_"&amp;D1748,XMLLINK[EID_WID],0)))</f>
        <v/>
      </c>
      <c r="F1748" s="18" t="str">
        <f>IF(S1748,"",INDEX(XMLLINK[Komponist],MATCH(Q1749&amp;"_"&amp;D1748,XMLLINK[EID_WID],0)))</f>
        <v/>
      </c>
      <c r="G1748" s="18" t="str">
        <f>IF(S1748,"",INDEX(XMLLINK[Satz],MATCH(Q1749&amp;"_"&amp;D1748,XMLLINK[EID_WID],0)))</f>
        <v/>
      </c>
      <c r="H1748" s="18" t="str">
        <f>IF(S1748,"",INDEX(XMLLINK[Dauer],MATCH(Q1749&amp;"_"&amp;D1748,XMLLINK[EID_WID],0)))</f>
        <v/>
      </c>
      <c r="I1748" s="18" t="str">
        <f>IF(S1748,"",INDEX(XMLLINK[BemerkungWerk],MATCH(Q1749&amp;"_"&amp;D1748,XMLLINK[EID_WID],0)))</f>
        <v/>
      </c>
      <c r="J1748" s="18" t="str">
        <f>IF(S1748,"",INDEX(XMLLINK[Pflicht],MATCH(Q1749&amp;"_"&amp;D1748,XMLLINK[EID_WID],0)))</f>
        <v/>
      </c>
      <c r="Q1748" s="21">
        <f t="shared" si="344"/>
        <v>87</v>
      </c>
      <c r="R1748" s="22">
        <v>4</v>
      </c>
      <c r="S1748" s="18" t="b">
        <f>ISERROR(INDEX(XMLLINK[NamePerson],MATCH(Q1750&amp;"_"&amp;D1748,XMLLINK[EID_WID],0)))</f>
        <v>1</v>
      </c>
      <c r="V1748" s="15" t="str">
        <f t="shared" si="347"/>
        <v/>
      </c>
      <c r="W1748" s="15" t="str">
        <f t="shared" si="346"/>
        <v/>
      </c>
    </row>
    <row r="1749" spans="1:25" x14ac:dyDescent="0.25">
      <c r="A1749" s="24"/>
      <c r="D1749" s="21">
        <v>5</v>
      </c>
      <c r="E1749" s="18" t="str">
        <f>IF(S1749,"",INDEX(XMLLINK[Titel],MATCH(Q1750&amp;"_"&amp;D1749,XMLLINK[EID_WID],0)))</f>
        <v/>
      </c>
      <c r="F1749" s="18" t="str">
        <f>IF(S1749,"",INDEX(XMLLINK[Komponist],MATCH(Q1750&amp;"_"&amp;D1749,XMLLINK[EID_WID],0)))</f>
        <v/>
      </c>
      <c r="G1749" s="18" t="str">
        <f>IF(S1749,"",INDEX(XMLLINK[Satz],MATCH(Q1750&amp;"_"&amp;D1749,XMLLINK[EID_WID],0)))</f>
        <v/>
      </c>
      <c r="H1749" s="18" t="str">
        <f>IF(S1749,"",INDEX(XMLLINK[Dauer],MATCH(Q1750&amp;"_"&amp;D1749,XMLLINK[EID_WID],0)))</f>
        <v/>
      </c>
      <c r="I1749" s="18" t="str">
        <f>IF(S1749,"",INDEX(XMLLINK[BemerkungWerk],MATCH(Q1750&amp;"_"&amp;D1749,XMLLINK[EID_WID],0)))</f>
        <v/>
      </c>
      <c r="J1749" s="18" t="str">
        <f>IF(S1749,"",INDEX(XMLLINK[Pflicht],MATCH(Q1750&amp;"_"&amp;D1749,XMLLINK[EID_WID],0)))</f>
        <v/>
      </c>
      <c r="Q1749" s="21">
        <f t="shared" si="344"/>
        <v>87</v>
      </c>
      <c r="R1749" s="22">
        <v>5</v>
      </c>
      <c r="S1749" s="18" t="b">
        <f>ISERROR(INDEX(XMLLINK[NamePerson],MATCH(Q1751&amp;"_"&amp;D1749,XMLLINK[EID_WID],0)))</f>
        <v>1</v>
      </c>
      <c r="V1749" s="15" t="str">
        <f t="shared" si="347"/>
        <v/>
      </c>
      <c r="W1749" s="15" t="str">
        <f t="shared" si="346"/>
        <v/>
      </c>
    </row>
    <row r="1750" spans="1:25" x14ac:dyDescent="0.25">
      <c r="A1750" s="24"/>
      <c r="D1750" s="21">
        <v>6</v>
      </c>
      <c r="E1750" s="18" t="str">
        <f>IF(S1750,"",INDEX(XMLLINK[Titel],MATCH(Q1751&amp;"_"&amp;D1750,XMLLINK[EID_WID],0)))</f>
        <v/>
      </c>
      <c r="F1750" s="18" t="str">
        <f>IF(S1750,"",INDEX(XMLLINK[Komponist],MATCH(Q1751&amp;"_"&amp;D1750,XMLLINK[EID_WID],0)))</f>
        <v/>
      </c>
      <c r="G1750" s="18" t="str">
        <f>IF(S1750,"",INDEX(XMLLINK[Satz],MATCH(Q1751&amp;"_"&amp;D1750,XMLLINK[EID_WID],0)))</f>
        <v/>
      </c>
      <c r="H1750" s="18" t="str">
        <f>IF(S1750,"",INDEX(XMLLINK[Dauer],MATCH(Q1751&amp;"_"&amp;D1750,XMLLINK[EID_WID],0)))</f>
        <v/>
      </c>
      <c r="I1750" s="18" t="str">
        <f>IF(S1750,"",INDEX(XMLLINK[BemerkungWerk],MATCH(Q1751&amp;"_"&amp;D1750,XMLLINK[EID_WID],0)))</f>
        <v/>
      </c>
      <c r="J1750" s="18" t="str">
        <f>IF(S1750,"",INDEX(XMLLINK[Pflicht],MATCH(Q1751&amp;"_"&amp;D1750,XMLLINK[EID_WID],0)))</f>
        <v/>
      </c>
      <c r="Q1750" s="21">
        <f t="shared" si="344"/>
        <v>87</v>
      </c>
      <c r="R1750" s="22">
        <v>6</v>
      </c>
      <c r="S1750" s="18" t="b">
        <f>ISERROR(INDEX(XMLLINK[NamePerson],MATCH(Q1752&amp;"_"&amp;D1750,XMLLINK[EID_WID],0)))</f>
        <v>1</v>
      </c>
      <c r="V1750" s="15" t="str">
        <f t="shared" si="347"/>
        <v/>
      </c>
      <c r="W1750" s="15" t="str">
        <f t="shared" si="346"/>
        <v/>
      </c>
    </row>
    <row r="1751" spans="1:25" x14ac:dyDescent="0.25">
      <c r="A1751" s="24"/>
      <c r="D1751" s="21">
        <v>7</v>
      </c>
      <c r="E1751" s="18" t="str">
        <f>IF(S1751,"",INDEX(XMLLINK[Titel],MATCH(Q1752&amp;"_"&amp;D1751,XMLLINK[EID_WID],0)))</f>
        <v/>
      </c>
      <c r="F1751" s="18" t="str">
        <f>IF(S1751,"",INDEX(XMLLINK[Komponist],MATCH(Q1752&amp;"_"&amp;D1751,XMLLINK[EID_WID],0)))</f>
        <v/>
      </c>
      <c r="G1751" s="18" t="str">
        <f>IF(S1751,"",INDEX(XMLLINK[Satz],MATCH(Q1752&amp;"_"&amp;D1751,XMLLINK[EID_WID],0)))</f>
        <v/>
      </c>
      <c r="H1751" s="18" t="str">
        <f>IF(S1751,"",INDEX(XMLLINK[Dauer],MATCH(Q1752&amp;"_"&amp;D1751,XMLLINK[EID_WID],0)))</f>
        <v/>
      </c>
      <c r="I1751" s="18" t="str">
        <f>IF(S1751,"",INDEX(XMLLINK[BemerkungWerk],MATCH(Q1752&amp;"_"&amp;D1751,XMLLINK[EID_WID],0)))</f>
        <v/>
      </c>
      <c r="J1751" s="18" t="str">
        <f>IF(S1751,"",INDEX(XMLLINK[Pflicht],MATCH(Q1752&amp;"_"&amp;D1751,XMLLINK[EID_WID],0)))</f>
        <v/>
      </c>
      <c r="Q1751" s="21">
        <f t="shared" si="344"/>
        <v>87</v>
      </c>
      <c r="R1751" s="22">
        <v>7</v>
      </c>
      <c r="S1751" s="18" t="b">
        <f>ISERROR(INDEX(XMLLINK[NamePerson],MATCH(Q1753&amp;"_"&amp;D1751,XMLLINK[EID_WID],0)))</f>
        <v>1</v>
      </c>
      <c r="V1751" s="15" t="str">
        <f t="shared" si="347"/>
        <v/>
      </c>
      <c r="W1751" s="15" t="str">
        <f t="shared" si="346"/>
        <v/>
      </c>
    </row>
    <row r="1752" spans="1:25" x14ac:dyDescent="0.25">
      <c r="A1752" s="24"/>
      <c r="D1752" s="21">
        <v>8</v>
      </c>
      <c r="E1752" s="18" t="str">
        <f>IF(S1752,"",INDEX(XMLLINK[Titel],MATCH(Q1753&amp;"_"&amp;D1752,XMLLINK[EID_WID],0)))</f>
        <v/>
      </c>
      <c r="F1752" s="18" t="str">
        <f>IF(S1752,"",INDEX(XMLLINK[Komponist],MATCH(Q1753&amp;"_"&amp;D1752,XMLLINK[EID_WID],0)))</f>
        <v/>
      </c>
      <c r="G1752" s="18" t="str">
        <f>IF(S1752,"",INDEX(XMLLINK[Satz],MATCH(Q1753&amp;"_"&amp;D1752,XMLLINK[EID_WID],0)))</f>
        <v/>
      </c>
      <c r="H1752" s="18" t="str">
        <f>IF(S1752,"",INDEX(XMLLINK[Dauer],MATCH(Q1753&amp;"_"&amp;D1752,XMLLINK[EID_WID],0)))</f>
        <v/>
      </c>
      <c r="I1752" s="18" t="str">
        <f>IF(S1752,"",INDEX(XMLLINK[BemerkungWerk],MATCH(Q1753&amp;"_"&amp;D1752,XMLLINK[EID_WID],0)))</f>
        <v/>
      </c>
      <c r="J1752" s="18" t="str">
        <f>IF(S1752,"",INDEX(XMLLINK[Pflicht],MATCH(Q1753&amp;"_"&amp;D1752,XMLLINK[EID_WID],0)))</f>
        <v/>
      </c>
      <c r="Q1752" s="21"/>
      <c r="R1752" s="22">
        <v>8</v>
      </c>
      <c r="S1752" s="18" t="b">
        <f>ISERROR(INDEX(XMLLINK[NamePerson],MATCH(A1753&amp;"_"&amp;D1752,XMLLINK[EID_WID],0)))</f>
        <v>1</v>
      </c>
      <c r="V1752" s="15" t="str">
        <f t="shared" si="347"/>
        <v/>
      </c>
      <c r="W1752" s="15" t="str">
        <f t="shared" si="346"/>
        <v/>
      </c>
    </row>
    <row r="1754" spans="1:25" x14ac:dyDescent="0.25">
      <c r="A1754" s="23" t="s">
        <v>96</v>
      </c>
      <c r="B1754" s="23">
        <f>(ROW()+6)/20</f>
        <v>88</v>
      </c>
      <c r="C1754" s="24"/>
      <c r="D1754" s="24"/>
      <c r="E1754" s="24"/>
      <c r="F1754" s="24"/>
      <c r="G1754" s="24"/>
      <c r="H1754" s="24"/>
      <c r="I1754" s="24"/>
      <c r="J1754" s="24"/>
      <c r="K1754" s="24"/>
      <c r="L1754" s="24"/>
      <c r="M1754" s="24"/>
      <c r="N1754" s="24"/>
      <c r="O1754" s="24"/>
    </row>
    <row r="1755" spans="1:25" x14ac:dyDescent="0.25">
      <c r="A1755" s="24"/>
      <c r="B1755" s="17" t="s">
        <v>78</v>
      </c>
      <c r="C1755" s="18" t="str">
        <f>IF(ISERROR(S1755),"",INDEX(XMLLINK[Name],MATCH(Q1756,XMLLINK[EnsembleNr],0)))</f>
        <v/>
      </c>
      <c r="D1755" s="17" t="s">
        <v>89</v>
      </c>
      <c r="E1755" s="19" t="s">
        <v>11</v>
      </c>
      <c r="F1755" s="15" t="s">
        <v>90</v>
      </c>
      <c r="G1755" s="15" t="s">
        <v>91</v>
      </c>
      <c r="H1755" s="15" t="s">
        <v>24</v>
      </c>
      <c r="I1755" s="15" t="s">
        <v>25</v>
      </c>
      <c r="J1755" s="15" t="s">
        <v>26</v>
      </c>
      <c r="K1755" s="15" t="s">
        <v>27</v>
      </c>
      <c r="L1755" s="15" t="s">
        <v>18</v>
      </c>
      <c r="M1755" s="15" t="s">
        <v>92</v>
      </c>
      <c r="N1755" s="15" t="s">
        <v>93</v>
      </c>
      <c r="O1755" s="15" t="s">
        <v>20</v>
      </c>
      <c r="Q1755" s="21" t="s">
        <v>103</v>
      </c>
      <c r="R1755" s="17" t="s">
        <v>97</v>
      </c>
      <c r="S1755" s="20" t="e">
        <f>VLOOKUP(Q1757,XMLLINK[EnsembleNr],1,0)</f>
        <v>#N/A</v>
      </c>
      <c r="T1755" s="15" t="s">
        <v>100</v>
      </c>
      <c r="W1755" s="29" t="str">
        <f>CONCATENATE(W1756,W1757,W1758,W1759,W1760,W1761,W1762,W1763)</f>
        <v/>
      </c>
      <c r="X1755" s="31">
        <f>8-COUNTIF(W1756:W1763,"")</f>
        <v>0</v>
      </c>
      <c r="Y1755" s="29" t="str">
        <f>CONCATENATE(Y1756,Y1757,Y1758,Y1759,Y1760,Y1761,Y1762,Y1763)</f>
        <v/>
      </c>
    </row>
    <row r="1756" spans="1:25" x14ac:dyDescent="0.25">
      <c r="A1756" s="24"/>
      <c r="B1756" s="17" t="s">
        <v>79</v>
      </c>
      <c r="C1756" s="18" t="str">
        <f>IF(ISERROR(S1755),"",INDEX(XMLLINK[Leiter],MATCH(Q1756,XMLLINK[EnsembleNr],0)))</f>
        <v/>
      </c>
      <c r="D1756" s="21">
        <v>1</v>
      </c>
      <c r="E1756" s="18" t="str">
        <f>IF(S1756,"",INDEX(XMLLINK[NamePerson],MATCH(Q1757&amp;"_"&amp;D1756,XMLLINK[EID_MID],0)))</f>
        <v/>
      </c>
      <c r="F1756" s="18" t="str">
        <f>IF(S1756,"",INDEX(XMLLINK[GebDat],MATCH(Q1757&amp;"_"&amp;D1756,XMLLINK[EID_MID],0)))</f>
        <v/>
      </c>
      <c r="G1756" s="18" t="str">
        <f>IF(S1756,"",INDEX(XMLLINK[Geschlecht],MATCH(Q1757&amp;"_"&amp;D1756,XMLLINK[EID_MID],0)))</f>
        <v/>
      </c>
      <c r="H1756" s="18" t="str">
        <f>IF(S1756,"",INDEX(XMLLINK[Adresse],MATCH(Q1757&amp;"_"&amp;D1756,XMLLINK[EID_MID],0)))</f>
        <v/>
      </c>
      <c r="I1756" s="18" t="str">
        <f>IF(S1756,"",INDEX(XMLLINK[Email],MATCH(Q1757&amp;"_"&amp;D1756,XMLLINK[EID_MID],0)))</f>
        <v/>
      </c>
      <c r="J1756" s="18" t="str">
        <f>IF(S1756,"",INDEX(XMLLINK[Telefon],MATCH(Q1757&amp;"_"&amp;D1756,XMLLINK[EID_MID],0)))</f>
        <v/>
      </c>
      <c r="K1756" s="18" t="str">
        <f>IF(S1756,"",INDEX(XMLLINK[Instrument],MATCH(Q1757&amp;"_"&amp;D1756,XMLLINK[EID_MID],0)))</f>
        <v/>
      </c>
      <c r="L1756" s="18" t="str">
        <f>IF(S1756,"",INDEX(XMLLINK[BereichIDPerson],MATCH(Q1757&amp;"_"&amp;D1756,XMLLINK[EID_MID],0)))</f>
        <v/>
      </c>
      <c r="M1756" s="18" t="str">
        <f>IF(S1756,"",INDEX(XMLLINK[BereichNamePerson],MATCH(Q1757&amp;"_"&amp;D1756,XMLLINK[EID_MID],0)))</f>
        <v/>
      </c>
      <c r="N1756" s="18" t="str">
        <f>IF(S1756,"",INDEX(XMLLINK[AuswahlPerson],MATCH(Q1757&amp;"_"&amp;D1756,XMLLINK[EID_MID],0)))</f>
        <v/>
      </c>
      <c r="O1756" s="18" t="str">
        <f>IF(S1756,"",INDEX(XMLLINK[BemerkungPerson],MATCH(Q1757&amp;"_"&amp;D1756,XMLLINK[EID_MID],0)))</f>
        <v/>
      </c>
      <c r="Q1756" s="21">
        <f>B1754</f>
        <v>88</v>
      </c>
      <c r="R1756" s="22" t="s">
        <v>101</v>
      </c>
      <c r="S1756" s="18" t="b">
        <f>ISERROR(INDEX(XMLLINK[NamePerson],MATCH(Q1757&amp;"_"&amp;D1756,XMLLINK[EID_MID],0)))</f>
        <v>1</v>
      </c>
      <c r="U1756" s="15" t="str">
        <f ca="1">IF(ISNUMBER(DATEVALUE(F1756)),TODAY()-DATEVALUE(F1756),"")</f>
        <v/>
      </c>
      <c r="W1756" s="15" t="str">
        <f>M1756</f>
        <v/>
      </c>
      <c r="X1756" s="29" t="str">
        <f>IF(E1756="","",IF(E1757="",E1756,IF(E1758="",E1756&amp;", "&amp;E1757,IF(E1759="",E1756&amp;", "&amp;E1757&amp;", "&amp;E1758,IF(E1760="",E1756&amp;", "&amp;E1757&amp;", "&amp;E1758&amp;", "&amp;E1759,IF(E1761="",E1756&amp;", "&amp;E1757&amp;", "&amp;E1758&amp;", "&amp;E1759&amp;", "&amp;E1760,IF(E1762="",E1756&amp;", "&amp;E1757&amp;", "&amp;E1758&amp;", "&amp;E1759&amp;", "&amp;E1760&amp;", "&amp;E1761,IF(E1763="",E1756&amp;", "&amp;E1757&amp;", "&amp;E1758&amp;", "&amp;E1759&amp;", "&amp;E1760&amp;", "&amp;E1761&amp;", "&amp;E1762,E1756&amp;", "&amp;E1757&amp;", "&amp;E1758&amp;", "&amp;E1759&amp;", "&amp;E1760&amp;", "&amp;E1761&amp;", "&amp;E1762&amp;", "&amp;E1763))))))))</f>
        <v/>
      </c>
      <c r="Y1756" s="15" t="str">
        <f>K1756</f>
        <v/>
      </c>
    </row>
    <row r="1757" spans="1:25" x14ac:dyDescent="0.25">
      <c r="A1757" s="24"/>
      <c r="B1757" s="17" t="s">
        <v>80</v>
      </c>
      <c r="C1757" s="18" t="str">
        <f>IF(ISERROR(S1755),"",INDEX(XMLLINK[LeiterEmail],MATCH(Q1757,XMLLINK[EnsembleNr],0)))</f>
        <v/>
      </c>
      <c r="D1757" s="21">
        <v>2</v>
      </c>
      <c r="E1757" s="18" t="str">
        <f>IF(S1757,"",INDEX(XMLLINK[NamePerson],MATCH(Q1758&amp;"_"&amp;D1757,XMLLINK[EID_MID],0)))</f>
        <v/>
      </c>
      <c r="F1757" s="18" t="str">
        <f>IF(S1757,"",INDEX(XMLLINK[GebDat],MATCH(Q1758&amp;"_"&amp;D1757,XMLLINK[EID_MID],0)))</f>
        <v/>
      </c>
      <c r="G1757" s="18" t="str">
        <f>IF(S1757,"",INDEX(XMLLINK[Geschlecht],MATCH(Q1758&amp;"_"&amp;D1757,XMLLINK[EID_MID],0)))</f>
        <v/>
      </c>
      <c r="H1757" s="18" t="str">
        <f>IF(S1757,"",INDEX(XMLLINK[Adresse],MATCH(Q1758&amp;"_"&amp;D1757,XMLLINK[EID_MID],0)))</f>
        <v/>
      </c>
      <c r="I1757" s="18" t="str">
        <f>IF(S1757,"",INDEX(XMLLINK[Email],MATCH(Q1758&amp;"_"&amp;D1757,XMLLINK[EID_MID],0)))</f>
        <v/>
      </c>
      <c r="J1757" s="18" t="str">
        <f>IF(S1757,"",INDEX(XMLLINK[Telefon],MATCH(Q1758&amp;"_"&amp;D1757,XMLLINK[EID_MID],0)))</f>
        <v/>
      </c>
      <c r="K1757" s="18" t="str">
        <f>IF(S1757,"",INDEX(XMLLINK[Instrument],MATCH(Q1758&amp;"_"&amp;D1757,XMLLINK[EID_MID],0)))</f>
        <v/>
      </c>
      <c r="L1757" s="18" t="str">
        <f>IF(S1757,"",INDEX(XMLLINK[BereichIDPerson],MATCH(Q1758&amp;"_"&amp;D1757,XMLLINK[EID_MID],0)))</f>
        <v/>
      </c>
      <c r="M1757" s="18" t="str">
        <f>IF(S1757,"",INDEX(XMLLINK[BereichNamePerson],MATCH(Q1758&amp;"_"&amp;D1757,XMLLINK[EID_MID],0)))</f>
        <v/>
      </c>
      <c r="N1757" s="18" t="str">
        <f>IF(S1757,"",INDEX(XMLLINK[AuswahlPerson],MATCH(Q1758&amp;"_"&amp;D1757,XMLLINK[EID_MID],0)))</f>
        <v/>
      </c>
      <c r="O1757" s="18" t="str">
        <f>IF(S1757,"",INDEX(XMLLINK[BemerkungPerson],MATCH(Q1758&amp;"_"&amp;D1757,XMLLINK[EID_MID],0)))</f>
        <v/>
      </c>
      <c r="Q1757" s="21">
        <f t="shared" ref="Q1757:Q1771" si="348">Q1756</f>
        <v>88</v>
      </c>
      <c r="R1757" s="15">
        <v>2</v>
      </c>
      <c r="S1757" s="18" t="b">
        <f>ISERROR(INDEX(XMLLINK[NamePerson],MATCH(Q1757&amp;"_"&amp;D1757,XMLLINK[EID_MID],0)))</f>
        <v>1</v>
      </c>
      <c r="U1757" s="15" t="str">
        <f t="shared" ref="U1757:U1763" ca="1" si="349">IF(ISNUMBER(DATEVALUE(F1757)),TODAY()-DATEVALUE(F1757),"")</f>
        <v/>
      </c>
      <c r="W1757" s="15" t="str">
        <f>IF(AND(M1757&lt;&gt;"",M1757&lt;&gt;M1756),", "&amp;M1757,"")</f>
        <v/>
      </c>
      <c r="Y1757" s="15" t="str">
        <f>IF(AND(K1757&lt;&gt;"",K1757&lt;&gt;K1756),", "&amp;K1757,"")</f>
        <v/>
      </c>
    </row>
    <row r="1758" spans="1:25" x14ac:dyDescent="0.25">
      <c r="A1758" s="24"/>
      <c r="B1758" s="17" t="s">
        <v>81</v>
      </c>
      <c r="C1758" s="18" t="str">
        <f>IF(ISERROR(S1755),"",INDEX(XMLLINK[LeiterTelefon],MATCH(Q1758,XMLLINK[EnsembleNr],0)))</f>
        <v/>
      </c>
      <c r="D1758" s="21">
        <v>3</v>
      </c>
      <c r="E1758" s="18" t="str">
        <f>IF(S1758,"",INDEX(XMLLINK[NamePerson],MATCH(Q1759&amp;"_"&amp;D1758,XMLLINK[EID_MID],0)))</f>
        <v/>
      </c>
      <c r="F1758" s="18" t="str">
        <f>IF(S1758,"",INDEX(XMLLINK[GebDat],MATCH(Q1759&amp;"_"&amp;D1758,XMLLINK[EID_MID],0)))</f>
        <v/>
      </c>
      <c r="G1758" s="18" t="str">
        <f>IF(S1758,"",INDEX(XMLLINK[Geschlecht],MATCH(Q1759&amp;"_"&amp;D1758,XMLLINK[EID_MID],0)))</f>
        <v/>
      </c>
      <c r="H1758" s="18" t="str">
        <f>IF(S1758,"",INDEX(XMLLINK[Adresse],MATCH(Q1759&amp;"_"&amp;D1758,XMLLINK[EID_MID],0)))</f>
        <v/>
      </c>
      <c r="I1758" s="18" t="str">
        <f>IF(S1758,"",INDEX(XMLLINK[Email],MATCH(Q1759&amp;"_"&amp;D1758,XMLLINK[EID_MID],0)))</f>
        <v/>
      </c>
      <c r="J1758" s="18" t="str">
        <f>IF(S1758,"",INDEX(XMLLINK[Telefon],MATCH(Q1759&amp;"_"&amp;D1758,XMLLINK[EID_MID],0)))</f>
        <v/>
      </c>
      <c r="K1758" s="18" t="str">
        <f>IF(S1758,"",INDEX(XMLLINK[Instrument],MATCH(Q1759&amp;"_"&amp;D1758,XMLLINK[EID_MID],0)))</f>
        <v/>
      </c>
      <c r="L1758" s="18" t="str">
        <f>IF(S1758,"",INDEX(XMLLINK[BereichIDPerson],MATCH(Q1759&amp;"_"&amp;D1758,XMLLINK[EID_MID],0)))</f>
        <v/>
      </c>
      <c r="M1758" s="18" t="str">
        <f>IF(S1758,"",INDEX(XMLLINK[BereichNamePerson],MATCH(Q1759&amp;"_"&amp;D1758,XMLLINK[EID_MID],0)))</f>
        <v/>
      </c>
      <c r="N1758" s="18" t="str">
        <f>IF(S1758,"",INDEX(XMLLINK[AuswahlPerson],MATCH(Q1759&amp;"_"&amp;D1758,XMLLINK[EID_MID],0)))</f>
        <v/>
      </c>
      <c r="O1758" s="18" t="str">
        <f>IF(S1758,"",INDEX(XMLLINK[BemerkungPerson],MATCH(Q1759&amp;"_"&amp;D1758,XMLLINK[EID_MID],0)))</f>
        <v/>
      </c>
      <c r="Q1758" s="21">
        <f t="shared" si="348"/>
        <v>88</v>
      </c>
      <c r="R1758" s="15">
        <v>3</v>
      </c>
      <c r="S1758" s="18" t="b">
        <f>ISERROR(INDEX(XMLLINK[NamePerson],MATCH(Q1757&amp;"_"&amp;D1758,XMLLINK[EID_MID],0)))</f>
        <v>1</v>
      </c>
      <c r="U1758" s="15" t="str">
        <f t="shared" ca="1" si="349"/>
        <v/>
      </c>
      <c r="W1758" s="15" t="str">
        <f>IF(OR(M1758="",COUNTIF(M1756:M1757,M1758)&gt;0),"",", "&amp;M1758)</f>
        <v/>
      </c>
      <c r="Y1758" s="15" t="str">
        <f>IF(OR(K1758="",COUNTIF(K1756:K1757,K1758)&gt;0),"",", "&amp;K1758)</f>
        <v/>
      </c>
    </row>
    <row r="1759" spans="1:25" x14ac:dyDescent="0.25">
      <c r="A1759" s="24"/>
      <c r="B1759" s="17" t="s">
        <v>82</v>
      </c>
      <c r="C1759" s="18" t="str">
        <f>IF(ISERROR(S1755),"",INDEX(XMLLINK[Art],MATCH(Q1759,XMLLINK[EnsembleNr],0)))</f>
        <v/>
      </c>
      <c r="D1759" s="21">
        <v>4</v>
      </c>
      <c r="E1759" s="18" t="str">
        <f>IF(S1759,"",INDEX(XMLLINK[NamePerson],MATCH(Q1760&amp;"_"&amp;D1759,XMLLINK[EID_MID],0)))</f>
        <v/>
      </c>
      <c r="F1759" s="18" t="str">
        <f>IF(S1759,"",INDEX(XMLLINK[GebDat],MATCH(Q1760&amp;"_"&amp;D1759,XMLLINK[EID_MID],0)))</f>
        <v/>
      </c>
      <c r="G1759" s="18" t="str">
        <f>IF(S1759,"",INDEX(XMLLINK[Geschlecht],MATCH(Q1760&amp;"_"&amp;D1759,XMLLINK[EID_MID],0)))</f>
        <v/>
      </c>
      <c r="H1759" s="18" t="str">
        <f>IF(S1759,"",INDEX(XMLLINK[Adresse],MATCH(Q1760&amp;"_"&amp;D1759,XMLLINK[EID_MID],0)))</f>
        <v/>
      </c>
      <c r="I1759" s="18" t="str">
        <f>IF(S1759,"",INDEX(XMLLINK[Email],MATCH(Q1760&amp;"_"&amp;D1759,XMLLINK[EID_MID],0)))</f>
        <v/>
      </c>
      <c r="J1759" s="18" t="str">
        <f>IF(S1759,"",INDEX(XMLLINK[Telefon],MATCH(Q1760&amp;"_"&amp;D1759,XMLLINK[EID_MID],0)))</f>
        <v/>
      </c>
      <c r="K1759" s="18" t="str">
        <f>IF(S1759,"",INDEX(XMLLINK[Instrument],MATCH(Q1760&amp;"_"&amp;D1759,XMLLINK[EID_MID],0)))</f>
        <v/>
      </c>
      <c r="L1759" s="18" t="str">
        <f>IF(S1759,"",INDEX(XMLLINK[BereichIDPerson],MATCH(Q1760&amp;"_"&amp;D1759,XMLLINK[EID_MID],0)))</f>
        <v/>
      </c>
      <c r="M1759" s="18" t="str">
        <f>IF(S1759,"",INDEX(XMLLINK[BereichNamePerson],MATCH(Q1760&amp;"_"&amp;D1759,XMLLINK[EID_MID],0)))</f>
        <v/>
      </c>
      <c r="N1759" s="18" t="str">
        <f>IF(S1759,"",INDEX(XMLLINK[AuswahlPerson],MATCH(Q1760&amp;"_"&amp;D1759,XMLLINK[EID_MID],0)))</f>
        <v/>
      </c>
      <c r="O1759" s="18" t="str">
        <f>IF(S1759,"",INDEX(XMLLINK[BemerkungPerson],MATCH(Q1760&amp;"_"&amp;D1759,XMLLINK[EID_MID],0)))</f>
        <v/>
      </c>
      <c r="Q1759" s="21">
        <f t="shared" si="348"/>
        <v>88</v>
      </c>
      <c r="R1759" s="15">
        <v>4</v>
      </c>
      <c r="S1759" s="18" t="b">
        <f>ISERROR(INDEX(XMLLINK[NamePerson],MATCH(Q1757&amp;"_"&amp;D1759,XMLLINK[EID_MID],0)))</f>
        <v>1</v>
      </c>
      <c r="U1759" s="15" t="str">
        <f t="shared" ca="1" si="349"/>
        <v/>
      </c>
      <c r="W1759" s="15" t="str">
        <f>IF(OR(M1759="",COUNTIF(M1756:M1758,M1759)&gt;0),"",", "&amp;M1759)</f>
        <v/>
      </c>
      <c r="Y1759" s="15" t="str">
        <f>IF(OR(K1759="",COUNTIF(K1756:K1758,K1759)&gt;0),"",", "&amp;K1759)</f>
        <v/>
      </c>
    </row>
    <row r="1760" spans="1:25" x14ac:dyDescent="0.25">
      <c r="A1760" s="24"/>
      <c r="B1760" s="17" t="s">
        <v>83</v>
      </c>
      <c r="C1760" s="18" t="str">
        <f>IF(ISERROR(S1755),"",INDEX(XMLLINK[Stufe],MATCH(Q1760,XMLLINK[EnsembleNr],0)))</f>
        <v/>
      </c>
      <c r="D1760" s="21">
        <v>5</v>
      </c>
      <c r="E1760" s="18" t="str">
        <f>IF(S1760,"",INDEX(XMLLINK[NamePerson],MATCH(Q1761&amp;"_"&amp;D1760,XMLLINK[EID_MID],0)))</f>
        <v/>
      </c>
      <c r="F1760" s="18" t="str">
        <f>IF(S1760,"",INDEX(XMLLINK[GebDat],MATCH(Q1761&amp;"_"&amp;D1760,XMLLINK[EID_MID],0)))</f>
        <v/>
      </c>
      <c r="G1760" s="18" t="str">
        <f>IF(S1760,"",INDEX(XMLLINK[Geschlecht],MATCH(Q1761&amp;"_"&amp;D1760,XMLLINK[EID_MID],0)))</f>
        <v/>
      </c>
      <c r="H1760" s="18" t="str">
        <f>IF(S1760,"",INDEX(XMLLINK[Adresse],MATCH(Q1761&amp;"_"&amp;D1760,XMLLINK[EID_MID],0)))</f>
        <v/>
      </c>
      <c r="I1760" s="18" t="str">
        <f>IF(S1760,"",INDEX(XMLLINK[Email],MATCH(Q1761&amp;"_"&amp;D1760,XMLLINK[EID_MID],0)))</f>
        <v/>
      </c>
      <c r="J1760" s="18" t="str">
        <f>IF(S1760,"",INDEX(XMLLINK[Telefon],MATCH(Q1761&amp;"_"&amp;D1760,XMLLINK[EID_MID],0)))</f>
        <v/>
      </c>
      <c r="K1760" s="18" t="str">
        <f>IF(S1760,"",INDEX(XMLLINK[Instrument],MATCH(Q1761&amp;"_"&amp;D1760,XMLLINK[EID_MID],0)))</f>
        <v/>
      </c>
      <c r="L1760" s="18" t="str">
        <f>IF(S1760,"",INDEX(XMLLINK[BereichIDPerson],MATCH(Q1761&amp;"_"&amp;D1760,XMLLINK[EID_MID],0)))</f>
        <v/>
      </c>
      <c r="M1760" s="18" t="str">
        <f>IF(S1760,"",INDEX(XMLLINK[BereichNamePerson],MATCH(Q1761&amp;"_"&amp;D1760,XMLLINK[EID_MID],0)))</f>
        <v/>
      </c>
      <c r="N1760" s="18" t="str">
        <f>IF(S1760,"",INDEX(XMLLINK[AuswahlPerson],MATCH(Q1761&amp;"_"&amp;D1760,XMLLINK[EID_MID],0)))</f>
        <v/>
      </c>
      <c r="O1760" s="18" t="str">
        <f>IF(S1760,"",INDEX(XMLLINK[BemerkungPerson],MATCH(Q1761&amp;"_"&amp;D1760,XMLLINK[EID_MID],0)))</f>
        <v/>
      </c>
      <c r="Q1760" s="21">
        <f t="shared" si="348"/>
        <v>88</v>
      </c>
      <c r="R1760" s="15">
        <v>5</v>
      </c>
      <c r="S1760" s="18" t="b">
        <f>ISERROR(INDEX(XMLLINK[NamePerson],MATCH(Q1757&amp;"_"&amp;D1760,XMLLINK[EID_MID],0)))</f>
        <v>1</v>
      </c>
      <c r="U1760" s="15" t="str">
        <f t="shared" ca="1" si="349"/>
        <v/>
      </c>
      <c r="W1760" s="15" t="str">
        <f>IF(OR(M1760="",COUNTIF(M1756:M1759,M1760)&gt;0),"",", "&amp;M1760)</f>
        <v/>
      </c>
      <c r="Y1760" s="15" t="str">
        <f>IF(OR(K1760="",COUNTIF(K1757:K1759,K1760)&gt;0),"",", "&amp;K1760)</f>
        <v/>
      </c>
    </row>
    <row r="1761" spans="1:25" x14ac:dyDescent="0.25">
      <c r="A1761" s="24"/>
      <c r="B1761" s="17" t="s">
        <v>84</v>
      </c>
      <c r="C1761" s="18" t="str">
        <f>IF(ISERROR(S1755),"",INDEX(XMLLINK[Artikel],MATCH(Q1761,XMLLINK[EnsembleNr],0)))</f>
        <v/>
      </c>
      <c r="D1761" s="21">
        <v>6</v>
      </c>
      <c r="E1761" s="18" t="str">
        <f>IF(S1761,"",INDEX(XMLLINK[NamePerson],MATCH(Q1762&amp;"_"&amp;D1761,XMLLINK[EID_MID],0)))</f>
        <v/>
      </c>
      <c r="F1761" s="18" t="str">
        <f>IF(S1761,"",INDEX(XMLLINK[GebDat],MATCH(Q1762&amp;"_"&amp;D1761,XMLLINK[EID_MID],0)))</f>
        <v/>
      </c>
      <c r="G1761" s="18" t="str">
        <f>IF(S1761,"",INDEX(XMLLINK[Geschlecht],MATCH(Q1762&amp;"_"&amp;D1761,XMLLINK[EID_MID],0)))</f>
        <v/>
      </c>
      <c r="H1761" s="18" t="str">
        <f>IF(S1761,"",INDEX(XMLLINK[Adresse],MATCH(Q1762&amp;"_"&amp;D1761,XMLLINK[EID_MID],0)))</f>
        <v/>
      </c>
      <c r="I1761" s="18" t="str">
        <f>IF(S1761,"",INDEX(XMLLINK[Email],MATCH(Q1762&amp;"_"&amp;D1761,XMLLINK[EID_MID],0)))</f>
        <v/>
      </c>
      <c r="J1761" s="18" t="str">
        <f>IF(S1761,"",INDEX(XMLLINK[Telefon],MATCH(Q1762&amp;"_"&amp;D1761,XMLLINK[EID_MID],0)))</f>
        <v/>
      </c>
      <c r="K1761" s="18" t="str">
        <f>IF(S1761,"",INDEX(XMLLINK[Instrument],MATCH(Q1762&amp;"_"&amp;D1761,XMLLINK[EID_MID],0)))</f>
        <v/>
      </c>
      <c r="L1761" s="18" t="str">
        <f>IF(S1761,"",INDEX(XMLLINK[BereichIDPerson],MATCH(Q1762&amp;"_"&amp;D1761,XMLLINK[EID_MID],0)))</f>
        <v/>
      </c>
      <c r="M1761" s="18" t="str">
        <f>IF(S1761,"",INDEX(XMLLINK[BereichNamePerson],MATCH(Q1762&amp;"_"&amp;D1761,XMLLINK[EID_MID],0)))</f>
        <v/>
      </c>
      <c r="N1761" s="18" t="str">
        <f>IF(S1761,"",INDEX(XMLLINK[AuswahlPerson],MATCH(Q1762&amp;"_"&amp;D1761,XMLLINK[EID_MID],0)))</f>
        <v/>
      </c>
      <c r="O1761" s="18" t="str">
        <f>IF(S1761,"",INDEX(XMLLINK[BemerkungPerson],MATCH(Q1762&amp;"_"&amp;D1761,XMLLINK[EID_MID],0)))</f>
        <v/>
      </c>
      <c r="Q1761" s="21">
        <f t="shared" si="348"/>
        <v>88</v>
      </c>
      <c r="R1761" s="15">
        <v>6</v>
      </c>
      <c r="S1761" s="18" t="b">
        <f>ISERROR(INDEX(XMLLINK[NamePerson],MATCH(Q1757&amp;"_"&amp;D1761,XMLLINK[EID_MID],0)))</f>
        <v>1</v>
      </c>
      <c r="U1761" s="15" t="str">
        <f t="shared" ca="1" si="349"/>
        <v/>
      </c>
      <c r="W1761" s="15" t="str">
        <f>IF(OR(M1761="",COUNTIF(M1756:M1760,M1761)&gt;0),"",", "&amp;M1761)</f>
        <v/>
      </c>
      <c r="Y1761" s="15" t="str">
        <f>IF(OR(K1761="",COUNTIF(K1758:K1760,K1761)&gt;0),"",", "&amp;K1761)</f>
        <v/>
      </c>
    </row>
    <row r="1762" spans="1:25" x14ac:dyDescent="0.25">
      <c r="A1762" s="24"/>
      <c r="B1762" s="17" t="s">
        <v>85</v>
      </c>
      <c r="C1762" s="18" t="str">
        <f>IF(ISERROR(S1755),"",INDEX(XMLLINK[BereichID],MATCH(Q1762,XMLLINK[EnsembleNr],0)))</f>
        <v/>
      </c>
      <c r="D1762" s="21">
        <v>7</v>
      </c>
      <c r="E1762" s="18" t="str">
        <f>IF(S1762,"",INDEX(XMLLINK[NamePerson],MATCH(Q1763&amp;"_"&amp;D1762,XMLLINK[EID_MID],0)))</f>
        <v/>
      </c>
      <c r="F1762" s="18" t="str">
        <f>IF(S1762,"",INDEX(XMLLINK[GebDat],MATCH(Q1763&amp;"_"&amp;D1762,XMLLINK[EID_MID],0)))</f>
        <v/>
      </c>
      <c r="G1762" s="18" t="str">
        <f>IF(S1762,"",INDEX(XMLLINK[Geschlecht],MATCH(Q1763&amp;"_"&amp;D1762,XMLLINK[EID_MID],0)))</f>
        <v/>
      </c>
      <c r="H1762" s="18" t="str">
        <f>IF(S1762,"",INDEX(XMLLINK[Adresse],MATCH(Q1763&amp;"_"&amp;D1762,XMLLINK[EID_MID],0)))</f>
        <v/>
      </c>
      <c r="I1762" s="18" t="str">
        <f>IF(S1762,"",INDEX(XMLLINK[Email],MATCH(Q1763&amp;"_"&amp;D1762,XMLLINK[EID_MID],0)))</f>
        <v/>
      </c>
      <c r="J1762" s="18" t="str">
        <f>IF(S1762,"",INDEX(XMLLINK[Telefon],MATCH(Q1763&amp;"_"&amp;D1762,XMLLINK[EID_MID],0)))</f>
        <v/>
      </c>
      <c r="K1762" s="18" t="str">
        <f>IF(S1762,"",INDEX(XMLLINK[Instrument],MATCH(Q1763&amp;"_"&amp;D1762,XMLLINK[EID_MID],0)))</f>
        <v/>
      </c>
      <c r="L1762" s="18" t="str">
        <f>IF(S1762,"",INDEX(XMLLINK[BereichIDPerson],MATCH(Q1763&amp;"_"&amp;D1762,XMLLINK[EID_MID],0)))</f>
        <v/>
      </c>
      <c r="M1762" s="18" t="str">
        <f>IF(S1762,"",INDEX(XMLLINK[BereichNamePerson],MATCH(Q1763&amp;"_"&amp;D1762,XMLLINK[EID_MID],0)))</f>
        <v/>
      </c>
      <c r="N1762" s="18" t="str">
        <f>IF(S1762,"",INDEX(XMLLINK[AuswahlPerson],MATCH(Q1763&amp;"_"&amp;D1762,XMLLINK[EID_MID],0)))</f>
        <v/>
      </c>
      <c r="O1762" s="18" t="str">
        <f>IF(S1762,"",INDEX(XMLLINK[BemerkungPerson],MATCH(Q1763&amp;"_"&amp;D1762,XMLLINK[EID_MID],0)))</f>
        <v/>
      </c>
      <c r="Q1762" s="21">
        <f t="shared" si="348"/>
        <v>88</v>
      </c>
      <c r="R1762" s="15">
        <v>7</v>
      </c>
      <c r="S1762" s="18" t="b">
        <f>ISERROR(INDEX(XMLLINK[NamePerson],MATCH(Q1757&amp;"_"&amp;D1762,XMLLINK[EID_MID],0)))</f>
        <v>1</v>
      </c>
      <c r="U1762" s="15" t="str">
        <f t="shared" ca="1" si="349"/>
        <v/>
      </c>
      <c r="W1762" s="15" t="str">
        <f>IF(OR(M1762="",COUNTIF(M1756:M1761,M1762)&gt;0),"",", "&amp;M1762)</f>
        <v/>
      </c>
      <c r="Y1762" s="15" t="str">
        <f>IF(OR(K1762="",COUNTIF(K1759:K1761,K1762)&gt;0),"",", "&amp;K1762)</f>
        <v/>
      </c>
    </row>
    <row r="1763" spans="1:25" x14ac:dyDescent="0.25">
      <c r="A1763" s="24"/>
      <c r="B1763" s="17" t="s">
        <v>86</v>
      </c>
      <c r="C1763" s="18" t="str">
        <f>IF(ISERROR(S1755),"",INDEX(XMLLINK[BereichName],MATCH(Q1763,XMLLINK[EnsembleNr],0)))</f>
        <v/>
      </c>
      <c r="D1763" s="21">
        <v>8</v>
      </c>
      <c r="E1763" s="18" t="str">
        <f>IF(S1763,"",INDEX(XMLLINK[NamePerson],MATCH(Q1764&amp;"_"&amp;D1763,XMLLINK[EID_MID],0)))</f>
        <v/>
      </c>
      <c r="F1763" s="18" t="str">
        <f>IF(S1763,"",INDEX(XMLLINK[GebDat],MATCH(Q1764&amp;"_"&amp;D1763,XMLLINK[EID_MID],0)))</f>
        <v/>
      </c>
      <c r="G1763" s="18" t="str">
        <f>IF(S1763,"",INDEX(XMLLINK[Geschlecht],MATCH(Q1764&amp;"_"&amp;D1763,XMLLINK[EID_MID],0)))</f>
        <v/>
      </c>
      <c r="H1763" s="18" t="str">
        <f>IF(S1763,"",INDEX(XMLLINK[Adresse],MATCH(Q1764&amp;"_"&amp;D1763,XMLLINK[EID_MID],0)))</f>
        <v/>
      </c>
      <c r="I1763" s="18" t="str">
        <f>IF(S1763,"",INDEX(XMLLINK[Email],MATCH(Q1764&amp;"_"&amp;D1763,XMLLINK[EID_MID],0)))</f>
        <v/>
      </c>
      <c r="J1763" s="18" t="str">
        <f>IF(S1763,"",INDEX(XMLLINK[Telefon],MATCH(Q1764&amp;"_"&amp;D1763,XMLLINK[EID_MID],0)))</f>
        <v/>
      </c>
      <c r="K1763" s="18" t="str">
        <f>IF(S1763,"",INDEX(XMLLINK[Instrument],MATCH(Q1764&amp;"_"&amp;D1763,XMLLINK[EID_MID],0)))</f>
        <v/>
      </c>
      <c r="L1763" s="18" t="str">
        <f>IF(S1763,"",INDEX(XMLLINK[BereichIDPerson],MATCH(Q1764&amp;"_"&amp;D1763,XMLLINK[EID_MID],0)))</f>
        <v/>
      </c>
      <c r="M1763" s="18" t="str">
        <f>IF(S1763,"",INDEX(XMLLINK[BereichNamePerson],MATCH(Q1764&amp;"_"&amp;D1763,XMLLINK[EID_MID],0)))</f>
        <v/>
      </c>
      <c r="N1763" s="18" t="str">
        <f>IF(S1763,"",INDEX(XMLLINK[AuswahlPerson],MATCH(Q1764&amp;"_"&amp;D1763,XMLLINK[EID_MID],0)))</f>
        <v/>
      </c>
      <c r="O1763" s="18" t="str">
        <f>IF(S1763,"",INDEX(XMLLINK[BemerkungPerson],MATCH(Q1764&amp;"_"&amp;D1763,XMLLINK[EID_MID],0)))</f>
        <v/>
      </c>
      <c r="Q1763" s="21">
        <f t="shared" si="348"/>
        <v>88</v>
      </c>
      <c r="R1763" s="15">
        <v>8</v>
      </c>
      <c r="S1763" s="18" t="b">
        <f>ISERROR(INDEX(XMLLINK[NamePerson],MATCH(Q1757&amp;"_"&amp;D1763,XMLLINK[EID_MID],0)))</f>
        <v>1</v>
      </c>
      <c r="U1763" s="15" t="str">
        <f t="shared" ca="1" si="349"/>
        <v/>
      </c>
      <c r="W1763" s="15" t="str">
        <f>IF(OR(M1763="",COUNTIF(M1756:M1762,M1763)&gt;0),"",", "&amp;M1763)</f>
        <v/>
      </c>
      <c r="Y1763" s="15" t="str">
        <f>IF(OR(K1763="",COUNTIF(K1760:K1762,K1763)&gt;0),"",", "&amp;K1763)</f>
        <v/>
      </c>
    </row>
    <row r="1764" spans="1:25" x14ac:dyDescent="0.25">
      <c r="A1764" s="24"/>
      <c r="B1764" s="17" t="s">
        <v>87</v>
      </c>
      <c r="C1764" s="18" t="str">
        <f>IF(ISERROR(S1755),"",INDEX(XMLLINK[Auftrittzeit],MATCH(Q1764,XMLLINK[EnsembleNr],0)))</f>
        <v/>
      </c>
      <c r="D1764" s="17" t="s">
        <v>94</v>
      </c>
      <c r="E1764" s="15" t="s">
        <v>29</v>
      </c>
      <c r="F1764" s="15" t="s">
        <v>30</v>
      </c>
      <c r="G1764" s="15" t="s">
        <v>95</v>
      </c>
      <c r="H1764" s="15" t="s">
        <v>32</v>
      </c>
      <c r="I1764" s="15" t="s">
        <v>20</v>
      </c>
      <c r="J1764" s="15" t="s">
        <v>39</v>
      </c>
      <c r="Q1764" s="21">
        <f t="shared" si="348"/>
        <v>88</v>
      </c>
      <c r="U1764" s="15">
        <f ca="1">COUNT(U1756:U1763)</f>
        <v>0</v>
      </c>
      <c r="W1764" s="29" t="str">
        <f>CONCATENATE(W1765,V1766,W1766,V1767,W1767,V1768,W1768,V1769,W1769,V1770,W1770,V1771,W1771)</f>
        <v/>
      </c>
    </row>
    <row r="1765" spans="1:25" x14ac:dyDescent="0.25">
      <c r="A1765" s="24"/>
      <c r="B1765" s="17" t="s">
        <v>88</v>
      </c>
      <c r="C1765" s="18" t="str">
        <f>IF(ISERROR(S1755),"",INDEX(XMLLINK[Bemerkung],MATCH(Q1765,XMLLINK[EnsembleNr],0)))</f>
        <v/>
      </c>
      <c r="D1765" s="21">
        <v>1</v>
      </c>
      <c r="E1765" s="18" t="str">
        <f>IF(S1765,"",INDEX(XMLLINK[Titel],MATCH(Q1766&amp;"_"&amp;D1765,XMLLINK[EID_WID],0)))</f>
        <v/>
      </c>
      <c r="F1765" s="18" t="str">
        <f>IF(S1765,"",INDEX(XMLLINK[Komponist],MATCH(Q1766&amp;"_"&amp;D1765,XMLLINK[EID_WID],0)))</f>
        <v/>
      </c>
      <c r="G1765" s="18" t="str">
        <f>IF(S1765,"",INDEX(XMLLINK[Satz],MATCH(Q1766&amp;"_"&amp;D1765,XMLLINK[EID_WID],0)))</f>
        <v/>
      </c>
      <c r="H1765" s="18" t="str">
        <f>IF(S1765,"",INDEX(XMLLINK[Dauer],MATCH(Q1766&amp;"_"&amp;D1765,XMLLINK[EID_WID],0)))</f>
        <v/>
      </c>
      <c r="I1765" s="18" t="str">
        <f>IF(S1765,"",INDEX(XMLLINK[BemerkungWerk],MATCH(Q1766&amp;"_"&amp;D1765,XMLLINK[EID_WID],0)))</f>
        <v/>
      </c>
      <c r="J1765" s="18" t="str">
        <f>IF(S1765,"",INDEX(XMLLINK[Pflicht],MATCH(Q1766&amp;"_"&amp;D1765,XMLLINK[EID_WID],0)))</f>
        <v/>
      </c>
      <c r="Q1765" s="21">
        <f t="shared" si="348"/>
        <v>88</v>
      </c>
      <c r="R1765" s="22" t="s">
        <v>102</v>
      </c>
      <c r="S1765" s="18" t="b">
        <f>ISERROR(INDEX(XMLLINK[NamePerson],MATCH(Q1767&amp;"_"&amp;D1765,XMLLINK[EID_WID],0)))</f>
        <v>1</v>
      </c>
      <c r="W1765" s="15" t="str">
        <f t="shared" ref="W1765:W1772" si="350">IF(AND(F1765="",G1765=""),E1765,IF(AND(F1765&lt;&gt;"",G1765&lt;&gt;""),F1765&amp;", "&amp;E1765&amp;", "&amp;G1765,IF(F1765="",E1765&amp;", "&amp;G1765,F1765&amp;", "&amp;E1765)))</f>
        <v/>
      </c>
    </row>
    <row r="1766" spans="1:25" x14ac:dyDescent="0.25">
      <c r="A1766" s="24"/>
      <c r="B1766" s="17" t="s">
        <v>108</v>
      </c>
      <c r="C1766" s="28" t="str">
        <f ca="1">IF(U1764=0,"",SUM(U1756:U1763)/U1764/365.25)</f>
        <v/>
      </c>
      <c r="D1766" s="21">
        <v>2</v>
      </c>
      <c r="E1766" s="18" t="str">
        <f>IF(S1766,"",INDEX(XMLLINK[Titel],MATCH(Q1767&amp;"_"&amp;D1766,XMLLINK[EID_WID],0)))</f>
        <v/>
      </c>
      <c r="F1766" s="18" t="str">
        <f>IF(S1766,"",INDEX(XMLLINK[Komponist],MATCH(Q1767&amp;"_"&amp;D1766,XMLLINK[EID_WID],0)))</f>
        <v/>
      </c>
      <c r="G1766" s="18" t="str">
        <f>IF(S1766,"",INDEX(XMLLINK[Satz],MATCH(Q1767&amp;"_"&amp;D1766,XMLLINK[EID_WID],0)))</f>
        <v/>
      </c>
      <c r="H1766" s="18" t="str">
        <f>IF(S1766,"",INDEX(XMLLINK[Dauer],MATCH(Q1767&amp;"_"&amp;D1766,XMLLINK[EID_WID],0)))</f>
        <v/>
      </c>
      <c r="I1766" s="18" t="str">
        <f>IF(S1766,"",INDEX(XMLLINK[BemerkungWerk],MATCH(Q1767&amp;"_"&amp;D1766,XMLLINK[EID_WID],0)))</f>
        <v/>
      </c>
      <c r="J1766" s="18" t="str">
        <f>IF(S1766,"",INDEX(XMLLINK[Pflicht],MATCH(Q1767&amp;"_"&amp;D1766,XMLLINK[EID_WID],0)))</f>
        <v/>
      </c>
      <c r="Q1766" s="21">
        <f t="shared" si="348"/>
        <v>88</v>
      </c>
      <c r="R1766" s="22">
        <v>2</v>
      </c>
      <c r="S1766" s="18" t="b">
        <f>ISERROR(INDEX(XMLLINK[NamePerson],MATCH(Q1768&amp;"_"&amp;D1766,XMLLINK[EID_WID],0)))</f>
        <v>1</v>
      </c>
      <c r="V1766" s="15" t="str">
        <f>IF(W1766="","","; ")</f>
        <v/>
      </c>
      <c r="W1766" s="15" t="str">
        <f t="shared" si="350"/>
        <v/>
      </c>
    </row>
    <row r="1767" spans="1:25" x14ac:dyDescent="0.25">
      <c r="A1767" s="24"/>
      <c r="D1767" s="21">
        <v>3</v>
      </c>
      <c r="E1767" s="18" t="str">
        <f>IF(S1767,"",INDEX(XMLLINK[Titel],MATCH(Q1768&amp;"_"&amp;D1767,XMLLINK[EID_WID],0)))</f>
        <v/>
      </c>
      <c r="F1767" s="18" t="str">
        <f>IF(S1767,"",INDEX(XMLLINK[Komponist],MATCH(Q1768&amp;"_"&amp;D1767,XMLLINK[EID_WID],0)))</f>
        <v/>
      </c>
      <c r="G1767" s="18" t="str">
        <f>IF(S1767,"",INDEX(XMLLINK[Satz],MATCH(Q1768&amp;"_"&amp;D1767,XMLLINK[EID_WID],0)))</f>
        <v/>
      </c>
      <c r="H1767" s="18" t="str">
        <f>IF(S1767,"",INDEX(XMLLINK[Dauer],MATCH(Q1768&amp;"_"&amp;D1767,XMLLINK[EID_WID],0)))</f>
        <v/>
      </c>
      <c r="I1767" s="18" t="str">
        <f>IF(S1767,"",INDEX(XMLLINK[BemerkungWerk],MATCH(Q1768&amp;"_"&amp;D1767,XMLLINK[EID_WID],0)))</f>
        <v/>
      </c>
      <c r="J1767" s="18" t="str">
        <f>IF(S1767,"",INDEX(XMLLINK[Pflicht],MATCH(Q1768&amp;"_"&amp;D1767,XMLLINK[EID_WID],0)))</f>
        <v/>
      </c>
      <c r="Q1767" s="21">
        <f t="shared" si="348"/>
        <v>88</v>
      </c>
      <c r="R1767" s="22">
        <v>3</v>
      </c>
      <c r="S1767" s="18" t="b">
        <f>ISERROR(INDEX(XMLLINK[NamePerson],MATCH(Q1769&amp;"_"&amp;D1767,XMLLINK[EID_WID],0)))</f>
        <v>1</v>
      </c>
      <c r="V1767" s="15" t="str">
        <f t="shared" ref="V1767:V1772" si="351">IF(W1767="","","; ")</f>
        <v/>
      </c>
      <c r="W1767" s="15" t="str">
        <f t="shared" si="350"/>
        <v/>
      </c>
    </row>
    <row r="1768" spans="1:25" x14ac:dyDescent="0.25">
      <c r="A1768" s="24"/>
      <c r="D1768" s="21">
        <v>4</v>
      </c>
      <c r="E1768" s="18" t="str">
        <f>IF(S1768,"",INDEX(XMLLINK[Titel],MATCH(Q1769&amp;"_"&amp;D1768,XMLLINK[EID_WID],0)))</f>
        <v/>
      </c>
      <c r="F1768" s="18" t="str">
        <f>IF(S1768,"",INDEX(XMLLINK[Komponist],MATCH(Q1769&amp;"_"&amp;D1768,XMLLINK[EID_WID],0)))</f>
        <v/>
      </c>
      <c r="G1768" s="18" t="str">
        <f>IF(S1768,"",INDEX(XMLLINK[Satz],MATCH(Q1769&amp;"_"&amp;D1768,XMLLINK[EID_WID],0)))</f>
        <v/>
      </c>
      <c r="H1768" s="18" t="str">
        <f>IF(S1768,"",INDEX(XMLLINK[Dauer],MATCH(Q1769&amp;"_"&amp;D1768,XMLLINK[EID_WID],0)))</f>
        <v/>
      </c>
      <c r="I1768" s="18" t="str">
        <f>IF(S1768,"",INDEX(XMLLINK[BemerkungWerk],MATCH(Q1769&amp;"_"&amp;D1768,XMLLINK[EID_WID],0)))</f>
        <v/>
      </c>
      <c r="J1768" s="18" t="str">
        <f>IF(S1768,"",INDEX(XMLLINK[Pflicht],MATCH(Q1769&amp;"_"&amp;D1768,XMLLINK[EID_WID],0)))</f>
        <v/>
      </c>
      <c r="Q1768" s="21">
        <f t="shared" si="348"/>
        <v>88</v>
      </c>
      <c r="R1768" s="22">
        <v>4</v>
      </c>
      <c r="S1768" s="18" t="b">
        <f>ISERROR(INDEX(XMLLINK[NamePerson],MATCH(Q1770&amp;"_"&amp;D1768,XMLLINK[EID_WID],0)))</f>
        <v>1</v>
      </c>
      <c r="V1768" s="15" t="str">
        <f t="shared" si="351"/>
        <v/>
      </c>
      <c r="W1768" s="15" t="str">
        <f t="shared" si="350"/>
        <v/>
      </c>
    </row>
    <row r="1769" spans="1:25" x14ac:dyDescent="0.25">
      <c r="A1769" s="24"/>
      <c r="D1769" s="21">
        <v>5</v>
      </c>
      <c r="E1769" s="18" t="str">
        <f>IF(S1769,"",INDEX(XMLLINK[Titel],MATCH(Q1770&amp;"_"&amp;D1769,XMLLINK[EID_WID],0)))</f>
        <v/>
      </c>
      <c r="F1769" s="18" t="str">
        <f>IF(S1769,"",INDEX(XMLLINK[Komponist],MATCH(Q1770&amp;"_"&amp;D1769,XMLLINK[EID_WID],0)))</f>
        <v/>
      </c>
      <c r="G1769" s="18" t="str">
        <f>IF(S1769,"",INDEX(XMLLINK[Satz],MATCH(Q1770&amp;"_"&amp;D1769,XMLLINK[EID_WID],0)))</f>
        <v/>
      </c>
      <c r="H1769" s="18" t="str">
        <f>IF(S1769,"",INDEX(XMLLINK[Dauer],MATCH(Q1770&amp;"_"&amp;D1769,XMLLINK[EID_WID],0)))</f>
        <v/>
      </c>
      <c r="I1769" s="18" t="str">
        <f>IF(S1769,"",INDEX(XMLLINK[BemerkungWerk],MATCH(Q1770&amp;"_"&amp;D1769,XMLLINK[EID_WID],0)))</f>
        <v/>
      </c>
      <c r="J1769" s="18" t="str">
        <f>IF(S1769,"",INDEX(XMLLINK[Pflicht],MATCH(Q1770&amp;"_"&amp;D1769,XMLLINK[EID_WID],0)))</f>
        <v/>
      </c>
      <c r="Q1769" s="21">
        <f t="shared" si="348"/>
        <v>88</v>
      </c>
      <c r="R1769" s="22">
        <v>5</v>
      </c>
      <c r="S1769" s="18" t="b">
        <f>ISERROR(INDEX(XMLLINK[NamePerson],MATCH(Q1771&amp;"_"&amp;D1769,XMLLINK[EID_WID],0)))</f>
        <v>1</v>
      </c>
      <c r="V1769" s="15" t="str">
        <f t="shared" si="351"/>
        <v/>
      </c>
      <c r="W1769" s="15" t="str">
        <f t="shared" si="350"/>
        <v/>
      </c>
    </row>
    <row r="1770" spans="1:25" x14ac:dyDescent="0.25">
      <c r="A1770" s="24"/>
      <c r="D1770" s="21">
        <v>6</v>
      </c>
      <c r="E1770" s="18" t="str">
        <f>IF(S1770,"",INDEX(XMLLINK[Titel],MATCH(Q1771&amp;"_"&amp;D1770,XMLLINK[EID_WID],0)))</f>
        <v/>
      </c>
      <c r="F1770" s="18" t="str">
        <f>IF(S1770,"",INDEX(XMLLINK[Komponist],MATCH(Q1771&amp;"_"&amp;D1770,XMLLINK[EID_WID],0)))</f>
        <v/>
      </c>
      <c r="G1770" s="18" t="str">
        <f>IF(S1770,"",INDEX(XMLLINK[Satz],MATCH(Q1771&amp;"_"&amp;D1770,XMLLINK[EID_WID],0)))</f>
        <v/>
      </c>
      <c r="H1770" s="18" t="str">
        <f>IF(S1770,"",INDEX(XMLLINK[Dauer],MATCH(Q1771&amp;"_"&amp;D1770,XMLLINK[EID_WID],0)))</f>
        <v/>
      </c>
      <c r="I1770" s="18" t="str">
        <f>IF(S1770,"",INDEX(XMLLINK[BemerkungWerk],MATCH(Q1771&amp;"_"&amp;D1770,XMLLINK[EID_WID],0)))</f>
        <v/>
      </c>
      <c r="J1770" s="18" t="str">
        <f>IF(S1770,"",INDEX(XMLLINK[Pflicht],MATCH(Q1771&amp;"_"&amp;D1770,XMLLINK[EID_WID],0)))</f>
        <v/>
      </c>
      <c r="Q1770" s="21">
        <f t="shared" si="348"/>
        <v>88</v>
      </c>
      <c r="R1770" s="22">
        <v>6</v>
      </c>
      <c r="S1770" s="18" t="b">
        <f>ISERROR(INDEX(XMLLINK[NamePerson],MATCH(Q1772&amp;"_"&amp;D1770,XMLLINK[EID_WID],0)))</f>
        <v>1</v>
      </c>
      <c r="V1770" s="15" t="str">
        <f t="shared" si="351"/>
        <v/>
      </c>
      <c r="W1770" s="15" t="str">
        <f t="shared" si="350"/>
        <v/>
      </c>
    </row>
    <row r="1771" spans="1:25" x14ac:dyDescent="0.25">
      <c r="A1771" s="24"/>
      <c r="D1771" s="21">
        <v>7</v>
      </c>
      <c r="E1771" s="18" t="str">
        <f>IF(S1771,"",INDEX(XMLLINK[Titel],MATCH(Q1772&amp;"_"&amp;D1771,XMLLINK[EID_WID],0)))</f>
        <v/>
      </c>
      <c r="F1771" s="18" t="str">
        <f>IF(S1771,"",INDEX(XMLLINK[Komponist],MATCH(Q1772&amp;"_"&amp;D1771,XMLLINK[EID_WID],0)))</f>
        <v/>
      </c>
      <c r="G1771" s="18" t="str">
        <f>IF(S1771,"",INDEX(XMLLINK[Satz],MATCH(Q1772&amp;"_"&amp;D1771,XMLLINK[EID_WID],0)))</f>
        <v/>
      </c>
      <c r="H1771" s="18" t="str">
        <f>IF(S1771,"",INDEX(XMLLINK[Dauer],MATCH(Q1772&amp;"_"&amp;D1771,XMLLINK[EID_WID],0)))</f>
        <v/>
      </c>
      <c r="I1771" s="18" t="str">
        <f>IF(S1771,"",INDEX(XMLLINK[BemerkungWerk],MATCH(Q1772&amp;"_"&amp;D1771,XMLLINK[EID_WID],0)))</f>
        <v/>
      </c>
      <c r="J1771" s="18" t="str">
        <f>IF(S1771,"",INDEX(XMLLINK[Pflicht],MATCH(Q1772&amp;"_"&amp;D1771,XMLLINK[EID_WID],0)))</f>
        <v/>
      </c>
      <c r="Q1771" s="21">
        <f t="shared" si="348"/>
        <v>88</v>
      </c>
      <c r="R1771" s="22">
        <v>7</v>
      </c>
      <c r="S1771" s="18" t="b">
        <f>ISERROR(INDEX(XMLLINK[NamePerson],MATCH(Q1773&amp;"_"&amp;D1771,XMLLINK[EID_WID],0)))</f>
        <v>1</v>
      </c>
      <c r="V1771" s="15" t="str">
        <f t="shared" si="351"/>
        <v/>
      </c>
      <c r="W1771" s="15" t="str">
        <f t="shared" si="350"/>
        <v/>
      </c>
    </row>
    <row r="1772" spans="1:25" x14ac:dyDescent="0.25">
      <c r="A1772" s="24"/>
      <c r="D1772" s="21">
        <v>8</v>
      </c>
      <c r="E1772" s="18" t="str">
        <f>IF(S1772,"",INDEX(XMLLINK[Titel],MATCH(Q1773&amp;"_"&amp;D1772,XMLLINK[EID_WID],0)))</f>
        <v/>
      </c>
      <c r="F1772" s="18" t="str">
        <f>IF(S1772,"",INDEX(XMLLINK[Komponist],MATCH(Q1773&amp;"_"&amp;D1772,XMLLINK[EID_WID],0)))</f>
        <v/>
      </c>
      <c r="G1772" s="18" t="str">
        <f>IF(S1772,"",INDEX(XMLLINK[Satz],MATCH(Q1773&amp;"_"&amp;D1772,XMLLINK[EID_WID],0)))</f>
        <v/>
      </c>
      <c r="H1772" s="18" t="str">
        <f>IF(S1772,"",INDEX(XMLLINK[Dauer],MATCH(Q1773&amp;"_"&amp;D1772,XMLLINK[EID_WID],0)))</f>
        <v/>
      </c>
      <c r="I1772" s="18" t="str">
        <f>IF(S1772,"",INDEX(XMLLINK[BemerkungWerk],MATCH(Q1773&amp;"_"&amp;D1772,XMLLINK[EID_WID],0)))</f>
        <v/>
      </c>
      <c r="J1772" s="18" t="str">
        <f>IF(S1772,"",INDEX(XMLLINK[Pflicht],MATCH(Q1773&amp;"_"&amp;D1772,XMLLINK[EID_WID],0)))</f>
        <v/>
      </c>
      <c r="Q1772" s="21"/>
      <c r="R1772" s="22">
        <v>8</v>
      </c>
      <c r="S1772" s="18" t="b">
        <f>ISERROR(INDEX(XMLLINK[NamePerson],MATCH(A1773&amp;"_"&amp;D1772,XMLLINK[EID_WID],0)))</f>
        <v>1</v>
      </c>
      <c r="V1772" s="15" t="str">
        <f t="shared" si="351"/>
        <v/>
      </c>
      <c r="W1772" s="15" t="str">
        <f t="shared" si="350"/>
        <v/>
      </c>
    </row>
    <row r="1774" spans="1:25" x14ac:dyDescent="0.25">
      <c r="A1774" s="23" t="s">
        <v>96</v>
      </c>
      <c r="B1774" s="23">
        <f>(ROW()+6)/20</f>
        <v>89</v>
      </c>
      <c r="C1774" s="24"/>
      <c r="D1774" s="24"/>
      <c r="E1774" s="24"/>
      <c r="F1774" s="24"/>
      <c r="G1774" s="24"/>
      <c r="H1774" s="24"/>
      <c r="I1774" s="24"/>
      <c r="J1774" s="24"/>
      <c r="K1774" s="24"/>
      <c r="L1774" s="24"/>
      <c r="M1774" s="24"/>
      <c r="N1774" s="24"/>
      <c r="O1774" s="24"/>
    </row>
    <row r="1775" spans="1:25" x14ac:dyDescent="0.25">
      <c r="A1775" s="24"/>
      <c r="B1775" s="17" t="s">
        <v>78</v>
      </c>
      <c r="C1775" s="18" t="str">
        <f>IF(ISERROR(S1775),"",INDEX(XMLLINK[Name],MATCH(Q1776,XMLLINK[EnsembleNr],0)))</f>
        <v/>
      </c>
      <c r="D1775" s="17" t="s">
        <v>89</v>
      </c>
      <c r="E1775" s="19" t="s">
        <v>11</v>
      </c>
      <c r="F1775" s="15" t="s">
        <v>90</v>
      </c>
      <c r="G1775" s="15" t="s">
        <v>91</v>
      </c>
      <c r="H1775" s="15" t="s">
        <v>24</v>
      </c>
      <c r="I1775" s="15" t="s">
        <v>25</v>
      </c>
      <c r="J1775" s="15" t="s">
        <v>26</v>
      </c>
      <c r="K1775" s="15" t="s">
        <v>27</v>
      </c>
      <c r="L1775" s="15" t="s">
        <v>18</v>
      </c>
      <c r="M1775" s="15" t="s">
        <v>92</v>
      </c>
      <c r="N1775" s="15" t="s">
        <v>93</v>
      </c>
      <c r="O1775" s="15" t="s">
        <v>20</v>
      </c>
      <c r="Q1775" s="21" t="s">
        <v>103</v>
      </c>
      <c r="R1775" s="17" t="s">
        <v>97</v>
      </c>
      <c r="S1775" s="20" t="e">
        <f>VLOOKUP(Q1777,XMLLINK[EnsembleNr],1,0)</f>
        <v>#N/A</v>
      </c>
      <c r="T1775" s="15" t="s">
        <v>100</v>
      </c>
      <c r="W1775" s="29" t="str">
        <f>CONCATENATE(W1776,W1777,W1778,W1779,W1780,W1781,W1782,W1783)</f>
        <v/>
      </c>
      <c r="X1775" s="31">
        <f>8-COUNTIF(W1776:W1783,"")</f>
        <v>0</v>
      </c>
      <c r="Y1775" s="29" t="str">
        <f>CONCATENATE(Y1776,Y1777,Y1778,Y1779,Y1780,Y1781,Y1782,Y1783)</f>
        <v/>
      </c>
    </row>
    <row r="1776" spans="1:25" x14ac:dyDescent="0.25">
      <c r="A1776" s="24"/>
      <c r="B1776" s="17" t="s">
        <v>79</v>
      </c>
      <c r="C1776" s="18" t="str">
        <f>IF(ISERROR(S1775),"",INDEX(XMLLINK[Leiter],MATCH(Q1776,XMLLINK[EnsembleNr],0)))</f>
        <v/>
      </c>
      <c r="D1776" s="21">
        <v>1</v>
      </c>
      <c r="E1776" s="18" t="str">
        <f>IF(S1776,"",INDEX(XMLLINK[NamePerson],MATCH(Q1777&amp;"_"&amp;D1776,XMLLINK[EID_MID],0)))</f>
        <v/>
      </c>
      <c r="F1776" s="18" t="str">
        <f>IF(S1776,"",INDEX(XMLLINK[GebDat],MATCH(Q1777&amp;"_"&amp;D1776,XMLLINK[EID_MID],0)))</f>
        <v/>
      </c>
      <c r="G1776" s="18" t="str">
        <f>IF(S1776,"",INDEX(XMLLINK[Geschlecht],MATCH(Q1777&amp;"_"&amp;D1776,XMLLINK[EID_MID],0)))</f>
        <v/>
      </c>
      <c r="H1776" s="18" t="str">
        <f>IF(S1776,"",INDEX(XMLLINK[Adresse],MATCH(Q1777&amp;"_"&amp;D1776,XMLLINK[EID_MID],0)))</f>
        <v/>
      </c>
      <c r="I1776" s="18" t="str">
        <f>IF(S1776,"",INDEX(XMLLINK[Email],MATCH(Q1777&amp;"_"&amp;D1776,XMLLINK[EID_MID],0)))</f>
        <v/>
      </c>
      <c r="J1776" s="18" t="str">
        <f>IF(S1776,"",INDEX(XMLLINK[Telefon],MATCH(Q1777&amp;"_"&amp;D1776,XMLLINK[EID_MID],0)))</f>
        <v/>
      </c>
      <c r="K1776" s="18" t="str">
        <f>IF(S1776,"",INDEX(XMLLINK[Instrument],MATCH(Q1777&amp;"_"&amp;D1776,XMLLINK[EID_MID],0)))</f>
        <v/>
      </c>
      <c r="L1776" s="18" t="str">
        <f>IF(S1776,"",INDEX(XMLLINK[BereichIDPerson],MATCH(Q1777&amp;"_"&amp;D1776,XMLLINK[EID_MID],0)))</f>
        <v/>
      </c>
      <c r="M1776" s="18" t="str">
        <f>IF(S1776,"",INDEX(XMLLINK[BereichNamePerson],MATCH(Q1777&amp;"_"&amp;D1776,XMLLINK[EID_MID],0)))</f>
        <v/>
      </c>
      <c r="N1776" s="18" t="str">
        <f>IF(S1776,"",INDEX(XMLLINK[AuswahlPerson],MATCH(Q1777&amp;"_"&amp;D1776,XMLLINK[EID_MID],0)))</f>
        <v/>
      </c>
      <c r="O1776" s="18" t="str">
        <f>IF(S1776,"",INDEX(XMLLINK[BemerkungPerson],MATCH(Q1777&amp;"_"&amp;D1776,XMLLINK[EID_MID],0)))</f>
        <v/>
      </c>
      <c r="Q1776" s="21">
        <f>B1774</f>
        <v>89</v>
      </c>
      <c r="R1776" s="22" t="s">
        <v>101</v>
      </c>
      <c r="S1776" s="18" t="b">
        <f>ISERROR(INDEX(XMLLINK[NamePerson],MATCH(Q1777&amp;"_"&amp;D1776,XMLLINK[EID_MID],0)))</f>
        <v>1</v>
      </c>
      <c r="U1776" s="15" t="str">
        <f ca="1">IF(ISNUMBER(DATEVALUE(F1776)),TODAY()-DATEVALUE(F1776),"")</f>
        <v/>
      </c>
      <c r="W1776" s="15" t="str">
        <f>M1776</f>
        <v/>
      </c>
      <c r="X1776" s="29" t="str">
        <f>IF(E1776="","",IF(E1777="",E1776,IF(E1778="",E1776&amp;", "&amp;E1777,IF(E1779="",E1776&amp;", "&amp;E1777&amp;", "&amp;E1778,IF(E1780="",E1776&amp;", "&amp;E1777&amp;", "&amp;E1778&amp;", "&amp;E1779,IF(E1781="",E1776&amp;", "&amp;E1777&amp;", "&amp;E1778&amp;", "&amp;E1779&amp;", "&amp;E1780,IF(E1782="",E1776&amp;", "&amp;E1777&amp;", "&amp;E1778&amp;", "&amp;E1779&amp;", "&amp;E1780&amp;", "&amp;E1781,IF(E1783="",E1776&amp;", "&amp;E1777&amp;", "&amp;E1778&amp;", "&amp;E1779&amp;", "&amp;E1780&amp;", "&amp;E1781&amp;", "&amp;E1782,E1776&amp;", "&amp;E1777&amp;", "&amp;E1778&amp;", "&amp;E1779&amp;", "&amp;E1780&amp;", "&amp;E1781&amp;", "&amp;E1782&amp;", "&amp;E1783))))))))</f>
        <v/>
      </c>
      <c r="Y1776" s="15" t="str">
        <f>K1776</f>
        <v/>
      </c>
    </row>
    <row r="1777" spans="1:25" x14ac:dyDescent="0.25">
      <c r="A1777" s="24"/>
      <c r="B1777" s="17" t="s">
        <v>80</v>
      </c>
      <c r="C1777" s="18" t="str">
        <f>IF(ISERROR(S1775),"",INDEX(XMLLINK[LeiterEmail],MATCH(Q1777,XMLLINK[EnsembleNr],0)))</f>
        <v/>
      </c>
      <c r="D1777" s="21">
        <v>2</v>
      </c>
      <c r="E1777" s="18" t="str">
        <f>IF(S1777,"",INDEX(XMLLINK[NamePerson],MATCH(Q1778&amp;"_"&amp;D1777,XMLLINK[EID_MID],0)))</f>
        <v/>
      </c>
      <c r="F1777" s="18" t="str">
        <f>IF(S1777,"",INDEX(XMLLINK[GebDat],MATCH(Q1778&amp;"_"&amp;D1777,XMLLINK[EID_MID],0)))</f>
        <v/>
      </c>
      <c r="G1777" s="18" t="str">
        <f>IF(S1777,"",INDEX(XMLLINK[Geschlecht],MATCH(Q1778&amp;"_"&amp;D1777,XMLLINK[EID_MID],0)))</f>
        <v/>
      </c>
      <c r="H1777" s="18" t="str">
        <f>IF(S1777,"",INDEX(XMLLINK[Adresse],MATCH(Q1778&amp;"_"&amp;D1777,XMLLINK[EID_MID],0)))</f>
        <v/>
      </c>
      <c r="I1777" s="18" t="str">
        <f>IF(S1777,"",INDEX(XMLLINK[Email],MATCH(Q1778&amp;"_"&amp;D1777,XMLLINK[EID_MID],0)))</f>
        <v/>
      </c>
      <c r="J1777" s="18" t="str">
        <f>IF(S1777,"",INDEX(XMLLINK[Telefon],MATCH(Q1778&amp;"_"&amp;D1777,XMLLINK[EID_MID],0)))</f>
        <v/>
      </c>
      <c r="K1777" s="18" t="str">
        <f>IF(S1777,"",INDEX(XMLLINK[Instrument],MATCH(Q1778&amp;"_"&amp;D1777,XMLLINK[EID_MID],0)))</f>
        <v/>
      </c>
      <c r="L1777" s="18" t="str">
        <f>IF(S1777,"",INDEX(XMLLINK[BereichIDPerson],MATCH(Q1778&amp;"_"&amp;D1777,XMLLINK[EID_MID],0)))</f>
        <v/>
      </c>
      <c r="M1777" s="18" t="str">
        <f>IF(S1777,"",INDEX(XMLLINK[BereichNamePerson],MATCH(Q1778&amp;"_"&amp;D1777,XMLLINK[EID_MID],0)))</f>
        <v/>
      </c>
      <c r="N1777" s="18" t="str">
        <f>IF(S1777,"",INDEX(XMLLINK[AuswahlPerson],MATCH(Q1778&amp;"_"&amp;D1777,XMLLINK[EID_MID],0)))</f>
        <v/>
      </c>
      <c r="O1777" s="18" t="str">
        <f>IF(S1777,"",INDEX(XMLLINK[BemerkungPerson],MATCH(Q1778&amp;"_"&amp;D1777,XMLLINK[EID_MID],0)))</f>
        <v/>
      </c>
      <c r="Q1777" s="21">
        <f t="shared" ref="Q1777:Q1791" si="352">Q1776</f>
        <v>89</v>
      </c>
      <c r="R1777" s="15">
        <v>2</v>
      </c>
      <c r="S1777" s="18" t="b">
        <f>ISERROR(INDEX(XMLLINK[NamePerson],MATCH(Q1777&amp;"_"&amp;D1777,XMLLINK[EID_MID],0)))</f>
        <v>1</v>
      </c>
      <c r="U1777" s="15" t="str">
        <f t="shared" ref="U1777:U1783" ca="1" si="353">IF(ISNUMBER(DATEVALUE(F1777)),TODAY()-DATEVALUE(F1777),"")</f>
        <v/>
      </c>
      <c r="W1777" s="15" t="str">
        <f>IF(AND(M1777&lt;&gt;"",M1777&lt;&gt;M1776),", "&amp;M1777,"")</f>
        <v/>
      </c>
      <c r="Y1777" s="15" t="str">
        <f>IF(AND(K1777&lt;&gt;"",K1777&lt;&gt;K1776),", "&amp;K1777,"")</f>
        <v/>
      </c>
    </row>
    <row r="1778" spans="1:25" x14ac:dyDescent="0.25">
      <c r="A1778" s="24"/>
      <c r="B1778" s="17" t="s">
        <v>81</v>
      </c>
      <c r="C1778" s="18" t="str">
        <f>IF(ISERROR(S1775),"",INDEX(XMLLINK[LeiterTelefon],MATCH(Q1778,XMLLINK[EnsembleNr],0)))</f>
        <v/>
      </c>
      <c r="D1778" s="21">
        <v>3</v>
      </c>
      <c r="E1778" s="18" t="str">
        <f>IF(S1778,"",INDEX(XMLLINK[NamePerson],MATCH(Q1779&amp;"_"&amp;D1778,XMLLINK[EID_MID],0)))</f>
        <v/>
      </c>
      <c r="F1778" s="18" t="str">
        <f>IF(S1778,"",INDEX(XMLLINK[GebDat],MATCH(Q1779&amp;"_"&amp;D1778,XMLLINK[EID_MID],0)))</f>
        <v/>
      </c>
      <c r="G1778" s="18" t="str">
        <f>IF(S1778,"",INDEX(XMLLINK[Geschlecht],MATCH(Q1779&amp;"_"&amp;D1778,XMLLINK[EID_MID],0)))</f>
        <v/>
      </c>
      <c r="H1778" s="18" t="str">
        <f>IF(S1778,"",INDEX(XMLLINK[Adresse],MATCH(Q1779&amp;"_"&amp;D1778,XMLLINK[EID_MID],0)))</f>
        <v/>
      </c>
      <c r="I1778" s="18" t="str">
        <f>IF(S1778,"",INDEX(XMLLINK[Email],MATCH(Q1779&amp;"_"&amp;D1778,XMLLINK[EID_MID],0)))</f>
        <v/>
      </c>
      <c r="J1778" s="18" t="str">
        <f>IF(S1778,"",INDEX(XMLLINK[Telefon],MATCH(Q1779&amp;"_"&amp;D1778,XMLLINK[EID_MID],0)))</f>
        <v/>
      </c>
      <c r="K1778" s="18" t="str">
        <f>IF(S1778,"",INDEX(XMLLINK[Instrument],MATCH(Q1779&amp;"_"&amp;D1778,XMLLINK[EID_MID],0)))</f>
        <v/>
      </c>
      <c r="L1778" s="18" t="str">
        <f>IF(S1778,"",INDEX(XMLLINK[BereichIDPerson],MATCH(Q1779&amp;"_"&amp;D1778,XMLLINK[EID_MID],0)))</f>
        <v/>
      </c>
      <c r="M1778" s="18" t="str">
        <f>IF(S1778,"",INDEX(XMLLINK[BereichNamePerson],MATCH(Q1779&amp;"_"&amp;D1778,XMLLINK[EID_MID],0)))</f>
        <v/>
      </c>
      <c r="N1778" s="18" t="str">
        <f>IF(S1778,"",INDEX(XMLLINK[AuswahlPerson],MATCH(Q1779&amp;"_"&amp;D1778,XMLLINK[EID_MID],0)))</f>
        <v/>
      </c>
      <c r="O1778" s="18" t="str">
        <f>IF(S1778,"",INDEX(XMLLINK[BemerkungPerson],MATCH(Q1779&amp;"_"&amp;D1778,XMLLINK[EID_MID],0)))</f>
        <v/>
      </c>
      <c r="Q1778" s="21">
        <f t="shared" si="352"/>
        <v>89</v>
      </c>
      <c r="R1778" s="15">
        <v>3</v>
      </c>
      <c r="S1778" s="18" t="b">
        <f>ISERROR(INDEX(XMLLINK[NamePerson],MATCH(Q1777&amp;"_"&amp;D1778,XMLLINK[EID_MID],0)))</f>
        <v>1</v>
      </c>
      <c r="U1778" s="15" t="str">
        <f t="shared" ca="1" si="353"/>
        <v/>
      </c>
      <c r="W1778" s="15" t="str">
        <f>IF(OR(M1778="",COUNTIF(M1776:M1777,M1778)&gt;0),"",", "&amp;M1778)</f>
        <v/>
      </c>
      <c r="Y1778" s="15" t="str">
        <f>IF(OR(K1778="",COUNTIF(K1776:K1777,K1778)&gt;0),"",", "&amp;K1778)</f>
        <v/>
      </c>
    </row>
    <row r="1779" spans="1:25" x14ac:dyDescent="0.25">
      <c r="A1779" s="24"/>
      <c r="B1779" s="17" t="s">
        <v>82</v>
      </c>
      <c r="C1779" s="18" t="str">
        <f>IF(ISERROR(S1775),"",INDEX(XMLLINK[Art],MATCH(Q1779,XMLLINK[EnsembleNr],0)))</f>
        <v/>
      </c>
      <c r="D1779" s="21">
        <v>4</v>
      </c>
      <c r="E1779" s="18" t="str">
        <f>IF(S1779,"",INDEX(XMLLINK[NamePerson],MATCH(Q1780&amp;"_"&amp;D1779,XMLLINK[EID_MID],0)))</f>
        <v/>
      </c>
      <c r="F1779" s="18" t="str">
        <f>IF(S1779,"",INDEX(XMLLINK[GebDat],MATCH(Q1780&amp;"_"&amp;D1779,XMLLINK[EID_MID],0)))</f>
        <v/>
      </c>
      <c r="G1779" s="18" t="str">
        <f>IF(S1779,"",INDEX(XMLLINK[Geschlecht],MATCH(Q1780&amp;"_"&amp;D1779,XMLLINK[EID_MID],0)))</f>
        <v/>
      </c>
      <c r="H1779" s="18" t="str">
        <f>IF(S1779,"",INDEX(XMLLINK[Adresse],MATCH(Q1780&amp;"_"&amp;D1779,XMLLINK[EID_MID],0)))</f>
        <v/>
      </c>
      <c r="I1779" s="18" t="str">
        <f>IF(S1779,"",INDEX(XMLLINK[Email],MATCH(Q1780&amp;"_"&amp;D1779,XMLLINK[EID_MID],0)))</f>
        <v/>
      </c>
      <c r="J1779" s="18" t="str">
        <f>IF(S1779,"",INDEX(XMLLINK[Telefon],MATCH(Q1780&amp;"_"&amp;D1779,XMLLINK[EID_MID],0)))</f>
        <v/>
      </c>
      <c r="K1779" s="18" t="str">
        <f>IF(S1779,"",INDEX(XMLLINK[Instrument],MATCH(Q1780&amp;"_"&amp;D1779,XMLLINK[EID_MID],0)))</f>
        <v/>
      </c>
      <c r="L1779" s="18" t="str">
        <f>IF(S1779,"",INDEX(XMLLINK[BereichIDPerson],MATCH(Q1780&amp;"_"&amp;D1779,XMLLINK[EID_MID],0)))</f>
        <v/>
      </c>
      <c r="M1779" s="18" t="str">
        <f>IF(S1779,"",INDEX(XMLLINK[BereichNamePerson],MATCH(Q1780&amp;"_"&amp;D1779,XMLLINK[EID_MID],0)))</f>
        <v/>
      </c>
      <c r="N1779" s="18" t="str">
        <f>IF(S1779,"",INDEX(XMLLINK[AuswahlPerson],MATCH(Q1780&amp;"_"&amp;D1779,XMLLINK[EID_MID],0)))</f>
        <v/>
      </c>
      <c r="O1779" s="18" t="str">
        <f>IF(S1779,"",INDEX(XMLLINK[BemerkungPerson],MATCH(Q1780&amp;"_"&amp;D1779,XMLLINK[EID_MID],0)))</f>
        <v/>
      </c>
      <c r="Q1779" s="21">
        <f t="shared" si="352"/>
        <v>89</v>
      </c>
      <c r="R1779" s="15">
        <v>4</v>
      </c>
      <c r="S1779" s="18" t="b">
        <f>ISERROR(INDEX(XMLLINK[NamePerson],MATCH(Q1777&amp;"_"&amp;D1779,XMLLINK[EID_MID],0)))</f>
        <v>1</v>
      </c>
      <c r="U1779" s="15" t="str">
        <f t="shared" ca="1" si="353"/>
        <v/>
      </c>
      <c r="W1779" s="15" t="str">
        <f>IF(OR(M1779="",COUNTIF(M1776:M1778,M1779)&gt;0),"",", "&amp;M1779)</f>
        <v/>
      </c>
      <c r="Y1779" s="15" t="str">
        <f>IF(OR(K1779="",COUNTIF(K1776:K1778,K1779)&gt;0),"",", "&amp;K1779)</f>
        <v/>
      </c>
    </row>
    <row r="1780" spans="1:25" x14ac:dyDescent="0.25">
      <c r="A1780" s="24"/>
      <c r="B1780" s="17" t="s">
        <v>83</v>
      </c>
      <c r="C1780" s="18" t="str">
        <f>IF(ISERROR(S1775),"",INDEX(XMLLINK[Stufe],MATCH(Q1780,XMLLINK[EnsembleNr],0)))</f>
        <v/>
      </c>
      <c r="D1780" s="21">
        <v>5</v>
      </c>
      <c r="E1780" s="18" t="str">
        <f>IF(S1780,"",INDEX(XMLLINK[NamePerson],MATCH(Q1781&amp;"_"&amp;D1780,XMLLINK[EID_MID],0)))</f>
        <v/>
      </c>
      <c r="F1780" s="18" t="str">
        <f>IF(S1780,"",INDEX(XMLLINK[GebDat],MATCH(Q1781&amp;"_"&amp;D1780,XMLLINK[EID_MID],0)))</f>
        <v/>
      </c>
      <c r="G1780" s="18" t="str">
        <f>IF(S1780,"",INDEX(XMLLINK[Geschlecht],MATCH(Q1781&amp;"_"&amp;D1780,XMLLINK[EID_MID],0)))</f>
        <v/>
      </c>
      <c r="H1780" s="18" t="str">
        <f>IF(S1780,"",INDEX(XMLLINK[Adresse],MATCH(Q1781&amp;"_"&amp;D1780,XMLLINK[EID_MID],0)))</f>
        <v/>
      </c>
      <c r="I1780" s="18" t="str">
        <f>IF(S1780,"",INDEX(XMLLINK[Email],MATCH(Q1781&amp;"_"&amp;D1780,XMLLINK[EID_MID],0)))</f>
        <v/>
      </c>
      <c r="J1780" s="18" t="str">
        <f>IF(S1780,"",INDEX(XMLLINK[Telefon],MATCH(Q1781&amp;"_"&amp;D1780,XMLLINK[EID_MID],0)))</f>
        <v/>
      </c>
      <c r="K1780" s="18" t="str">
        <f>IF(S1780,"",INDEX(XMLLINK[Instrument],MATCH(Q1781&amp;"_"&amp;D1780,XMLLINK[EID_MID],0)))</f>
        <v/>
      </c>
      <c r="L1780" s="18" t="str">
        <f>IF(S1780,"",INDEX(XMLLINK[BereichIDPerson],MATCH(Q1781&amp;"_"&amp;D1780,XMLLINK[EID_MID],0)))</f>
        <v/>
      </c>
      <c r="M1780" s="18" t="str">
        <f>IF(S1780,"",INDEX(XMLLINK[BereichNamePerson],MATCH(Q1781&amp;"_"&amp;D1780,XMLLINK[EID_MID],0)))</f>
        <v/>
      </c>
      <c r="N1780" s="18" t="str">
        <f>IF(S1780,"",INDEX(XMLLINK[AuswahlPerson],MATCH(Q1781&amp;"_"&amp;D1780,XMLLINK[EID_MID],0)))</f>
        <v/>
      </c>
      <c r="O1780" s="18" t="str">
        <f>IF(S1780,"",INDEX(XMLLINK[BemerkungPerson],MATCH(Q1781&amp;"_"&amp;D1780,XMLLINK[EID_MID],0)))</f>
        <v/>
      </c>
      <c r="Q1780" s="21">
        <f t="shared" si="352"/>
        <v>89</v>
      </c>
      <c r="R1780" s="15">
        <v>5</v>
      </c>
      <c r="S1780" s="18" t="b">
        <f>ISERROR(INDEX(XMLLINK[NamePerson],MATCH(Q1777&amp;"_"&amp;D1780,XMLLINK[EID_MID],0)))</f>
        <v>1</v>
      </c>
      <c r="U1780" s="15" t="str">
        <f t="shared" ca="1" si="353"/>
        <v/>
      </c>
      <c r="W1780" s="15" t="str">
        <f>IF(OR(M1780="",COUNTIF(M1776:M1779,M1780)&gt;0),"",", "&amp;M1780)</f>
        <v/>
      </c>
      <c r="Y1780" s="15" t="str">
        <f>IF(OR(K1780="",COUNTIF(K1777:K1779,K1780)&gt;0),"",", "&amp;K1780)</f>
        <v/>
      </c>
    </row>
    <row r="1781" spans="1:25" x14ac:dyDescent="0.25">
      <c r="A1781" s="24"/>
      <c r="B1781" s="17" t="s">
        <v>84</v>
      </c>
      <c r="C1781" s="18" t="str">
        <f>IF(ISERROR(S1775),"",INDEX(XMLLINK[Artikel],MATCH(Q1781,XMLLINK[EnsembleNr],0)))</f>
        <v/>
      </c>
      <c r="D1781" s="21">
        <v>6</v>
      </c>
      <c r="E1781" s="18" t="str">
        <f>IF(S1781,"",INDEX(XMLLINK[NamePerson],MATCH(Q1782&amp;"_"&amp;D1781,XMLLINK[EID_MID],0)))</f>
        <v/>
      </c>
      <c r="F1781" s="18" t="str">
        <f>IF(S1781,"",INDEX(XMLLINK[GebDat],MATCH(Q1782&amp;"_"&amp;D1781,XMLLINK[EID_MID],0)))</f>
        <v/>
      </c>
      <c r="G1781" s="18" t="str">
        <f>IF(S1781,"",INDEX(XMLLINK[Geschlecht],MATCH(Q1782&amp;"_"&amp;D1781,XMLLINK[EID_MID],0)))</f>
        <v/>
      </c>
      <c r="H1781" s="18" t="str">
        <f>IF(S1781,"",INDEX(XMLLINK[Adresse],MATCH(Q1782&amp;"_"&amp;D1781,XMLLINK[EID_MID],0)))</f>
        <v/>
      </c>
      <c r="I1781" s="18" t="str">
        <f>IF(S1781,"",INDEX(XMLLINK[Email],MATCH(Q1782&amp;"_"&amp;D1781,XMLLINK[EID_MID],0)))</f>
        <v/>
      </c>
      <c r="J1781" s="18" t="str">
        <f>IF(S1781,"",INDEX(XMLLINK[Telefon],MATCH(Q1782&amp;"_"&amp;D1781,XMLLINK[EID_MID],0)))</f>
        <v/>
      </c>
      <c r="K1781" s="18" t="str">
        <f>IF(S1781,"",INDEX(XMLLINK[Instrument],MATCH(Q1782&amp;"_"&amp;D1781,XMLLINK[EID_MID],0)))</f>
        <v/>
      </c>
      <c r="L1781" s="18" t="str">
        <f>IF(S1781,"",INDEX(XMLLINK[BereichIDPerson],MATCH(Q1782&amp;"_"&amp;D1781,XMLLINK[EID_MID],0)))</f>
        <v/>
      </c>
      <c r="M1781" s="18" t="str">
        <f>IF(S1781,"",INDEX(XMLLINK[BereichNamePerson],MATCH(Q1782&amp;"_"&amp;D1781,XMLLINK[EID_MID],0)))</f>
        <v/>
      </c>
      <c r="N1781" s="18" t="str">
        <f>IF(S1781,"",INDEX(XMLLINK[AuswahlPerson],MATCH(Q1782&amp;"_"&amp;D1781,XMLLINK[EID_MID],0)))</f>
        <v/>
      </c>
      <c r="O1781" s="18" t="str">
        <f>IF(S1781,"",INDEX(XMLLINK[BemerkungPerson],MATCH(Q1782&amp;"_"&amp;D1781,XMLLINK[EID_MID],0)))</f>
        <v/>
      </c>
      <c r="Q1781" s="21">
        <f t="shared" si="352"/>
        <v>89</v>
      </c>
      <c r="R1781" s="15">
        <v>6</v>
      </c>
      <c r="S1781" s="18" t="b">
        <f>ISERROR(INDEX(XMLLINK[NamePerson],MATCH(Q1777&amp;"_"&amp;D1781,XMLLINK[EID_MID],0)))</f>
        <v>1</v>
      </c>
      <c r="U1781" s="15" t="str">
        <f t="shared" ca="1" si="353"/>
        <v/>
      </c>
      <c r="W1781" s="15" t="str">
        <f>IF(OR(M1781="",COUNTIF(M1776:M1780,M1781)&gt;0),"",", "&amp;M1781)</f>
        <v/>
      </c>
      <c r="Y1781" s="15" t="str">
        <f>IF(OR(K1781="",COUNTIF(K1778:K1780,K1781)&gt;0),"",", "&amp;K1781)</f>
        <v/>
      </c>
    </row>
    <row r="1782" spans="1:25" x14ac:dyDescent="0.25">
      <c r="A1782" s="24"/>
      <c r="B1782" s="17" t="s">
        <v>85</v>
      </c>
      <c r="C1782" s="18" t="str">
        <f>IF(ISERROR(S1775),"",INDEX(XMLLINK[BereichID],MATCH(Q1782,XMLLINK[EnsembleNr],0)))</f>
        <v/>
      </c>
      <c r="D1782" s="21">
        <v>7</v>
      </c>
      <c r="E1782" s="18" t="str">
        <f>IF(S1782,"",INDEX(XMLLINK[NamePerson],MATCH(Q1783&amp;"_"&amp;D1782,XMLLINK[EID_MID],0)))</f>
        <v/>
      </c>
      <c r="F1782" s="18" t="str">
        <f>IF(S1782,"",INDEX(XMLLINK[GebDat],MATCH(Q1783&amp;"_"&amp;D1782,XMLLINK[EID_MID],0)))</f>
        <v/>
      </c>
      <c r="G1782" s="18" t="str">
        <f>IF(S1782,"",INDEX(XMLLINK[Geschlecht],MATCH(Q1783&amp;"_"&amp;D1782,XMLLINK[EID_MID],0)))</f>
        <v/>
      </c>
      <c r="H1782" s="18" t="str">
        <f>IF(S1782,"",INDEX(XMLLINK[Adresse],MATCH(Q1783&amp;"_"&amp;D1782,XMLLINK[EID_MID],0)))</f>
        <v/>
      </c>
      <c r="I1782" s="18" t="str">
        <f>IF(S1782,"",INDEX(XMLLINK[Email],MATCH(Q1783&amp;"_"&amp;D1782,XMLLINK[EID_MID],0)))</f>
        <v/>
      </c>
      <c r="J1782" s="18" t="str">
        <f>IF(S1782,"",INDEX(XMLLINK[Telefon],MATCH(Q1783&amp;"_"&amp;D1782,XMLLINK[EID_MID],0)))</f>
        <v/>
      </c>
      <c r="K1782" s="18" t="str">
        <f>IF(S1782,"",INDEX(XMLLINK[Instrument],MATCH(Q1783&amp;"_"&amp;D1782,XMLLINK[EID_MID],0)))</f>
        <v/>
      </c>
      <c r="L1782" s="18" t="str">
        <f>IF(S1782,"",INDEX(XMLLINK[BereichIDPerson],MATCH(Q1783&amp;"_"&amp;D1782,XMLLINK[EID_MID],0)))</f>
        <v/>
      </c>
      <c r="M1782" s="18" t="str">
        <f>IF(S1782,"",INDEX(XMLLINK[BereichNamePerson],MATCH(Q1783&amp;"_"&amp;D1782,XMLLINK[EID_MID],0)))</f>
        <v/>
      </c>
      <c r="N1782" s="18" t="str">
        <f>IF(S1782,"",INDEX(XMLLINK[AuswahlPerson],MATCH(Q1783&amp;"_"&amp;D1782,XMLLINK[EID_MID],0)))</f>
        <v/>
      </c>
      <c r="O1782" s="18" t="str">
        <f>IF(S1782,"",INDEX(XMLLINK[BemerkungPerson],MATCH(Q1783&amp;"_"&amp;D1782,XMLLINK[EID_MID],0)))</f>
        <v/>
      </c>
      <c r="Q1782" s="21">
        <f t="shared" si="352"/>
        <v>89</v>
      </c>
      <c r="R1782" s="15">
        <v>7</v>
      </c>
      <c r="S1782" s="18" t="b">
        <f>ISERROR(INDEX(XMLLINK[NamePerson],MATCH(Q1777&amp;"_"&amp;D1782,XMLLINK[EID_MID],0)))</f>
        <v>1</v>
      </c>
      <c r="U1782" s="15" t="str">
        <f t="shared" ca="1" si="353"/>
        <v/>
      </c>
      <c r="W1782" s="15" t="str">
        <f>IF(OR(M1782="",COUNTIF(M1776:M1781,M1782)&gt;0),"",", "&amp;M1782)</f>
        <v/>
      </c>
      <c r="Y1782" s="15" t="str">
        <f>IF(OR(K1782="",COUNTIF(K1779:K1781,K1782)&gt;0),"",", "&amp;K1782)</f>
        <v/>
      </c>
    </row>
    <row r="1783" spans="1:25" x14ac:dyDescent="0.25">
      <c r="A1783" s="24"/>
      <c r="B1783" s="17" t="s">
        <v>86</v>
      </c>
      <c r="C1783" s="18" t="str">
        <f>IF(ISERROR(S1775),"",INDEX(XMLLINK[BereichName],MATCH(Q1783,XMLLINK[EnsembleNr],0)))</f>
        <v/>
      </c>
      <c r="D1783" s="21">
        <v>8</v>
      </c>
      <c r="E1783" s="18" t="str">
        <f>IF(S1783,"",INDEX(XMLLINK[NamePerson],MATCH(Q1784&amp;"_"&amp;D1783,XMLLINK[EID_MID],0)))</f>
        <v/>
      </c>
      <c r="F1783" s="18" t="str">
        <f>IF(S1783,"",INDEX(XMLLINK[GebDat],MATCH(Q1784&amp;"_"&amp;D1783,XMLLINK[EID_MID],0)))</f>
        <v/>
      </c>
      <c r="G1783" s="18" t="str">
        <f>IF(S1783,"",INDEX(XMLLINK[Geschlecht],MATCH(Q1784&amp;"_"&amp;D1783,XMLLINK[EID_MID],0)))</f>
        <v/>
      </c>
      <c r="H1783" s="18" t="str">
        <f>IF(S1783,"",INDEX(XMLLINK[Adresse],MATCH(Q1784&amp;"_"&amp;D1783,XMLLINK[EID_MID],0)))</f>
        <v/>
      </c>
      <c r="I1783" s="18" t="str">
        <f>IF(S1783,"",INDEX(XMLLINK[Email],MATCH(Q1784&amp;"_"&amp;D1783,XMLLINK[EID_MID],0)))</f>
        <v/>
      </c>
      <c r="J1783" s="18" t="str">
        <f>IF(S1783,"",INDEX(XMLLINK[Telefon],MATCH(Q1784&amp;"_"&amp;D1783,XMLLINK[EID_MID],0)))</f>
        <v/>
      </c>
      <c r="K1783" s="18" t="str">
        <f>IF(S1783,"",INDEX(XMLLINK[Instrument],MATCH(Q1784&amp;"_"&amp;D1783,XMLLINK[EID_MID],0)))</f>
        <v/>
      </c>
      <c r="L1783" s="18" t="str">
        <f>IF(S1783,"",INDEX(XMLLINK[BereichIDPerson],MATCH(Q1784&amp;"_"&amp;D1783,XMLLINK[EID_MID],0)))</f>
        <v/>
      </c>
      <c r="M1783" s="18" t="str">
        <f>IF(S1783,"",INDEX(XMLLINK[BereichNamePerson],MATCH(Q1784&amp;"_"&amp;D1783,XMLLINK[EID_MID],0)))</f>
        <v/>
      </c>
      <c r="N1783" s="18" t="str">
        <f>IF(S1783,"",INDEX(XMLLINK[AuswahlPerson],MATCH(Q1784&amp;"_"&amp;D1783,XMLLINK[EID_MID],0)))</f>
        <v/>
      </c>
      <c r="O1783" s="18" t="str">
        <f>IF(S1783,"",INDEX(XMLLINK[BemerkungPerson],MATCH(Q1784&amp;"_"&amp;D1783,XMLLINK[EID_MID],0)))</f>
        <v/>
      </c>
      <c r="Q1783" s="21">
        <f t="shared" si="352"/>
        <v>89</v>
      </c>
      <c r="R1783" s="15">
        <v>8</v>
      </c>
      <c r="S1783" s="18" t="b">
        <f>ISERROR(INDEX(XMLLINK[NamePerson],MATCH(Q1777&amp;"_"&amp;D1783,XMLLINK[EID_MID],0)))</f>
        <v>1</v>
      </c>
      <c r="U1783" s="15" t="str">
        <f t="shared" ca="1" si="353"/>
        <v/>
      </c>
      <c r="W1783" s="15" t="str">
        <f>IF(OR(M1783="",COUNTIF(M1776:M1782,M1783)&gt;0),"",", "&amp;M1783)</f>
        <v/>
      </c>
      <c r="Y1783" s="15" t="str">
        <f>IF(OR(K1783="",COUNTIF(K1780:K1782,K1783)&gt;0),"",", "&amp;K1783)</f>
        <v/>
      </c>
    </row>
    <row r="1784" spans="1:25" x14ac:dyDescent="0.25">
      <c r="A1784" s="24"/>
      <c r="B1784" s="17" t="s">
        <v>87</v>
      </c>
      <c r="C1784" s="18" t="str">
        <f>IF(ISERROR(S1775),"",INDEX(XMLLINK[Auftrittzeit],MATCH(Q1784,XMLLINK[EnsembleNr],0)))</f>
        <v/>
      </c>
      <c r="D1784" s="17" t="s">
        <v>94</v>
      </c>
      <c r="E1784" s="15" t="s">
        <v>29</v>
      </c>
      <c r="F1784" s="15" t="s">
        <v>30</v>
      </c>
      <c r="G1784" s="15" t="s">
        <v>95</v>
      </c>
      <c r="H1784" s="15" t="s">
        <v>32</v>
      </c>
      <c r="I1784" s="15" t="s">
        <v>20</v>
      </c>
      <c r="J1784" s="15" t="s">
        <v>39</v>
      </c>
      <c r="Q1784" s="21">
        <f t="shared" si="352"/>
        <v>89</v>
      </c>
      <c r="U1784" s="15">
        <f ca="1">COUNT(U1776:U1783)</f>
        <v>0</v>
      </c>
      <c r="W1784" s="29" t="str">
        <f>CONCATENATE(W1785,V1786,W1786,V1787,W1787,V1788,W1788,V1789,W1789,V1790,W1790,V1791,W1791)</f>
        <v/>
      </c>
    </row>
    <row r="1785" spans="1:25" x14ac:dyDescent="0.25">
      <c r="A1785" s="24"/>
      <c r="B1785" s="17" t="s">
        <v>88</v>
      </c>
      <c r="C1785" s="18" t="str">
        <f>IF(ISERROR(S1775),"",INDEX(XMLLINK[Bemerkung],MATCH(Q1785,XMLLINK[EnsembleNr],0)))</f>
        <v/>
      </c>
      <c r="D1785" s="21">
        <v>1</v>
      </c>
      <c r="E1785" s="18" t="str">
        <f>IF(S1785,"",INDEX(XMLLINK[Titel],MATCH(Q1786&amp;"_"&amp;D1785,XMLLINK[EID_WID],0)))</f>
        <v/>
      </c>
      <c r="F1785" s="18" t="str">
        <f>IF(S1785,"",INDEX(XMLLINK[Komponist],MATCH(Q1786&amp;"_"&amp;D1785,XMLLINK[EID_WID],0)))</f>
        <v/>
      </c>
      <c r="G1785" s="18" t="str">
        <f>IF(S1785,"",INDEX(XMLLINK[Satz],MATCH(Q1786&amp;"_"&amp;D1785,XMLLINK[EID_WID],0)))</f>
        <v/>
      </c>
      <c r="H1785" s="18" t="str">
        <f>IF(S1785,"",INDEX(XMLLINK[Dauer],MATCH(Q1786&amp;"_"&amp;D1785,XMLLINK[EID_WID],0)))</f>
        <v/>
      </c>
      <c r="I1785" s="18" t="str">
        <f>IF(S1785,"",INDEX(XMLLINK[BemerkungWerk],MATCH(Q1786&amp;"_"&amp;D1785,XMLLINK[EID_WID],0)))</f>
        <v/>
      </c>
      <c r="J1785" s="18" t="str">
        <f>IF(S1785,"",INDEX(XMLLINK[Pflicht],MATCH(Q1786&amp;"_"&amp;D1785,XMLLINK[EID_WID],0)))</f>
        <v/>
      </c>
      <c r="Q1785" s="21">
        <f t="shared" si="352"/>
        <v>89</v>
      </c>
      <c r="R1785" s="22" t="s">
        <v>102</v>
      </c>
      <c r="S1785" s="18" t="b">
        <f>ISERROR(INDEX(XMLLINK[NamePerson],MATCH(Q1787&amp;"_"&amp;D1785,XMLLINK[EID_WID],0)))</f>
        <v>1</v>
      </c>
      <c r="W1785" s="15" t="str">
        <f t="shared" ref="W1785:W1792" si="354">IF(AND(F1785="",G1785=""),E1785,IF(AND(F1785&lt;&gt;"",G1785&lt;&gt;""),F1785&amp;", "&amp;E1785&amp;", "&amp;G1785,IF(F1785="",E1785&amp;", "&amp;G1785,F1785&amp;", "&amp;E1785)))</f>
        <v/>
      </c>
    </row>
    <row r="1786" spans="1:25" x14ac:dyDescent="0.25">
      <c r="A1786" s="24"/>
      <c r="B1786" s="17" t="s">
        <v>108</v>
      </c>
      <c r="C1786" s="28" t="str">
        <f ca="1">IF(U1784=0,"",SUM(U1776:U1783)/U1784/365.25)</f>
        <v/>
      </c>
      <c r="D1786" s="21">
        <v>2</v>
      </c>
      <c r="E1786" s="18" t="str">
        <f>IF(S1786,"",INDEX(XMLLINK[Titel],MATCH(Q1787&amp;"_"&amp;D1786,XMLLINK[EID_WID],0)))</f>
        <v/>
      </c>
      <c r="F1786" s="18" t="str">
        <f>IF(S1786,"",INDEX(XMLLINK[Komponist],MATCH(Q1787&amp;"_"&amp;D1786,XMLLINK[EID_WID],0)))</f>
        <v/>
      </c>
      <c r="G1786" s="18" t="str">
        <f>IF(S1786,"",INDEX(XMLLINK[Satz],MATCH(Q1787&amp;"_"&amp;D1786,XMLLINK[EID_WID],0)))</f>
        <v/>
      </c>
      <c r="H1786" s="18" t="str">
        <f>IF(S1786,"",INDEX(XMLLINK[Dauer],MATCH(Q1787&amp;"_"&amp;D1786,XMLLINK[EID_WID],0)))</f>
        <v/>
      </c>
      <c r="I1786" s="18" t="str">
        <f>IF(S1786,"",INDEX(XMLLINK[BemerkungWerk],MATCH(Q1787&amp;"_"&amp;D1786,XMLLINK[EID_WID],0)))</f>
        <v/>
      </c>
      <c r="J1786" s="18" t="str">
        <f>IF(S1786,"",INDEX(XMLLINK[Pflicht],MATCH(Q1787&amp;"_"&amp;D1786,XMLLINK[EID_WID],0)))</f>
        <v/>
      </c>
      <c r="Q1786" s="21">
        <f t="shared" si="352"/>
        <v>89</v>
      </c>
      <c r="R1786" s="22">
        <v>2</v>
      </c>
      <c r="S1786" s="18" t="b">
        <f>ISERROR(INDEX(XMLLINK[NamePerson],MATCH(Q1788&amp;"_"&amp;D1786,XMLLINK[EID_WID],0)))</f>
        <v>1</v>
      </c>
      <c r="V1786" s="15" t="str">
        <f>IF(W1786="","","; ")</f>
        <v/>
      </c>
      <c r="W1786" s="15" t="str">
        <f t="shared" si="354"/>
        <v/>
      </c>
    </row>
    <row r="1787" spans="1:25" x14ac:dyDescent="0.25">
      <c r="A1787" s="24"/>
      <c r="D1787" s="21">
        <v>3</v>
      </c>
      <c r="E1787" s="18" t="str">
        <f>IF(S1787,"",INDEX(XMLLINK[Titel],MATCH(Q1788&amp;"_"&amp;D1787,XMLLINK[EID_WID],0)))</f>
        <v/>
      </c>
      <c r="F1787" s="18" t="str">
        <f>IF(S1787,"",INDEX(XMLLINK[Komponist],MATCH(Q1788&amp;"_"&amp;D1787,XMLLINK[EID_WID],0)))</f>
        <v/>
      </c>
      <c r="G1787" s="18" t="str">
        <f>IF(S1787,"",INDEX(XMLLINK[Satz],MATCH(Q1788&amp;"_"&amp;D1787,XMLLINK[EID_WID],0)))</f>
        <v/>
      </c>
      <c r="H1787" s="18" t="str">
        <f>IF(S1787,"",INDEX(XMLLINK[Dauer],MATCH(Q1788&amp;"_"&amp;D1787,XMLLINK[EID_WID],0)))</f>
        <v/>
      </c>
      <c r="I1787" s="18" t="str">
        <f>IF(S1787,"",INDEX(XMLLINK[BemerkungWerk],MATCH(Q1788&amp;"_"&amp;D1787,XMLLINK[EID_WID],0)))</f>
        <v/>
      </c>
      <c r="J1787" s="18" t="str">
        <f>IF(S1787,"",INDEX(XMLLINK[Pflicht],MATCH(Q1788&amp;"_"&amp;D1787,XMLLINK[EID_WID],0)))</f>
        <v/>
      </c>
      <c r="Q1787" s="21">
        <f t="shared" si="352"/>
        <v>89</v>
      </c>
      <c r="R1787" s="22">
        <v>3</v>
      </c>
      <c r="S1787" s="18" t="b">
        <f>ISERROR(INDEX(XMLLINK[NamePerson],MATCH(Q1789&amp;"_"&amp;D1787,XMLLINK[EID_WID],0)))</f>
        <v>1</v>
      </c>
      <c r="V1787" s="15" t="str">
        <f t="shared" ref="V1787:V1792" si="355">IF(W1787="","","; ")</f>
        <v/>
      </c>
      <c r="W1787" s="15" t="str">
        <f t="shared" si="354"/>
        <v/>
      </c>
    </row>
    <row r="1788" spans="1:25" x14ac:dyDescent="0.25">
      <c r="A1788" s="24"/>
      <c r="D1788" s="21">
        <v>4</v>
      </c>
      <c r="E1788" s="18" t="str">
        <f>IF(S1788,"",INDEX(XMLLINK[Titel],MATCH(Q1789&amp;"_"&amp;D1788,XMLLINK[EID_WID],0)))</f>
        <v/>
      </c>
      <c r="F1788" s="18" t="str">
        <f>IF(S1788,"",INDEX(XMLLINK[Komponist],MATCH(Q1789&amp;"_"&amp;D1788,XMLLINK[EID_WID],0)))</f>
        <v/>
      </c>
      <c r="G1788" s="18" t="str">
        <f>IF(S1788,"",INDEX(XMLLINK[Satz],MATCH(Q1789&amp;"_"&amp;D1788,XMLLINK[EID_WID],0)))</f>
        <v/>
      </c>
      <c r="H1788" s="18" t="str">
        <f>IF(S1788,"",INDEX(XMLLINK[Dauer],MATCH(Q1789&amp;"_"&amp;D1788,XMLLINK[EID_WID],0)))</f>
        <v/>
      </c>
      <c r="I1788" s="18" t="str">
        <f>IF(S1788,"",INDEX(XMLLINK[BemerkungWerk],MATCH(Q1789&amp;"_"&amp;D1788,XMLLINK[EID_WID],0)))</f>
        <v/>
      </c>
      <c r="J1788" s="18" t="str">
        <f>IF(S1788,"",INDEX(XMLLINK[Pflicht],MATCH(Q1789&amp;"_"&amp;D1788,XMLLINK[EID_WID],0)))</f>
        <v/>
      </c>
      <c r="Q1788" s="21">
        <f t="shared" si="352"/>
        <v>89</v>
      </c>
      <c r="R1788" s="22">
        <v>4</v>
      </c>
      <c r="S1788" s="18" t="b">
        <f>ISERROR(INDEX(XMLLINK[NamePerson],MATCH(Q1790&amp;"_"&amp;D1788,XMLLINK[EID_WID],0)))</f>
        <v>1</v>
      </c>
      <c r="V1788" s="15" t="str">
        <f t="shared" si="355"/>
        <v/>
      </c>
      <c r="W1788" s="15" t="str">
        <f t="shared" si="354"/>
        <v/>
      </c>
    </row>
    <row r="1789" spans="1:25" x14ac:dyDescent="0.25">
      <c r="A1789" s="24"/>
      <c r="D1789" s="21">
        <v>5</v>
      </c>
      <c r="E1789" s="18" t="str">
        <f>IF(S1789,"",INDEX(XMLLINK[Titel],MATCH(Q1790&amp;"_"&amp;D1789,XMLLINK[EID_WID],0)))</f>
        <v/>
      </c>
      <c r="F1789" s="18" t="str">
        <f>IF(S1789,"",INDEX(XMLLINK[Komponist],MATCH(Q1790&amp;"_"&amp;D1789,XMLLINK[EID_WID],0)))</f>
        <v/>
      </c>
      <c r="G1789" s="18" t="str">
        <f>IF(S1789,"",INDEX(XMLLINK[Satz],MATCH(Q1790&amp;"_"&amp;D1789,XMLLINK[EID_WID],0)))</f>
        <v/>
      </c>
      <c r="H1789" s="18" t="str">
        <f>IF(S1789,"",INDEX(XMLLINK[Dauer],MATCH(Q1790&amp;"_"&amp;D1789,XMLLINK[EID_WID],0)))</f>
        <v/>
      </c>
      <c r="I1789" s="18" t="str">
        <f>IF(S1789,"",INDEX(XMLLINK[BemerkungWerk],MATCH(Q1790&amp;"_"&amp;D1789,XMLLINK[EID_WID],0)))</f>
        <v/>
      </c>
      <c r="J1789" s="18" t="str">
        <f>IF(S1789,"",INDEX(XMLLINK[Pflicht],MATCH(Q1790&amp;"_"&amp;D1789,XMLLINK[EID_WID],0)))</f>
        <v/>
      </c>
      <c r="Q1789" s="21">
        <f t="shared" si="352"/>
        <v>89</v>
      </c>
      <c r="R1789" s="22">
        <v>5</v>
      </c>
      <c r="S1789" s="18" t="b">
        <f>ISERROR(INDEX(XMLLINK[NamePerson],MATCH(Q1791&amp;"_"&amp;D1789,XMLLINK[EID_WID],0)))</f>
        <v>1</v>
      </c>
      <c r="V1789" s="15" t="str">
        <f t="shared" si="355"/>
        <v/>
      </c>
      <c r="W1789" s="15" t="str">
        <f t="shared" si="354"/>
        <v/>
      </c>
    </row>
    <row r="1790" spans="1:25" x14ac:dyDescent="0.25">
      <c r="A1790" s="24"/>
      <c r="D1790" s="21">
        <v>6</v>
      </c>
      <c r="E1790" s="18" t="str">
        <f>IF(S1790,"",INDEX(XMLLINK[Titel],MATCH(Q1791&amp;"_"&amp;D1790,XMLLINK[EID_WID],0)))</f>
        <v/>
      </c>
      <c r="F1790" s="18" t="str">
        <f>IF(S1790,"",INDEX(XMLLINK[Komponist],MATCH(Q1791&amp;"_"&amp;D1790,XMLLINK[EID_WID],0)))</f>
        <v/>
      </c>
      <c r="G1790" s="18" t="str">
        <f>IF(S1790,"",INDEX(XMLLINK[Satz],MATCH(Q1791&amp;"_"&amp;D1790,XMLLINK[EID_WID],0)))</f>
        <v/>
      </c>
      <c r="H1790" s="18" t="str">
        <f>IF(S1790,"",INDEX(XMLLINK[Dauer],MATCH(Q1791&amp;"_"&amp;D1790,XMLLINK[EID_WID],0)))</f>
        <v/>
      </c>
      <c r="I1790" s="18" t="str">
        <f>IF(S1790,"",INDEX(XMLLINK[BemerkungWerk],MATCH(Q1791&amp;"_"&amp;D1790,XMLLINK[EID_WID],0)))</f>
        <v/>
      </c>
      <c r="J1790" s="18" t="str">
        <f>IF(S1790,"",INDEX(XMLLINK[Pflicht],MATCH(Q1791&amp;"_"&amp;D1790,XMLLINK[EID_WID],0)))</f>
        <v/>
      </c>
      <c r="Q1790" s="21">
        <f t="shared" si="352"/>
        <v>89</v>
      </c>
      <c r="R1790" s="22">
        <v>6</v>
      </c>
      <c r="S1790" s="18" t="b">
        <f>ISERROR(INDEX(XMLLINK[NamePerson],MATCH(Q1792&amp;"_"&amp;D1790,XMLLINK[EID_WID],0)))</f>
        <v>1</v>
      </c>
      <c r="V1790" s="15" t="str">
        <f t="shared" si="355"/>
        <v/>
      </c>
      <c r="W1790" s="15" t="str">
        <f t="shared" si="354"/>
        <v/>
      </c>
    </row>
    <row r="1791" spans="1:25" x14ac:dyDescent="0.25">
      <c r="A1791" s="24"/>
      <c r="D1791" s="21">
        <v>7</v>
      </c>
      <c r="E1791" s="18" t="str">
        <f>IF(S1791,"",INDEX(XMLLINK[Titel],MATCH(Q1792&amp;"_"&amp;D1791,XMLLINK[EID_WID],0)))</f>
        <v/>
      </c>
      <c r="F1791" s="18" t="str">
        <f>IF(S1791,"",INDEX(XMLLINK[Komponist],MATCH(Q1792&amp;"_"&amp;D1791,XMLLINK[EID_WID],0)))</f>
        <v/>
      </c>
      <c r="G1791" s="18" t="str">
        <f>IF(S1791,"",INDEX(XMLLINK[Satz],MATCH(Q1792&amp;"_"&amp;D1791,XMLLINK[EID_WID],0)))</f>
        <v/>
      </c>
      <c r="H1791" s="18" t="str">
        <f>IF(S1791,"",INDEX(XMLLINK[Dauer],MATCH(Q1792&amp;"_"&amp;D1791,XMLLINK[EID_WID],0)))</f>
        <v/>
      </c>
      <c r="I1791" s="18" t="str">
        <f>IF(S1791,"",INDEX(XMLLINK[BemerkungWerk],MATCH(Q1792&amp;"_"&amp;D1791,XMLLINK[EID_WID],0)))</f>
        <v/>
      </c>
      <c r="J1791" s="18" t="str">
        <f>IF(S1791,"",INDEX(XMLLINK[Pflicht],MATCH(Q1792&amp;"_"&amp;D1791,XMLLINK[EID_WID],0)))</f>
        <v/>
      </c>
      <c r="Q1791" s="21">
        <f t="shared" si="352"/>
        <v>89</v>
      </c>
      <c r="R1791" s="22">
        <v>7</v>
      </c>
      <c r="S1791" s="18" t="b">
        <f>ISERROR(INDEX(XMLLINK[NamePerson],MATCH(Q1793&amp;"_"&amp;D1791,XMLLINK[EID_WID],0)))</f>
        <v>1</v>
      </c>
      <c r="V1791" s="15" t="str">
        <f t="shared" si="355"/>
        <v/>
      </c>
      <c r="W1791" s="15" t="str">
        <f t="shared" si="354"/>
        <v/>
      </c>
    </row>
    <row r="1792" spans="1:25" x14ac:dyDescent="0.25">
      <c r="A1792" s="24"/>
      <c r="D1792" s="21">
        <v>8</v>
      </c>
      <c r="E1792" s="18" t="str">
        <f>IF(S1792,"",INDEX(XMLLINK[Titel],MATCH(Q1793&amp;"_"&amp;D1792,XMLLINK[EID_WID],0)))</f>
        <v/>
      </c>
      <c r="F1792" s="18" t="str">
        <f>IF(S1792,"",INDEX(XMLLINK[Komponist],MATCH(Q1793&amp;"_"&amp;D1792,XMLLINK[EID_WID],0)))</f>
        <v/>
      </c>
      <c r="G1792" s="18" t="str">
        <f>IF(S1792,"",INDEX(XMLLINK[Satz],MATCH(Q1793&amp;"_"&amp;D1792,XMLLINK[EID_WID],0)))</f>
        <v/>
      </c>
      <c r="H1792" s="18" t="str">
        <f>IF(S1792,"",INDEX(XMLLINK[Dauer],MATCH(Q1793&amp;"_"&amp;D1792,XMLLINK[EID_WID],0)))</f>
        <v/>
      </c>
      <c r="I1792" s="18" t="str">
        <f>IF(S1792,"",INDEX(XMLLINK[BemerkungWerk],MATCH(Q1793&amp;"_"&amp;D1792,XMLLINK[EID_WID],0)))</f>
        <v/>
      </c>
      <c r="J1792" s="18" t="str">
        <f>IF(S1792,"",INDEX(XMLLINK[Pflicht],MATCH(Q1793&amp;"_"&amp;D1792,XMLLINK[EID_WID],0)))</f>
        <v/>
      </c>
      <c r="Q1792" s="21"/>
      <c r="R1792" s="22">
        <v>8</v>
      </c>
      <c r="S1792" s="18" t="b">
        <f>ISERROR(INDEX(XMLLINK[NamePerson],MATCH(A1793&amp;"_"&amp;D1792,XMLLINK[EID_WID],0)))</f>
        <v>1</v>
      </c>
      <c r="V1792" s="15" t="str">
        <f t="shared" si="355"/>
        <v/>
      </c>
      <c r="W1792" s="15" t="str">
        <f t="shared" si="354"/>
        <v/>
      </c>
    </row>
    <row r="1794" spans="1:25" x14ac:dyDescent="0.25">
      <c r="A1794" s="23" t="s">
        <v>96</v>
      </c>
      <c r="B1794" s="23">
        <f>(ROW()+6)/20</f>
        <v>90</v>
      </c>
      <c r="C1794" s="24"/>
      <c r="D1794" s="24"/>
      <c r="E1794" s="24"/>
      <c r="F1794" s="24"/>
      <c r="G1794" s="24"/>
      <c r="H1794" s="24"/>
      <c r="I1794" s="24"/>
      <c r="J1794" s="24"/>
      <c r="K1794" s="24"/>
      <c r="L1794" s="24"/>
      <c r="M1794" s="24"/>
      <c r="N1794" s="24"/>
      <c r="O1794" s="24"/>
    </row>
    <row r="1795" spans="1:25" x14ac:dyDescent="0.25">
      <c r="A1795" s="24"/>
      <c r="B1795" s="17" t="s">
        <v>78</v>
      </c>
      <c r="C1795" s="18" t="str">
        <f>IF(ISERROR(S1795),"",INDEX(XMLLINK[Name],MATCH(Q1796,XMLLINK[EnsembleNr],0)))</f>
        <v/>
      </c>
      <c r="D1795" s="17" t="s">
        <v>89</v>
      </c>
      <c r="E1795" s="19" t="s">
        <v>11</v>
      </c>
      <c r="F1795" s="15" t="s">
        <v>90</v>
      </c>
      <c r="G1795" s="15" t="s">
        <v>91</v>
      </c>
      <c r="H1795" s="15" t="s">
        <v>24</v>
      </c>
      <c r="I1795" s="15" t="s">
        <v>25</v>
      </c>
      <c r="J1795" s="15" t="s">
        <v>26</v>
      </c>
      <c r="K1795" s="15" t="s">
        <v>27</v>
      </c>
      <c r="L1795" s="15" t="s">
        <v>18</v>
      </c>
      <c r="M1795" s="15" t="s">
        <v>92</v>
      </c>
      <c r="N1795" s="15" t="s">
        <v>93</v>
      </c>
      <c r="O1795" s="15" t="s">
        <v>20</v>
      </c>
      <c r="Q1795" s="21" t="s">
        <v>103</v>
      </c>
      <c r="R1795" s="17" t="s">
        <v>97</v>
      </c>
      <c r="S1795" s="20" t="e">
        <f>VLOOKUP(Q1797,XMLLINK[EnsembleNr],1,0)</f>
        <v>#N/A</v>
      </c>
      <c r="T1795" s="15" t="s">
        <v>100</v>
      </c>
      <c r="W1795" s="29" t="str">
        <f>CONCATENATE(W1796,W1797,W1798,W1799,W1800,W1801,W1802,W1803)</f>
        <v/>
      </c>
      <c r="X1795" s="31">
        <f>8-COUNTIF(W1796:W1803,"")</f>
        <v>0</v>
      </c>
      <c r="Y1795" s="29" t="str">
        <f>CONCATENATE(Y1796,Y1797,Y1798,Y1799,Y1800,Y1801,Y1802,Y1803)</f>
        <v/>
      </c>
    </row>
    <row r="1796" spans="1:25" x14ac:dyDescent="0.25">
      <c r="A1796" s="24"/>
      <c r="B1796" s="17" t="s">
        <v>79</v>
      </c>
      <c r="C1796" s="18" t="str">
        <f>IF(ISERROR(S1795),"",INDEX(XMLLINK[Leiter],MATCH(Q1796,XMLLINK[EnsembleNr],0)))</f>
        <v/>
      </c>
      <c r="D1796" s="21">
        <v>1</v>
      </c>
      <c r="E1796" s="18" t="str">
        <f>IF(S1796,"",INDEX(XMLLINK[NamePerson],MATCH(Q1797&amp;"_"&amp;D1796,XMLLINK[EID_MID],0)))</f>
        <v/>
      </c>
      <c r="F1796" s="18" t="str">
        <f>IF(S1796,"",INDEX(XMLLINK[GebDat],MATCH(Q1797&amp;"_"&amp;D1796,XMLLINK[EID_MID],0)))</f>
        <v/>
      </c>
      <c r="G1796" s="18" t="str">
        <f>IF(S1796,"",INDEX(XMLLINK[Geschlecht],MATCH(Q1797&amp;"_"&amp;D1796,XMLLINK[EID_MID],0)))</f>
        <v/>
      </c>
      <c r="H1796" s="18" t="str">
        <f>IF(S1796,"",INDEX(XMLLINK[Adresse],MATCH(Q1797&amp;"_"&amp;D1796,XMLLINK[EID_MID],0)))</f>
        <v/>
      </c>
      <c r="I1796" s="18" t="str">
        <f>IF(S1796,"",INDEX(XMLLINK[Email],MATCH(Q1797&amp;"_"&amp;D1796,XMLLINK[EID_MID],0)))</f>
        <v/>
      </c>
      <c r="J1796" s="18" t="str">
        <f>IF(S1796,"",INDEX(XMLLINK[Telefon],MATCH(Q1797&amp;"_"&amp;D1796,XMLLINK[EID_MID],0)))</f>
        <v/>
      </c>
      <c r="K1796" s="18" t="str">
        <f>IF(S1796,"",INDEX(XMLLINK[Instrument],MATCH(Q1797&amp;"_"&amp;D1796,XMLLINK[EID_MID],0)))</f>
        <v/>
      </c>
      <c r="L1796" s="18" t="str">
        <f>IF(S1796,"",INDEX(XMLLINK[BereichIDPerson],MATCH(Q1797&amp;"_"&amp;D1796,XMLLINK[EID_MID],0)))</f>
        <v/>
      </c>
      <c r="M1796" s="18" t="str">
        <f>IF(S1796,"",INDEX(XMLLINK[BereichNamePerson],MATCH(Q1797&amp;"_"&amp;D1796,XMLLINK[EID_MID],0)))</f>
        <v/>
      </c>
      <c r="N1796" s="18" t="str">
        <f>IF(S1796,"",INDEX(XMLLINK[AuswahlPerson],MATCH(Q1797&amp;"_"&amp;D1796,XMLLINK[EID_MID],0)))</f>
        <v/>
      </c>
      <c r="O1796" s="18" t="str">
        <f>IF(S1796,"",INDEX(XMLLINK[BemerkungPerson],MATCH(Q1797&amp;"_"&amp;D1796,XMLLINK[EID_MID],0)))</f>
        <v/>
      </c>
      <c r="Q1796" s="21">
        <f>B1794</f>
        <v>90</v>
      </c>
      <c r="R1796" s="22" t="s">
        <v>101</v>
      </c>
      <c r="S1796" s="18" t="b">
        <f>ISERROR(INDEX(XMLLINK[NamePerson],MATCH(Q1797&amp;"_"&amp;D1796,XMLLINK[EID_MID],0)))</f>
        <v>1</v>
      </c>
      <c r="U1796" s="15" t="str">
        <f ca="1">IF(ISNUMBER(DATEVALUE(F1796)),TODAY()-DATEVALUE(F1796),"")</f>
        <v/>
      </c>
      <c r="W1796" s="15" t="str">
        <f>M1796</f>
        <v/>
      </c>
      <c r="X1796" s="29" t="str">
        <f>IF(E1796="","",IF(E1797="",E1796,IF(E1798="",E1796&amp;", "&amp;E1797,IF(E1799="",E1796&amp;", "&amp;E1797&amp;", "&amp;E1798,IF(E1800="",E1796&amp;", "&amp;E1797&amp;", "&amp;E1798&amp;", "&amp;E1799,IF(E1801="",E1796&amp;", "&amp;E1797&amp;", "&amp;E1798&amp;", "&amp;E1799&amp;", "&amp;E1800,IF(E1802="",E1796&amp;", "&amp;E1797&amp;", "&amp;E1798&amp;", "&amp;E1799&amp;", "&amp;E1800&amp;", "&amp;E1801,IF(E1803="",E1796&amp;", "&amp;E1797&amp;", "&amp;E1798&amp;", "&amp;E1799&amp;", "&amp;E1800&amp;", "&amp;E1801&amp;", "&amp;E1802,E1796&amp;", "&amp;E1797&amp;", "&amp;E1798&amp;", "&amp;E1799&amp;", "&amp;E1800&amp;", "&amp;E1801&amp;", "&amp;E1802&amp;", "&amp;E1803))))))))</f>
        <v/>
      </c>
      <c r="Y1796" s="15" t="str">
        <f>K1796</f>
        <v/>
      </c>
    </row>
    <row r="1797" spans="1:25" x14ac:dyDescent="0.25">
      <c r="A1797" s="24"/>
      <c r="B1797" s="17" t="s">
        <v>80</v>
      </c>
      <c r="C1797" s="18" t="str">
        <f>IF(ISERROR(S1795),"",INDEX(XMLLINK[LeiterEmail],MATCH(Q1797,XMLLINK[EnsembleNr],0)))</f>
        <v/>
      </c>
      <c r="D1797" s="21">
        <v>2</v>
      </c>
      <c r="E1797" s="18" t="str">
        <f>IF(S1797,"",INDEX(XMLLINK[NamePerson],MATCH(Q1798&amp;"_"&amp;D1797,XMLLINK[EID_MID],0)))</f>
        <v/>
      </c>
      <c r="F1797" s="18" t="str">
        <f>IF(S1797,"",INDEX(XMLLINK[GebDat],MATCH(Q1798&amp;"_"&amp;D1797,XMLLINK[EID_MID],0)))</f>
        <v/>
      </c>
      <c r="G1797" s="18" t="str">
        <f>IF(S1797,"",INDEX(XMLLINK[Geschlecht],MATCH(Q1798&amp;"_"&amp;D1797,XMLLINK[EID_MID],0)))</f>
        <v/>
      </c>
      <c r="H1797" s="18" t="str">
        <f>IF(S1797,"",INDEX(XMLLINK[Adresse],MATCH(Q1798&amp;"_"&amp;D1797,XMLLINK[EID_MID],0)))</f>
        <v/>
      </c>
      <c r="I1797" s="18" t="str">
        <f>IF(S1797,"",INDEX(XMLLINK[Email],MATCH(Q1798&amp;"_"&amp;D1797,XMLLINK[EID_MID],0)))</f>
        <v/>
      </c>
      <c r="J1797" s="18" t="str">
        <f>IF(S1797,"",INDEX(XMLLINK[Telefon],MATCH(Q1798&amp;"_"&amp;D1797,XMLLINK[EID_MID],0)))</f>
        <v/>
      </c>
      <c r="K1797" s="18" t="str">
        <f>IF(S1797,"",INDEX(XMLLINK[Instrument],MATCH(Q1798&amp;"_"&amp;D1797,XMLLINK[EID_MID],0)))</f>
        <v/>
      </c>
      <c r="L1797" s="18" t="str">
        <f>IF(S1797,"",INDEX(XMLLINK[BereichIDPerson],MATCH(Q1798&amp;"_"&amp;D1797,XMLLINK[EID_MID],0)))</f>
        <v/>
      </c>
      <c r="M1797" s="18" t="str">
        <f>IF(S1797,"",INDEX(XMLLINK[BereichNamePerson],MATCH(Q1798&amp;"_"&amp;D1797,XMLLINK[EID_MID],0)))</f>
        <v/>
      </c>
      <c r="N1797" s="18" t="str">
        <f>IF(S1797,"",INDEX(XMLLINK[AuswahlPerson],MATCH(Q1798&amp;"_"&amp;D1797,XMLLINK[EID_MID],0)))</f>
        <v/>
      </c>
      <c r="O1797" s="18" t="str">
        <f>IF(S1797,"",INDEX(XMLLINK[BemerkungPerson],MATCH(Q1798&amp;"_"&amp;D1797,XMLLINK[EID_MID],0)))</f>
        <v/>
      </c>
      <c r="Q1797" s="21">
        <f t="shared" ref="Q1797:Q1811" si="356">Q1796</f>
        <v>90</v>
      </c>
      <c r="R1797" s="15">
        <v>2</v>
      </c>
      <c r="S1797" s="18" t="b">
        <f>ISERROR(INDEX(XMLLINK[NamePerson],MATCH(Q1797&amp;"_"&amp;D1797,XMLLINK[EID_MID],0)))</f>
        <v>1</v>
      </c>
      <c r="U1797" s="15" t="str">
        <f t="shared" ref="U1797:U1803" ca="1" si="357">IF(ISNUMBER(DATEVALUE(F1797)),TODAY()-DATEVALUE(F1797),"")</f>
        <v/>
      </c>
      <c r="W1797" s="15" t="str">
        <f>IF(AND(M1797&lt;&gt;"",M1797&lt;&gt;M1796),", "&amp;M1797,"")</f>
        <v/>
      </c>
      <c r="Y1797" s="15" t="str">
        <f>IF(AND(K1797&lt;&gt;"",K1797&lt;&gt;K1796),", "&amp;K1797,"")</f>
        <v/>
      </c>
    </row>
    <row r="1798" spans="1:25" x14ac:dyDescent="0.25">
      <c r="A1798" s="24"/>
      <c r="B1798" s="17" t="s">
        <v>81</v>
      </c>
      <c r="C1798" s="18" t="str">
        <f>IF(ISERROR(S1795),"",INDEX(XMLLINK[LeiterTelefon],MATCH(Q1798,XMLLINK[EnsembleNr],0)))</f>
        <v/>
      </c>
      <c r="D1798" s="21">
        <v>3</v>
      </c>
      <c r="E1798" s="18" t="str">
        <f>IF(S1798,"",INDEX(XMLLINK[NamePerson],MATCH(Q1799&amp;"_"&amp;D1798,XMLLINK[EID_MID],0)))</f>
        <v/>
      </c>
      <c r="F1798" s="18" t="str">
        <f>IF(S1798,"",INDEX(XMLLINK[GebDat],MATCH(Q1799&amp;"_"&amp;D1798,XMLLINK[EID_MID],0)))</f>
        <v/>
      </c>
      <c r="G1798" s="18" t="str">
        <f>IF(S1798,"",INDEX(XMLLINK[Geschlecht],MATCH(Q1799&amp;"_"&amp;D1798,XMLLINK[EID_MID],0)))</f>
        <v/>
      </c>
      <c r="H1798" s="18" t="str">
        <f>IF(S1798,"",INDEX(XMLLINK[Adresse],MATCH(Q1799&amp;"_"&amp;D1798,XMLLINK[EID_MID],0)))</f>
        <v/>
      </c>
      <c r="I1798" s="18" t="str">
        <f>IF(S1798,"",INDEX(XMLLINK[Email],MATCH(Q1799&amp;"_"&amp;D1798,XMLLINK[EID_MID],0)))</f>
        <v/>
      </c>
      <c r="J1798" s="18" t="str">
        <f>IF(S1798,"",INDEX(XMLLINK[Telefon],MATCH(Q1799&amp;"_"&amp;D1798,XMLLINK[EID_MID],0)))</f>
        <v/>
      </c>
      <c r="K1798" s="18" t="str">
        <f>IF(S1798,"",INDEX(XMLLINK[Instrument],MATCH(Q1799&amp;"_"&amp;D1798,XMLLINK[EID_MID],0)))</f>
        <v/>
      </c>
      <c r="L1798" s="18" t="str">
        <f>IF(S1798,"",INDEX(XMLLINK[BereichIDPerson],MATCH(Q1799&amp;"_"&amp;D1798,XMLLINK[EID_MID],0)))</f>
        <v/>
      </c>
      <c r="M1798" s="18" t="str">
        <f>IF(S1798,"",INDEX(XMLLINK[BereichNamePerson],MATCH(Q1799&amp;"_"&amp;D1798,XMLLINK[EID_MID],0)))</f>
        <v/>
      </c>
      <c r="N1798" s="18" t="str">
        <f>IF(S1798,"",INDEX(XMLLINK[AuswahlPerson],MATCH(Q1799&amp;"_"&amp;D1798,XMLLINK[EID_MID],0)))</f>
        <v/>
      </c>
      <c r="O1798" s="18" t="str">
        <f>IF(S1798,"",INDEX(XMLLINK[BemerkungPerson],MATCH(Q1799&amp;"_"&amp;D1798,XMLLINK[EID_MID],0)))</f>
        <v/>
      </c>
      <c r="Q1798" s="21">
        <f t="shared" si="356"/>
        <v>90</v>
      </c>
      <c r="R1798" s="15">
        <v>3</v>
      </c>
      <c r="S1798" s="18" t="b">
        <f>ISERROR(INDEX(XMLLINK[NamePerson],MATCH(Q1797&amp;"_"&amp;D1798,XMLLINK[EID_MID],0)))</f>
        <v>1</v>
      </c>
      <c r="U1798" s="15" t="str">
        <f t="shared" ca="1" si="357"/>
        <v/>
      </c>
      <c r="W1798" s="15" t="str">
        <f>IF(OR(M1798="",COUNTIF(M1796:M1797,M1798)&gt;0),"",", "&amp;M1798)</f>
        <v/>
      </c>
      <c r="Y1798" s="15" t="str">
        <f>IF(OR(K1798="",COUNTIF(K1796:K1797,K1798)&gt;0),"",", "&amp;K1798)</f>
        <v/>
      </c>
    </row>
    <row r="1799" spans="1:25" x14ac:dyDescent="0.25">
      <c r="A1799" s="24"/>
      <c r="B1799" s="17" t="s">
        <v>82</v>
      </c>
      <c r="C1799" s="18" t="str">
        <f>IF(ISERROR(S1795),"",INDEX(XMLLINK[Art],MATCH(Q1799,XMLLINK[EnsembleNr],0)))</f>
        <v/>
      </c>
      <c r="D1799" s="21">
        <v>4</v>
      </c>
      <c r="E1799" s="18" t="str">
        <f>IF(S1799,"",INDEX(XMLLINK[NamePerson],MATCH(Q1800&amp;"_"&amp;D1799,XMLLINK[EID_MID],0)))</f>
        <v/>
      </c>
      <c r="F1799" s="18" t="str">
        <f>IF(S1799,"",INDEX(XMLLINK[GebDat],MATCH(Q1800&amp;"_"&amp;D1799,XMLLINK[EID_MID],0)))</f>
        <v/>
      </c>
      <c r="G1799" s="18" t="str">
        <f>IF(S1799,"",INDEX(XMLLINK[Geschlecht],MATCH(Q1800&amp;"_"&amp;D1799,XMLLINK[EID_MID],0)))</f>
        <v/>
      </c>
      <c r="H1799" s="18" t="str">
        <f>IF(S1799,"",INDEX(XMLLINK[Adresse],MATCH(Q1800&amp;"_"&amp;D1799,XMLLINK[EID_MID],0)))</f>
        <v/>
      </c>
      <c r="I1799" s="18" t="str">
        <f>IF(S1799,"",INDEX(XMLLINK[Email],MATCH(Q1800&amp;"_"&amp;D1799,XMLLINK[EID_MID],0)))</f>
        <v/>
      </c>
      <c r="J1799" s="18" t="str">
        <f>IF(S1799,"",INDEX(XMLLINK[Telefon],MATCH(Q1800&amp;"_"&amp;D1799,XMLLINK[EID_MID],0)))</f>
        <v/>
      </c>
      <c r="K1799" s="18" t="str">
        <f>IF(S1799,"",INDEX(XMLLINK[Instrument],MATCH(Q1800&amp;"_"&amp;D1799,XMLLINK[EID_MID],0)))</f>
        <v/>
      </c>
      <c r="L1799" s="18" t="str">
        <f>IF(S1799,"",INDEX(XMLLINK[BereichIDPerson],MATCH(Q1800&amp;"_"&amp;D1799,XMLLINK[EID_MID],0)))</f>
        <v/>
      </c>
      <c r="M1799" s="18" t="str">
        <f>IF(S1799,"",INDEX(XMLLINK[BereichNamePerson],MATCH(Q1800&amp;"_"&amp;D1799,XMLLINK[EID_MID],0)))</f>
        <v/>
      </c>
      <c r="N1799" s="18" t="str">
        <f>IF(S1799,"",INDEX(XMLLINK[AuswahlPerson],MATCH(Q1800&amp;"_"&amp;D1799,XMLLINK[EID_MID],0)))</f>
        <v/>
      </c>
      <c r="O1799" s="18" t="str">
        <f>IF(S1799,"",INDEX(XMLLINK[BemerkungPerson],MATCH(Q1800&amp;"_"&amp;D1799,XMLLINK[EID_MID],0)))</f>
        <v/>
      </c>
      <c r="Q1799" s="21">
        <f t="shared" si="356"/>
        <v>90</v>
      </c>
      <c r="R1799" s="15">
        <v>4</v>
      </c>
      <c r="S1799" s="18" t="b">
        <f>ISERROR(INDEX(XMLLINK[NamePerson],MATCH(Q1797&amp;"_"&amp;D1799,XMLLINK[EID_MID],0)))</f>
        <v>1</v>
      </c>
      <c r="U1799" s="15" t="str">
        <f t="shared" ca="1" si="357"/>
        <v/>
      </c>
      <c r="W1799" s="15" t="str">
        <f>IF(OR(M1799="",COUNTIF(M1796:M1798,M1799)&gt;0),"",", "&amp;M1799)</f>
        <v/>
      </c>
      <c r="Y1799" s="15" t="str">
        <f>IF(OR(K1799="",COUNTIF(K1796:K1798,K1799)&gt;0),"",", "&amp;K1799)</f>
        <v/>
      </c>
    </row>
    <row r="1800" spans="1:25" x14ac:dyDescent="0.25">
      <c r="A1800" s="24"/>
      <c r="B1800" s="17" t="s">
        <v>83</v>
      </c>
      <c r="C1800" s="18" t="str">
        <f>IF(ISERROR(S1795),"",INDEX(XMLLINK[Stufe],MATCH(Q1800,XMLLINK[EnsembleNr],0)))</f>
        <v/>
      </c>
      <c r="D1800" s="21">
        <v>5</v>
      </c>
      <c r="E1800" s="18" t="str">
        <f>IF(S1800,"",INDEX(XMLLINK[NamePerson],MATCH(Q1801&amp;"_"&amp;D1800,XMLLINK[EID_MID],0)))</f>
        <v/>
      </c>
      <c r="F1800" s="18" t="str">
        <f>IF(S1800,"",INDEX(XMLLINK[GebDat],MATCH(Q1801&amp;"_"&amp;D1800,XMLLINK[EID_MID],0)))</f>
        <v/>
      </c>
      <c r="G1800" s="18" t="str">
        <f>IF(S1800,"",INDEX(XMLLINK[Geschlecht],MATCH(Q1801&amp;"_"&amp;D1800,XMLLINK[EID_MID],0)))</f>
        <v/>
      </c>
      <c r="H1800" s="18" t="str">
        <f>IF(S1800,"",INDEX(XMLLINK[Adresse],MATCH(Q1801&amp;"_"&amp;D1800,XMLLINK[EID_MID],0)))</f>
        <v/>
      </c>
      <c r="I1800" s="18" t="str">
        <f>IF(S1800,"",INDEX(XMLLINK[Email],MATCH(Q1801&amp;"_"&amp;D1800,XMLLINK[EID_MID],0)))</f>
        <v/>
      </c>
      <c r="J1800" s="18" t="str">
        <f>IF(S1800,"",INDEX(XMLLINK[Telefon],MATCH(Q1801&amp;"_"&amp;D1800,XMLLINK[EID_MID],0)))</f>
        <v/>
      </c>
      <c r="K1800" s="18" t="str">
        <f>IF(S1800,"",INDEX(XMLLINK[Instrument],MATCH(Q1801&amp;"_"&amp;D1800,XMLLINK[EID_MID],0)))</f>
        <v/>
      </c>
      <c r="L1800" s="18" t="str">
        <f>IF(S1800,"",INDEX(XMLLINK[BereichIDPerson],MATCH(Q1801&amp;"_"&amp;D1800,XMLLINK[EID_MID],0)))</f>
        <v/>
      </c>
      <c r="M1800" s="18" t="str">
        <f>IF(S1800,"",INDEX(XMLLINK[BereichNamePerson],MATCH(Q1801&amp;"_"&amp;D1800,XMLLINK[EID_MID],0)))</f>
        <v/>
      </c>
      <c r="N1800" s="18" t="str">
        <f>IF(S1800,"",INDEX(XMLLINK[AuswahlPerson],MATCH(Q1801&amp;"_"&amp;D1800,XMLLINK[EID_MID],0)))</f>
        <v/>
      </c>
      <c r="O1800" s="18" t="str">
        <f>IF(S1800,"",INDEX(XMLLINK[BemerkungPerson],MATCH(Q1801&amp;"_"&amp;D1800,XMLLINK[EID_MID],0)))</f>
        <v/>
      </c>
      <c r="Q1800" s="21">
        <f t="shared" si="356"/>
        <v>90</v>
      </c>
      <c r="R1800" s="15">
        <v>5</v>
      </c>
      <c r="S1800" s="18" t="b">
        <f>ISERROR(INDEX(XMLLINK[NamePerson],MATCH(Q1797&amp;"_"&amp;D1800,XMLLINK[EID_MID],0)))</f>
        <v>1</v>
      </c>
      <c r="U1800" s="15" t="str">
        <f t="shared" ca="1" si="357"/>
        <v/>
      </c>
      <c r="W1800" s="15" t="str">
        <f>IF(OR(M1800="",COUNTIF(M1796:M1799,M1800)&gt;0),"",", "&amp;M1800)</f>
        <v/>
      </c>
      <c r="Y1800" s="15" t="str">
        <f>IF(OR(K1800="",COUNTIF(K1797:K1799,K1800)&gt;0),"",", "&amp;K1800)</f>
        <v/>
      </c>
    </row>
    <row r="1801" spans="1:25" x14ac:dyDescent="0.25">
      <c r="A1801" s="24"/>
      <c r="B1801" s="17" t="s">
        <v>84</v>
      </c>
      <c r="C1801" s="18" t="str">
        <f>IF(ISERROR(S1795),"",INDEX(XMLLINK[Artikel],MATCH(Q1801,XMLLINK[EnsembleNr],0)))</f>
        <v/>
      </c>
      <c r="D1801" s="21">
        <v>6</v>
      </c>
      <c r="E1801" s="18" t="str">
        <f>IF(S1801,"",INDEX(XMLLINK[NamePerson],MATCH(Q1802&amp;"_"&amp;D1801,XMLLINK[EID_MID],0)))</f>
        <v/>
      </c>
      <c r="F1801" s="18" t="str">
        <f>IF(S1801,"",INDEX(XMLLINK[GebDat],MATCH(Q1802&amp;"_"&amp;D1801,XMLLINK[EID_MID],0)))</f>
        <v/>
      </c>
      <c r="G1801" s="18" t="str">
        <f>IF(S1801,"",INDEX(XMLLINK[Geschlecht],MATCH(Q1802&amp;"_"&amp;D1801,XMLLINK[EID_MID],0)))</f>
        <v/>
      </c>
      <c r="H1801" s="18" t="str">
        <f>IF(S1801,"",INDEX(XMLLINK[Adresse],MATCH(Q1802&amp;"_"&amp;D1801,XMLLINK[EID_MID],0)))</f>
        <v/>
      </c>
      <c r="I1801" s="18" t="str">
        <f>IF(S1801,"",INDEX(XMLLINK[Email],MATCH(Q1802&amp;"_"&amp;D1801,XMLLINK[EID_MID],0)))</f>
        <v/>
      </c>
      <c r="J1801" s="18" t="str">
        <f>IF(S1801,"",INDEX(XMLLINK[Telefon],MATCH(Q1802&amp;"_"&amp;D1801,XMLLINK[EID_MID],0)))</f>
        <v/>
      </c>
      <c r="K1801" s="18" t="str">
        <f>IF(S1801,"",INDEX(XMLLINK[Instrument],MATCH(Q1802&amp;"_"&amp;D1801,XMLLINK[EID_MID],0)))</f>
        <v/>
      </c>
      <c r="L1801" s="18" t="str">
        <f>IF(S1801,"",INDEX(XMLLINK[BereichIDPerson],MATCH(Q1802&amp;"_"&amp;D1801,XMLLINK[EID_MID],0)))</f>
        <v/>
      </c>
      <c r="M1801" s="18" t="str">
        <f>IF(S1801,"",INDEX(XMLLINK[BereichNamePerson],MATCH(Q1802&amp;"_"&amp;D1801,XMLLINK[EID_MID],0)))</f>
        <v/>
      </c>
      <c r="N1801" s="18" t="str">
        <f>IF(S1801,"",INDEX(XMLLINK[AuswahlPerson],MATCH(Q1802&amp;"_"&amp;D1801,XMLLINK[EID_MID],0)))</f>
        <v/>
      </c>
      <c r="O1801" s="18" t="str">
        <f>IF(S1801,"",INDEX(XMLLINK[BemerkungPerson],MATCH(Q1802&amp;"_"&amp;D1801,XMLLINK[EID_MID],0)))</f>
        <v/>
      </c>
      <c r="Q1801" s="21">
        <f t="shared" si="356"/>
        <v>90</v>
      </c>
      <c r="R1801" s="15">
        <v>6</v>
      </c>
      <c r="S1801" s="18" t="b">
        <f>ISERROR(INDEX(XMLLINK[NamePerson],MATCH(Q1797&amp;"_"&amp;D1801,XMLLINK[EID_MID],0)))</f>
        <v>1</v>
      </c>
      <c r="U1801" s="15" t="str">
        <f t="shared" ca="1" si="357"/>
        <v/>
      </c>
      <c r="W1801" s="15" t="str">
        <f>IF(OR(M1801="",COUNTIF(M1796:M1800,M1801)&gt;0),"",", "&amp;M1801)</f>
        <v/>
      </c>
      <c r="Y1801" s="15" t="str">
        <f>IF(OR(K1801="",COUNTIF(K1798:K1800,K1801)&gt;0),"",", "&amp;K1801)</f>
        <v/>
      </c>
    </row>
    <row r="1802" spans="1:25" x14ac:dyDescent="0.25">
      <c r="A1802" s="24"/>
      <c r="B1802" s="17" t="s">
        <v>85</v>
      </c>
      <c r="C1802" s="18" t="str">
        <f>IF(ISERROR(S1795),"",INDEX(XMLLINK[BereichID],MATCH(Q1802,XMLLINK[EnsembleNr],0)))</f>
        <v/>
      </c>
      <c r="D1802" s="21">
        <v>7</v>
      </c>
      <c r="E1802" s="18" t="str">
        <f>IF(S1802,"",INDEX(XMLLINK[NamePerson],MATCH(Q1803&amp;"_"&amp;D1802,XMLLINK[EID_MID],0)))</f>
        <v/>
      </c>
      <c r="F1802" s="18" t="str">
        <f>IF(S1802,"",INDEX(XMLLINK[GebDat],MATCH(Q1803&amp;"_"&amp;D1802,XMLLINK[EID_MID],0)))</f>
        <v/>
      </c>
      <c r="G1802" s="18" t="str">
        <f>IF(S1802,"",INDEX(XMLLINK[Geschlecht],MATCH(Q1803&amp;"_"&amp;D1802,XMLLINK[EID_MID],0)))</f>
        <v/>
      </c>
      <c r="H1802" s="18" t="str">
        <f>IF(S1802,"",INDEX(XMLLINK[Adresse],MATCH(Q1803&amp;"_"&amp;D1802,XMLLINK[EID_MID],0)))</f>
        <v/>
      </c>
      <c r="I1802" s="18" t="str">
        <f>IF(S1802,"",INDEX(XMLLINK[Email],MATCH(Q1803&amp;"_"&amp;D1802,XMLLINK[EID_MID],0)))</f>
        <v/>
      </c>
      <c r="J1802" s="18" t="str">
        <f>IF(S1802,"",INDEX(XMLLINK[Telefon],MATCH(Q1803&amp;"_"&amp;D1802,XMLLINK[EID_MID],0)))</f>
        <v/>
      </c>
      <c r="K1802" s="18" t="str">
        <f>IF(S1802,"",INDEX(XMLLINK[Instrument],MATCH(Q1803&amp;"_"&amp;D1802,XMLLINK[EID_MID],0)))</f>
        <v/>
      </c>
      <c r="L1802" s="18" t="str">
        <f>IF(S1802,"",INDEX(XMLLINK[BereichIDPerson],MATCH(Q1803&amp;"_"&amp;D1802,XMLLINK[EID_MID],0)))</f>
        <v/>
      </c>
      <c r="M1802" s="18" t="str">
        <f>IF(S1802,"",INDEX(XMLLINK[BereichNamePerson],MATCH(Q1803&amp;"_"&amp;D1802,XMLLINK[EID_MID],0)))</f>
        <v/>
      </c>
      <c r="N1802" s="18" t="str">
        <f>IF(S1802,"",INDEX(XMLLINK[AuswahlPerson],MATCH(Q1803&amp;"_"&amp;D1802,XMLLINK[EID_MID],0)))</f>
        <v/>
      </c>
      <c r="O1802" s="18" t="str">
        <f>IF(S1802,"",INDEX(XMLLINK[BemerkungPerson],MATCH(Q1803&amp;"_"&amp;D1802,XMLLINK[EID_MID],0)))</f>
        <v/>
      </c>
      <c r="Q1802" s="21">
        <f t="shared" si="356"/>
        <v>90</v>
      </c>
      <c r="R1802" s="15">
        <v>7</v>
      </c>
      <c r="S1802" s="18" t="b">
        <f>ISERROR(INDEX(XMLLINK[NamePerson],MATCH(Q1797&amp;"_"&amp;D1802,XMLLINK[EID_MID],0)))</f>
        <v>1</v>
      </c>
      <c r="U1802" s="15" t="str">
        <f t="shared" ca="1" si="357"/>
        <v/>
      </c>
      <c r="W1802" s="15" t="str">
        <f>IF(OR(M1802="",COUNTIF(M1796:M1801,M1802)&gt;0),"",", "&amp;M1802)</f>
        <v/>
      </c>
      <c r="Y1802" s="15" t="str">
        <f>IF(OR(K1802="",COUNTIF(K1799:K1801,K1802)&gt;0),"",", "&amp;K1802)</f>
        <v/>
      </c>
    </row>
    <row r="1803" spans="1:25" x14ac:dyDescent="0.25">
      <c r="A1803" s="24"/>
      <c r="B1803" s="17" t="s">
        <v>86</v>
      </c>
      <c r="C1803" s="18" t="str">
        <f>IF(ISERROR(S1795),"",INDEX(XMLLINK[BereichName],MATCH(Q1803,XMLLINK[EnsembleNr],0)))</f>
        <v/>
      </c>
      <c r="D1803" s="21">
        <v>8</v>
      </c>
      <c r="E1803" s="18" t="str">
        <f>IF(S1803,"",INDEX(XMLLINK[NamePerson],MATCH(Q1804&amp;"_"&amp;D1803,XMLLINK[EID_MID],0)))</f>
        <v/>
      </c>
      <c r="F1803" s="18" t="str">
        <f>IF(S1803,"",INDEX(XMLLINK[GebDat],MATCH(Q1804&amp;"_"&amp;D1803,XMLLINK[EID_MID],0)))</f>
        <v/>
      </c>
      <c r="G1803" s="18" t="str">
        <f>IF(S1803,"",INDEX(XMLLINK[Geschlecht],MATCH(Q1804&amp;"_"&amp;D1803,XMLLINK[EID_MID],0)))</f>
        <v/>
      </c>
      <c r="H1803" s="18" t="str">
        <f>IF(S1803,"",INDEX(XMLLINK[Adresse],MATCH(Q1804&amp;"_"&amp;D1803,XMLLINK[EID_MID],0)))</f>
        <v/>
      </c>
      <c r="I1803" s="18" t="str">
        <f>IF(S1803,"",INDEX(XMLLINK[Email],MATCH(Q1804&amp;"_"&amp;D1803,XMLLINK[EID_MID],0)))</f>
        <v/>
      </c>
      <c r="J1803" s="18" t="str">
        <f>IF(S1803,"",INDEX(XMLLINK[Telefon],MATCH(Q1804&amp;"_"&amp;D1803,XMLLINK[EID_MID],0)))</f>
        <v/>
      </c>
      <c r="K1803" s="18" t="str">
        <f>IF(S1803,"",INDEX(XMLLINK[Instrument],MATCH(Q1804&amp;"_"&amp;D1803,XMLLINK[EID_MID],0)))</f>
        <v/>
      </c>
      <c r="L1803" s="18" t="str">
        <f>IF(S1803,"",INDEX(XMLLINK[BereichIDPerson],MATCH(Q1804&amp;"_"&amp;D1803,XMLLINK[EID_MID],0)))</f>
        <v/>
      </c>
      <c r="M1803" s="18" t="str">
        <f>IF(S1803,"",INDEX(XMLLINK[BereichNamePerson],MATCH(Q1804&amp;"_"&amp;D1803,XMLLINK[EID_MID],0)))</f>
        <v/>
      </c>
      <c r="N1803" s="18" t="str">
        <f>IF(S1803,"",INDEX(XMLLINK[AuswahlPerson],MATCH(Q1804&amp;"_"&amp;D1803,XMLLINK[EID_MID],0)))</f>
        <v/>
      </c>
      <c r="O1803" s="18" t="str">
        <f>IF(S1803,"",INDEX(XMLLINK[BemerkungPerson],MATCH(Q1804&amp;"_"&amp;D1803,XMLLINK[EID_MID],0)))</f>
        <v/>
      </c>
      <c r="Q1803" s="21">
        <f t="shared" si="356"/>
        <v>90</v>
      </c>
      <c r="R1803" s="15">
        <v>8</v>
      </c>
      <c r="S1803" s="18" t="b">
        <f>ISERROR(INDEX(XMLLINK[NamePerson],MATCH(Q1797&amp;"_"&amp;D1803,XMLLINK[EID_MID],0)))</f>
        <v>1</v>
      </c>
      <c r="U1803" s="15" t="str">
        <f t="shared" ca="1" si="357"/>
        <v/>
      </c>
      <c r="W1803" s="15" t="str">
        <f>IF(OR(M1803="",COUNTIF(M1796:M1802,M1803)&gt;0),"",", "&amp;M1803)</f>
        <v/>
      </c>
      <c r="Y1803" s="15" t="str">
        <f>IF(OR(K1803="",COUNTIF(K1800:K1802,K1803)&gt;0),"",", "&amp;K1803)</f>
        <v/>
      </c>
    </row>
    <row r="1804" spans="1:25" x14ac:dyDescent="0.25">
      <c r="A1804" s="24"/>
      <c r="B1804" s="17" t="s">
        <v>87</v>
      </c>
      <c r="C1804" s="18" t="str">
        <f>IF(ISERROR(S1795),"",INDEX(XMLLINK[Auftrittzeit],MATCH(Q1804,XMLLINK[EnsembleNr],0)))</f>
        <v/>
      </c>
      <c r="D1804" s="17" t="s">
        <v>94</v>
      </c>
      <c r="E1804" s="15" t="s">
        <v>29</v>
      </c>
      <c r="F1804" s="15" t="s">
        <v>30</v>
      </c>
      <c r="G1804" s="15" t="s">
        <v>95</v>
      </c>
      <c r="H1804" s="15" t="s">
        <v>32</v>
      </c>
      <c r="I1804" s="15" t="s">
        <v>20</v>
      </c>
      <c r="J1804" s="15" t="s">
        <v>39</v>
      </c>
      <c r="Q1804" s="21">
        <f t="shared" si="356"/>
        <v>90</v>
      </c>
      <c r="U1804" s="15">
        <f ca="1">COUNT(U1796:U1803)</f>
        <v>0</v>
      </c>
      <c r="W1804" s="29" t="str">
        <f>CONCATENATE(W1805,V1806,W1806,V1807,W1807,V1808,W1808,V1809,W1809,V1810,W1810,V1811,W1811)</f>
        <v/>
      </c>
    </row>
    <row r="1805" spans="1:25" x14ac:dyDescent="0.25">
      <c r="A1805" s="24"/>
      <c r="B1805" s="17" t="s">
        <v>88</v>
      </c>
      <c r="C1805" s="18" t="str">
        <f>IF(ISERROR(S1795),"",INDEX(XMLLINK[Bemerkung],MATCH(Q1805,XMLLINK[EnsembleNr],0)))</f>
        <v/>
      </c>
      <c r="D1805" s="21">
        <v>1</v>
      </c>
      <c r="E1805" s="18" t="str">
        <f>IF(S1805,"",INDEX(XMLLINK[Titel],MATCH(Q1806&amp;"_"&amp;D1805,XMLLINK[EID_WID],0)))</f>
        <v/>
      </c>
      <c r="F1805" s="18" t="str">
        <f>IF(S1805,"",INDEX(XMLLINK[Komponist],MATCH(Q1806&amp;"_"&amp;D1805,XMLLINK[EID_WID],0)))</f>
        <v/>
      </c>
      <c r="G1805" s="18" t="str">
        <f>IF(S1805,"",INDEX(XMLLINK[Satz],MATCH(Q1806&amp;"_"&amp;D1805,XMLLINK[EID_WID],0)))</f>
        <v/>
      </c>
      <c r="H1805" s="18" t="str">
        <f>IF(S1805,"",INDEX(XMLLINK[Dauer],MATCH(Q1806&amp;"_"&amp;D1805,XMLLINK[EID_WID],0)))</f>
        <v/>
      </c>
      <c r="I1805" s="18" t="str">
        <f>IF(S1805,"",INDEX(XMLLINK[BemerkungWerk],MATCH(Q1806&amp;"_"&amp;D1805,XMLLINK[EID_WID],0)))</f>
        <v/>
      </c>
      <c r="J1805" s="18" t="str">
        <f>IF(S1805,"",INDEX(XMLLINK[Pflicht],MATCH(Q1806&amp;"_"&amp;D1805,XMLLINK[EID_WID],0)))</f>
        <v/>
      </c>
      <c r="Q1805" s="21">
        <f t="shared" si="356"/>
        <v>90</v>
      </c>
      <c r="R1805" s="22" t="s">
        <v>102</v>
      </c>
      <c r="S1805" s="18" t="b">
        <f>ISERROR(INDEX(XMLLINK[NamePerson],MATCH(Q1807&amp;"_"&amp;D1805,XMLLINK[EID_WID],0)))</f>
        <v>1</v>
      </c>
      <c r="W1805" s="15" t="str">
        <f t="shared" ref="W1805:W1812" si="358">IF(AND(F1805="",G1805=""),E1805,IF(AND(F1805&lt;&gt;"",G1805&lt;&gt;""),F1805&amp;", "&amp;E1805&amp;", "&amp;G1805,IF(F1805="",E1805&amp;", "&amp;G1805,F1805&amp;", "&amp;E1805)))</f>
        <v/>
      </c>
    </row>
    <row r="1806" spans="1:25" x14ac:dyDescent="0.25">
      <c r="A1806" s="24"/>
      <c r="B1806" s="17" t="s">
        <v>108</v>
      </c>
      <c r="C1806" s="28" t="str">
        <f ca="1">IF(U1804=0,"",SUM(U1796:U1803)/U1804/365.25)</f>
        <v/>
      </c>
      <c r="D1806" s="21">
        <v>2</v>
      </c>
      <c r="E1806" s="18" t="str">
        <f>IF(S1806,"",INDEX(XMLLINK[Titel],MATCH(Q1807&amp;"_"&amp;D1806,XMLLINK[EID_WID],0)))</f>
        <v/>
      </c>
      <c r="F1806" s="18" t="str">
        <f>IF(S1806,"",INDEX(XMLLINK[Komponist],MATCH(Q1807&amp;"_"&amp;D1806,XMLLINK[EID_WID],0)))</f>
        <v/>
      </c>
      <c r="G1806" s="18" t="str">
        <f>IF(S1806,"",INDEX(XMLLINK[Satz],MATCH(Q1807&amp;"_"&amp;D1806,XMLLINK[EID_WID],0)))</f>
        <v/>
      </c>
      <c r="H1806" s="18" t="str">
        <f>IF(S1806,"",INDEX(XMLLINK[Dauer],MATCH(Q1807&amp;"_"&amp;D1806,XMLLINK[EID_WID],0)))</f>
        <v/>
      </c>
      <c r="I1806" s="18" t="str">
        <f>IF(S1806,"",INDEX(XMLLINK[BemerkungWerk],MATCH(Q1807&amp;"_"&amp;D1806,XMLLINK[EID_WID],0)))</f>
        <v/>
      </c>
      <c r="J1806" s="18" t="str">
        <f>IF(S1806,"",INDEX(XMLLINK[Pflicht],MATCH(Q1807&amp;"_"&amp;D1806,XMLLINK[EID_WID],0)))</f>
        <v/>
      </c>
      <c r="Q1806" s="21">
        <f t="shared" si="356"/>
        <v>90</v>
      </c>
      <c r="R1806" s="22">
        <v>2</v>
      </c>
      <c r="S1806" s="18" t="b">
        <f>ISERROR(INDEX(XMLLINK[NamePerson],MATCH(Q1808&amp;"_"&amp;D1806,XMLLINK[EID_WID],0)))</f>
        <v>1</v>
      </c>
      <c r="V1806" s="15" t="str">
        <f>IF(W1806="","","; ")</f>
        <v/>
      </c>
      <c r="W1806" s="15" t="str">
        <f t="shared" si="358"/>
        <v/>
      </c>
    </row>
    <row r="1807" spans="1:25" x14ac:dyDescent="0.25">
      <c r="A1807" s="24"/>
      <c r="D1807" s="21">
        <v>3</v>
      </c>
      <c r="E1807" s="18" t="str">
        <f>IF(S1807,"",INDEX(XMLLINK[Titel],MATCH(Q1808&amp;"_"&amp;D1807,XMLLINK[EID_WID],0)))</f>
        <v/>
      </c>
      <c r="F1807" s="18" t="str">
        <f>IF(S1807,"",INDEX(XMLLINK[Komponist],MATCH(Q1808&amp;"_"&amp;D1807,XMLLINK[EID_WID],0)))</f>
        <v/>
      </c>
      <c r="G1807" s="18" t="str">
        <f>IF(S1807,"",INDEX(XMLLINK[Satz],MATCH(Q1808&amp;"_"&amp;D1807,XMLLINK[EID_WID],0)))</f>
        <v/>
      </c>
      <c r="H1807" s="18" t="str">
        <f>IF(S1807,"",INDEX(XMLLINK[Dauer],MATCH(Q1808&amp;"_"&amp;D1807,XMLLINK[EID_WID],0)))</f>
        <v/>
      </c>
      <c r="I1807" s="18" t="str">
        <f>IF(S1807,"",INDEX(XMLLINK[BemerkungWerk],MATCH(Q1808&amp;"_"&amp;D1807,XMLLINK[EID_WID],0)))</f>
        <v/>
      </c>
      <c r="J1807" s="18" t="str">
        <f>IF(S1807,"",INDEX(XMLLINK[Pflicht],MATCH(Q1808&amp;"_"&amp;D1807,XMLLINK[EID_WID],0)))</f>
        <v/>
      </c>
      <c r="Q1807" s="21">
        <f t="shared" si="356"/>
        <v>90</v>
      </c>
      <c r="R1807" s="22">
        <v>3</v>
      </c>
      <c r="S1807" s="18" t="b">
        <f>ISERROR(INDEX(XMLLINK[NamePerson],MATCH(Q1809&amp;"_"&amp;D1807,XMLLINK[EID_WID],0)))</f>
        <v>1</v>
      </c>
      <c r="V1807" s="15" t="str">
        <f t="shared" ref="V1807:V1812" si="359">IF(W1807="","","; ")</f>
        <v/>
      </c>
      <c r="W1807" s="15" t="str">
        <f t="shared" si="358"/>
        <v/>
      </c>
    </row>
    <row r="1808" spans="1:25" x14ac:dyDescent="0.25">
      <c r="A1808" s="24"/>
      <c r="D1808" s="21">
        <v>4</v>
      </c>
      <c r="E1808" s="18" t="str">
        <f>IF(S1808,"",INDEX(XMLLINK[Titel],MATCH(Q1809&amp;"_"&amp;D1808,XMLLINK[EID_WID],0)))</f>
        <v/>
      </c>
      <c r="F1808" s="18" t="str">
        <f>IF(S1808,"",INDEX(XMLLINK[Komponist],MATCH(Q1809&amp;"_"&amp;D1808,XMLLINK[EID_WID],0)))</f>
        <v/>
      </c>
      <c r="G1808" s="18" t="str">
        <f>IF(S1808,"",INDEX(XMLLINK[Satz],MATCH(Q1809&amp;"_"&amp;D1808,XMLLINK[EID_WID],0)))</f>
        <v/>
      </c>
      <c r="H1808" s="18" t="str">
        <f>IF(S1808,"",INDEX(XMLLINK[Dauer],MATCH(Q1809&amp;"_"&amp;D1808,XMLLINK[EID_WID],0)))</f>
        <v/>
      </c>
      <c r="I1808" s="18" t="str">
        <f>IF(S1808,"",INDEX(XMLLINK[BemerkungWerk],MATCH(Q1809&amp;"_"&amp;D1808,XMLLINK[EID_WID],0)))</f>
        <v/>
      </c>
      <c r="J1808" s="18" t="str">
        <f>IF(S1808,"",INDEX(XMLLINK[Pflicht],MATCH(Q1809&amp;"_"&amp;D1808,XMLLINK[EID_WID],0)))</f>
        <v/>
      </c>
      <c r="Q1808" s="21">
        <f t="shared" si="356"/>
        <v>90</v>
      </c>
      <c r="R1808" s="22">
        <v>4</v>
      </c>
      <c r="S1808" s="18" t="b">
        <f>ISERROR(INDEX(XMLLINK[NamePerson],MATCH(Q1810&amp;"_"&amp;D1808,XMLLINK[EID_WID],0)))</f>
        <v>1</v>
      </c>
      <c r="V1808" s="15" t="str">
        <f t="shared" si="359"/>
        <v/>
      </c>
      <c r="W1808" s="15" t="str">
        <f t="shared" si="358"/>
        <v/>
      </c>
    </row>
    <row r="1809" spans="1:25" x14ac:dyDescent="0.25">
      <c r="A1809" s="24"/>
      <c r="D1809" s="21">
        <v>5</v>
      </c>
      <c r="E1809" s="18" t="str">
        <f>IF(S1809,"",INDEX(XMLLINK[Titel],MATCH(Q1810&amp;"_"&amp;D1809,XMLLINK[EID_WID],0)))</f>
        <v/>
      </c>
      <c r="F1809" s="18" t="str">
        <f>IF(S1809,"",INDEX(XMLLINK[Komponist],MATCH(Q1810&amp;"_"&amp;D1809,XMLLINK[EID_WID],0)))</f>
        <v/>
      </c>
      <c r="G1809" s="18" t="str">
        <f>IF(S1809,"",INDEX(XMLLINK[Satz],MATCH(Q1810&amp;"_"&amp;D1809,XMLLINK[EID_WID],0)))</f>
        <v/>
      </c>
      <c r="H1809" s="18" t="str">
        <f>IF(S1809,"",INDEX(XMLLINK[Dauer],MATCH(Q1810&amp;"_"&amp;D1809,XMLLINK[EID_WID],0)))</f>
        <v/>
      </c>
      <c r="I1809" s="18" t="str">
        <f>IF(S1809,"",INDEX(XMLLINK[BemerkungWerk],MATCH(Q1810&amp;"_"&amp;D1809,XMLLINK[EID_WID],0)))</f>
        <v/>
      </c>
      <c r="J1809" s="18" t="str">
        <f>IF(S1809,"",INDEX(XMLLINK[Pflicht],MATCH(Q1810&amp;"_"&amp;D1809,XMLLINK[EID_WID],0)))</f>
        <v/>
      </c>
      <c r="Q1809" s="21">
        <f t="shared" si="356"/>
        <v>90</v>
      </c>
      <c r="R1809" s="22">
        <v>5</v>
      </c>
      <c r="S1809" s="18" t="b">
        <f>ISERROR(INDEX(XMLLINK[NamePerson],MATCH(Q1811&amp;"_"&amp;D1809,XMLLINK[EID_WID],0)))</f>
        <v>1</v>
      </c>
      <c r="V1809" s="15" t="str">
        <f t="shared" si="359"/>
        <v/>
      </c>
      <c r="W1809" s="15" t="str">
        <f t="shared" si="358"/>
        <v/>
      </c>
    </row>
    <row r="1810" spans="1:25" x14ac:dyDescent="0.25">
      <c r="A1810" s="24"/>
      <c r="D1810" s="21">
        <v>6</v>
      </c>
      <c r="E1810" s="18" t="str">
        <f>IF(S1810,"",INDEX(XMLLINK[Titel],MATCH(Q1811&amp;"_"&amp;D1810,XMLLINK[EID_WID],0)))</f>
        <v/>
      </c>
      <c r="F1810" s="18" t="str">
        <f>IF(S1810,"",INDEX(XMLLINK[Komponist],MATCH(Q1811&amp;"_"&amp;D1810,XMLLINK[EID_WID],0)))</f>
        <v/>
      </c>
      <c r="G1810" s="18" t="str">
        <f>IF(S1810,"",INDEX(XMLLINK[Satz],MATCH(Q1811&amp;"_"&amp;D1810,XMLLINK[EID_WID],0)))</f>
        <v/>
      </c>
      <c r="H1810" s="18" t="str">
        <f>IF(S1810,"",INDEX(XMLLINK[Dauer],MATCH(Q1811&amp;"_"&amp;D1810,XMLLINK[EID_WID],0)))</f>
        <v/>
      </c>
      <c r="I1810" s="18" t="str">
        <f>IF(S1810,"",INDEX(XMLLINK[BemerkungWerk],MATCH(Q1811&amp;"_"&amp;D1810,XMLLINK[EID_WID],0)))</f>
        <v/>
      </c>
      <c r="J1810" s="18" t="str">
        <f>IF(S1810,"",INDEX(XMLLINK[Pflicht],MATCH(Q1811&amp;"_"&amp;D1810,XMLLINK[EID_WID],0)))</f>
        <v/>
      </c>
      <c r="Q1810" s="21">
        <f t="shared" si="356"/>
        <v>90</v>
      </c>
      <c r="R1810" s="22">
        <v>6</v>
      </c>
      <c r="S1810" s="18" t="b">
        <f>ISERROR(INDEX(XMLLINK[NamePerson],MATCH(Q1812&amp;"_"&amp;D1810,XMLLINK[EID_WID],0)))</f>
        <v>1</v>
      </c>
      <c r="V1810" s="15" t="str">
        <f t="shared" si="359"/>
        <v/>
      </c>
      <c r="W1810" s="15" t="str">
        <f t="shared" si="358"/>
        <v/>
      </c>
    </row>
    <row r="1811" spans="1:25" x14ac:dyDescent="0.25">
      <c r="A1811" s="24"/>
      <c r="D1811" s="21">
        <v>7</v>
      </c>
      <c r="E1811" s="18" t="str">
        <f>IF(S1811,"",INDEX(XMLLINK[Titel],MATCH(Q1812&amp;"_"&amp;D1811,XMLLINK[EID_WID],0)))</f>
        <v/>
      </c>
      <c r="F1811" s="18" t="str">
        <f>IF(S1811,"",INDEX(XMLLINK[Komponist],MATCH(Q1812&amp;"_"&amp;D1811,XMLLINK[EID_WID],0)))</f>
        <v/>
      </c>
      <c r="G1811" s="18" t="str">
        <f>IF(S1811,"",INDEX(XMLLINK[Satz],MATCH(Q1812&amp;"_"&amp;D1811,XMLLINK[EID_WID],0)))</f>
        <v/>
      </c>
      <c r="H1811" s="18" t="str">
        <f>IF(S1811,"",INDEX(XMLLINK[Dauer],MATCH(Q1812&amp;"_"&amp;D1811,XMLLINK[EID_WID],0)))</f>
        <v/>
      </c>
      <c r="I1811" s="18" t="str">
        <f>IF(S1811,"",INDEX(XMLLINK[BemerkungWerk],MATCH(Q1812&amp;"_"&amp;D1811,XMLLINK[EID_WID],0)))</f>
        <v/>
      </c>
      <c r="J1811" s="18" t="str">
        <f>IF(S1811,"",INDEX(XMLLINK[Pflicht],MATCH(Q1812&amp;"_"&amp;D1811,XMLLINK[EID_WID],0)))</f>
        <v/>
      </c>
      <c r="Q1811" s="21">
        <f t="shared" si="356"/>
        <v>90</v>
      </c>
      <c r="R1811" s="22">
        <v>7</v>
      </c>
      <c r="S1811" s="18" t="b">
        <f>ISERROR(INDEX(XMLLINK[NamePerson],MATCH(Q1813&amp;"_"&amp;D1811,XMLLINK[EID_WID],0)))</f>
        <v>1</v>
      </c>
      <c r="V1811" s="15" t="str">
        <f t="shared" si="359"/>
        <v/>
      </c>
      <c r="W1811" s="15" t="str">
        <f t="shared" si="358"/>
        <v/>
      </c>
    </row>
    <row r="1812" spans="1:25" x14ac:dyDescent="0.25">
      <c r="A1812" s="24"/>
      <c r="D1812" s="21">
        <v>8</v>
      </c>
      <c r="E1812" s="18" t="str">
        <f>IF(S1812,"",INDEX(XMLLINK[Titel],MATCH(Q1813&amp;"_"&amp;D1812,XMLLINK[EID_WID],0)))</f>
        <v/>
      </c>
      <c r="F1812" s="18" t="str">
        <f>IF(S1812,"",INDEX(XMLLINK[Komponist],MATCH(Q1813&amp;"_"&amp;D1812,XMLLINK[EID_WID],0)))</f>
        <v/>
      </c>
      <c r="G1812" s="18" t="str">
        <f>IF(S1812,"",INDEX(XMLLINK[Satz],MATCH(Q1813&amp;"_"&amp;D1812,XMLLINK[EID_WID],0)))</f>
        <v/>
      </c>
      <c r="H1812" s="18" t="str">
        <f>IF(S1812,"",INDEX(XMLLINK[Dauer],MATCH(Q1813&amp;"_"&amp;D1812,XMLLINK[EID_WID],0)))</f>
        <v/>
      </c>
      <c r="I1812" s="18" t="str">
        <f>IF(S1812,"",INDEX(XMLLINK[BemerkungWerk],MATCH(Q1813&amp;"_"&amp;D1812,XMLLINK[EID_WID],0)))</f>
        <v/>
      </c>
      <c r="J1812" s="18" t="str">
        <f>IF(S1812,"",INDEX(XMLLINK[Pflicht],MATCH(Q1813&amp;"_"&amp;D1812,XMLLINK[EID_WID],0)))</f>
        <v/>
      </c>
      <c r="Q1812" s="21"/>
      <c r="R1812" s="22">
        <v>8</v>
      </c>
      <c r="S1812" s="18" t="b">
        <f>ISERROR(INDEX(XMLLINK[NamePerson],MATCH(A1813&amp;"_"&amp;D1812,XMLLINK[EID_WID],0)))</f>
        <v>1</v>
      </c>
      <c r="V1812" s="15" t="str">
        <f t="shared" si="359"/>
        <v/>
      </c>
      <c r="W1812" s="15" t="str">
        <f t="shared" si="358"/>
        <v/>
      </c>
    </row>
    <row r="1814" spans="1:25" x14ac:dyDescent="0.25">
      <c r="A1814" s="23" t="s">
        <v>96</v>
      </c>
      <c r="B1814" s="23">
        <f>(ROW()+6)/20</f>
        <v>91</v>
      </c>
      <c r="C1814" s="24"/>
      <c r="D1814" s="24"/>
      <c r="E1814" s="24"/>
      <c r="F1814" s="24"/>
      <c r="G1814" s="24"/>
      <c r="H1814" s="24"/>
      <c r="I1814" s="24"/>
      <c r="J1814" s="24"/>
      <c r="K1814" s="24"/>
      <c r="L1814" s="24"/>
      <c r="M1814" s="24"/>
      <c r="N1814" s="24"/>
      <c r="O1814" s="24"/>
    </row>
    <row r="1815" spans="1:25" x14ac:dyDescent="0.25">
      <c r="A1815" s="24"/>
      <c r="B1815" s="17" t="s">
        <v>78</v>
      </c>
      <c r="C1815" s="18" t="str">
        <f>IF(ISERROR(S1815),"",INDEX(XMLLINK[Name],MATCH(Q1816,XMLLINK[EnsembleNr],0)))</f>
        <v/>
      </c>
      <c r="D1815" s="17" t="s">
        <v>89</v>
      </c>
      <c r="E1815" s="19" t="s">
        <v>11</v>
      </c>
      <c r="F1815" s="15" t="s">
        <v>90</v>
      </c>
      <c r="G1815" s="15" t="s">
        <v>91</v>
      </c>
      <c r="H1815" s="15" t="s">
        <v>24</v>
      </c>
      <c r="I1815" s="15" t="s">
        <v>25</v>
      </c>
      <c r="J1815" s="15" t="s">
        <v>26</v>
      </c>
      <c r="K1815" s="15" t="s">
        <v>27</v>
      </c>
      <c r="L1815" s="15" t="s">
        <v>18</v>
      </c>
      <c r="M1815" s="15" t="s">
        <v>92</v>
      </c>
      <c r="N1815" s="15" t="s">
        <v>93</v>
      </c>
      <c r="O1815" s="15" t="s">
        <v>20</v>
      </c>
      <c r="Q1815" s="21" t="s">
        <v>103</v>
      </c>
      <c r="R1815" s="17" t="s">
        <v>97</v>
      </c>
      <c r="S1815" s="20" t="e">
        <f>VLOOKUP(Q1817,XMLLINK[EnsembleNr],1,0)</f>
        <v>#N/A</v>
      </c>
      <c r="T1815" s="15" t="s">
        <v>100</v>
      </c>
      <c r="W1815" s="29" t="str">
        <f>CONCATENATE(W1816,W1817,W1818,W1819,W1820,W1821,W1822,W1823)</f>
        <v/>
      </c>
      <c r="X1815" s="31">
        <f>8-COUNTIF(W1816:W1823,"")</f>
        <v>0</v>
      </c>
      <c r="Y1815" s="29" t="str">
        <f>CONCATENATE(Y1816,Y1817,Y1818,Y1819,Y1820,Y1821,Y1822,Y1823)</f>
        <v/>
      </c>
    </row>
    <row r="1816" spans="1:25" x14ac:dyDescent="0.25">
      <c r="A1816" s="24"/>
      <c r="B1816" s="17" t="s">
        <v>79</v>
      </c>
      <c r="C1816" s="18" t="str">
        <f>IF(ISERROR(S1815),"",INDEX(XMLLINK[Leiter],MATCH(Q1816,XMLLINK[EnsembleNr],0)))</f>
        <v/>
      </c>
      <c r="D1816" s="21">
        <v>1</v>
      </c>
      <c r="E1816" s="18" t="str">
        <f>IF(S1816,"",INDEX(XMLLINK[NamePerson],MATCH(Q1817&amp;"_"&amp;D1816,XMLLINK[EID_MID],0)))</f>
        <v/>
      </c>
      <c r="F1816" s="18" t="str">
        <f>IF(S1816,"",INDEX(XMLLINK[GebDat],MATCH(Q1817&amp;"_"&amp;D1816,XMLLINK[EID_MID],0)))</f>
        <v/>
      </c>
      <c r="G1816" s="18" t="str">
        <f>IF(S1816,"",INDEX(XMLLINK[Geschlecht],MATCH(Q1817&amp;"_"&amp;D1816,XMLLINK[EID_MID],0)))</f>
        <v/>
      </c>
      <c r="H1816" s="18" t="str">
        <f>IF(S1816,"",INDEX(XMLLINK[Adresse],MATCH(Q1817&amp;"_"&amp;D1816,XMLLINK[EID_MID],0)))</f>
        <v/>
      </c>
      <c r="I1816" s="18" t="str">
        <f>IF(S1816,"",INDEX(XMLLINK[Email],MATCH(Q1817&amp;"_"&amp;D1816,XMLLINK[EID_MID],0)))</f>
        <v/>
      </c>
      <c r="J1816" s="18" t="str">
        <f>IF(S1816,"",INDEX(XMLLINK[Telefon],MATCH(Q1817&amp;"_"&amp;D1816,XMLLINK[EID_MID],0)))</f>
        <v/>
      </c>
      <c r="K1816" s="18" t="str">
        <f>IF(S1816,"",INDEX(XMLLINK[Instrument],MATCH(Q1817&amp;"_"&amp;D1816,XMLLINK[EID_MID],0)))</f>
        <v/>
      </c>
      <c r="L1816" s="18" t="str">
        <f>IF(S1816,"",INDEX(XMLLINK[BereichIDPerson],MATCH(Q1817&amp;"_"&amp;D1816,XMLLINK[EID_MID],0)))</f>
        <v/>
      </c>
      <c r="M1816" s="18" t="str">
        <f>IF(S1816,"",INDEX(XMLLINK[BereichNamePerson],MATCH(Q1817&amp;"_"&amp;D1816,XMLLINK[EID_MID],0)))</f>
        <v/>
      </c>
      <c r="N1816" s="18" t="str">
        <f>IF(S1816,"",INDEX(XMLLINK[AuswahlPerson],MATCH(Q1817&amp;"_"&amp;D1816,XMLLINK[EID_MID],0)))</f>
        <v/>
      </c>
      <c r="O1816" s="18" t="str">
        <f>IF(S1816,"",INDEX(XMLLINK[BemerkungPerson],MATCH(Q1817&amp;"_"&amp;D1816,XMLLINK[EID_MID],0)))</f>
        <v/>
      </c>
      <c r="Q1816" s="21">
        <f>B1814</f>
        <v>91</v>
      </c>
      <c r="R1816" s="22" t="s">
        <v>101</v>
      </c>
      <c r="S1816" s="18" t="b">
        <f>ISERROR(INDEX(XMLLINK[NamePerson],MATCH(Q1817&amp;"_"&amp;D1816,XMLLINK[EID_MID],0)))</f>
        <v>1</v>
      </c>
      <c r="U1816" s="15" t="str">
        <f ca="1">IF(ISNUMBER(DATEVALUE(F1816)),TODAY()-DATEVALUE(F1816),"")</f>
        <v/>
      </c>
      <c r="W1816" s="15" t="str">
        <f>M1816</f>
        <v/>
      </c>
      <c r="X1816" s="29" t="str">
        <f>IF(E1816="","",IF(E1817="",E1816,IF(E1818="",E1816&amp;", "&amp;E1817,IF(E1819="",E1816&amp;", "&amp;E1817&amp;", "&amp;E1818,IF(E1820="",E1816&amp;", "&amp;E1817&amp;", "&amp;E1818&amp;", "&amp;E1819,IF(E1821="",E1816&amp;", "&amp;E1817&amp;", "&amp;E1818&amp;", "&amp;E1819&amp;", "&amp;E1820,IF(E1822="",E1816&amp;", "&amp;E1817&amp;", "&amp;E1818&amp;", "&amp;E1819&amp;", "&amp;E1820&amp;", "&amp;E1821,IF(E1823="",E1816&amp;", "&amp;E1817&amp;", "&amp;E1818&amp;", "&amp;E1819&amp;", "&amp;E1820&amp;", "&amp;E1821&amp;", "&amp;E1822,E1816&amp;", "&amp;E1817&amp;", "&amp;E1818&amp;", "&amp;E1819&amp;", "&amp;E1820&amp;", "&amp;E1821&amp;", "&amp;E1822&amp;", "&amp;E1823))))))))</f>
        <v/>
      </c>
      <c r="Y1816" s="15" t="str">
        <f>K1816</f>
        <v/>
      </c>
    </row>
    <row r="1817" spans="1:25" x14ac:dyDescent="0.25">
      <c r="A1817" s="24"/>
      <c r="B1817" s="17" t="s">
        <v>80</v>
      </c>
      <c r="C1817" s="18" t="str">
        <f>IF(ISERROR(S1815),"",INDEX(XMLLINK[LeiterEmail],MATCH(Q1817,XMLLINK[EnsembleNr],0)))</f>
        <v/>
      </c>
      <c r="D1817" s="21">
        <v>2</v>
      </c>
      <c r="E1817" s="18" t="str">
        <f>IF(S1817,"",INDEX(XMLLINK[NamePerson],MATCH(Q1818&amp;"_"&amp;D1817,XMLLINK[EID_MID],0)))</f>
        <v/>
      </c>
      <c r="F1817" s="18" t="str">
        <f>IF(S1817,"",INDEX(XMLLINK[GebDat],MATCH(Q1818&amp;"_"&amp;D1817,XMLLINK[EID_MID],0)))</f>
        <v/>
      </c>
      <c r="G1817" s="18" t="str">
        <f>IF(S1817,"",INDEX(XMLLINK[Geschlecht],MATCH(Q1818&amp;"_"&amp;D1817,XMLLINK[EID_MID],0)))</f>
        <v/>
      </c>
      <c r="H1817" s="18" t="str">
        <f>IF(S1817,"",INDEX(XMLLINK[Adresse],MATCH(Q1818&amp;"_"&amp;D1817,XMLLINK[EID_MID],0)))</f>
        <v/>
      </c>
      <c r="I1817" s="18" t="str">
        <f>IF(S1817,"",INDEX(XMLLINK[Email],MATCH(Q1818&amp;"_"&amp;D1817,XMLLINK[EID_MID],0)))</f>
        <v/>
      </c>
      <c r="J1817" s="18" t="str">
        <f>IF(S1817,"",INDEX(XMLLINK[Telefon],MATCH(Q1818&amp;"_"&amp;D1817,XMLLINK[EID_MID],0)))</f>
        <v/>
      </c>
      <c r="K1817" s="18" t="str">
        <f>IF(S1817,"",INDEX(XMLLINK[Instrument],MATCH(Q1818&amp;"_"&amp;D1817,XMLLINK[EID_MID],0)))</f>
        <v/>
      </c>
      <c r="L1817" s="18" t="str">
        <f>IF(S1817,"",INDEX(XMLLINK[BereichIDPerson],MATCH(Q1818&amp;"_"&amp;D1817,XMLLINK[EID_MID],0)))</f>
        <v/>
      </c>
      <c r="M1817" s="18" t="str">
        <f>IF(S1817,"",INDEX(XMLLINK[BereichNamePerson],MATCH(Q1818&amp;"_"&amp;D1817,XMLLINK[EID_MID],0)))</f>
        <v/>
      </c>
      <c r="N1817" s="18" t="str">
        <f>IF(S1817,"",INDEX(XMLLINK[AuswahlPerson],MATCH(Q1818&amp;"_"&amp;D1817,XMLLINK[EID_MID],0)))</f>
        <v/>
      </c>
      <c r="O1817" s="18" t="str">
        <f>IF(S1817,"",INDEX(XMLLINK[BemerkungPerson],MATCH(Q1818&amp;"_"&amp;D1817,XMLLINK[EID_MID],0)))</f>
        <v/>
      </c>
      <c r="Q1817" s="21">
        <f t="shared" ref="Q1817:Q1831" si="360">Q1816</f>
        <v>91</v>
      </c>
      <c r="R1817" s="15">
        <v>2</v>
      </c>
      <c r="S1817" s="18" t="b">
        <f>ISERROR(INDEX(XMLLINK[NamePerson],MATCH(Q1817&amp;"_"&amp;D1817,XMLLINK[EID_MID],0)))</f>
        <v>1</v>
      </c>
      <c r="U1817" s="15" t="str">
        <f t="shared" ref="U1817:U1823" ca="1" si="361">IF(ISNUMBER(DATEVALUE(F1817)),TODAY()-DATEVALUE(F1817),"")</f>
        <v/>
      </c>
      <c r="W1817" s="15" t="str">
        <f>IF(AND(M1817&lt;&gt;"",M1817&lt;&gt;M1816),", "&amp;M1817,"")</f>
        <v/>
      </c>
      <c r="Y1817" s="15" t="str">
        <f>IF(AND(K1817&lt;&gt;"",K1817&lt;&gt;K1816),", "&amp;K1817,"")</f>
        <v/>
      </c>
    </row>
    <row r="1818" spans="1:25" x14ac:dyDescent="0.25">
      <c r="A1818" s="24"/>
      <c r="B1818" s="17" t="s">
        <v>81</v>
      </c>
      <c r="C1818" s="18" t="str">
        <f>IF(ISERROR(S1815),"",INDEX(XMLLINK[LeiterTelefon],MATCH(Q1818,XMLLINK[EnsembleNr],0)))</f>
        <v/>
      </c>
      <c r="D1818" s="21">
        <v>3</v>
      </c>
      <c r="E1818" s="18" t="str">
        <f>IF(S1818,"",INDEX(XMLLINK[NamePerson],MATCH(Q1819&amp;"_"&amp;D1818,XMLLINK[EID_MID],0)))</f>
        <v/>
      </c>
      <c r="F1818" s="18" t="str">
        <f>IF(S1818,"",INDEX(XMLLINK[GebDat],MATCH(Q1819&amp;"_"&amp;D1818,XMLLINK[EID_MID],0)))</f>
        <v/>
      </c>
      <c r="G1818" s="18" t="str">
        <f>IF(S1818,"",INDEX(XMLLINK[Geschlecht],MATCH(Q1819&amp;"_"&amp;D1818,XMLLINK[EID_MID],0)))</f>
        <v/>
      </c>
      <c r="H1818" s="18" t="str">
        <f>IF(S1818,"",INDEX(XMLLINK[Adresse],MATCH(Q1819&amp;"_"&amp;D1818,XMLLINK[EID_MID],0)))</f>
        <v/>
      </c>
      <c r="I1818" s="18" t="str">
        <f>IF(S1818,"",INDEX(XMLLINK[Email],MATCH(Q1819&amp;"_"&amp;D1818,XMLLINK[EID_MID],0)))</f>
        <v/>
      </c>
      <c r="J1818" s="18" t="str">
        <f>IF(S1818,"",INDEX(XMLLINK[Telefon],MATCH(Q1819&amp;"_"&amp;D1818,XMLLINK[EID_MID],0)))</f>
        <v/>
      </c>
      <c r="K1818" s="18" t="str">
        <f>IF(S1818,"",INDEX(XMLLINK[Instrument],MATCH(Q1819&amp;"_"&amp;D1818,XMLLINK[EID_MID],0)))</f>
        <v/>
      </c>
      <c r="L1818" s="18" t="str">
        <f>IF(S1818,"",INDEX(XMLLINK[BereichIDPerson],MATCH(Q1819&amp;"_"&amp;D1818,XMLLINK[EID_MID],0)))</f>
        <v/>
      </c>
      <c r="M1818" s="18" t="str">
        <f>IF(S1818,"",INDEX(XMLLINK[BereichNamePerson],MATCH(Q1819&amp;"_"&amp;D1818,XMLLINK[EID_MID],0)))</f>
        <v/>
      </c>
      <c r="N1818" s="18" t="str">
        <f>IF(S1818,"",INDEX(XMLLINK[AuswahlPerson],MATCH(Q1819&amp;"_"&amp;D1818,XMLLINK[EID_MID],0)))</f>
        <v/>
      </c>
      <c r="O1818" s="18" t="str">
        <f>IF(S1818,"",INDEX(XMLLINK[BemerkungPerson],MATCH(Q1819&amp;"_"&amp;D1818,XMLLINK[EID_MID],0)))</f>
        <v/>
      </c>
      <c r="Q1818" s="21">
        <f t="shared" si="360"/>
        <v>91</v>
      </c>
      <c r="R1818" s="15">
        <v>3</v>
      </c>
      <c r="S1818" s="18" t="b">
        <f>ISERROR(INDEX(XMLLINK[NamePerson],MATCH(Q1817&amp;"_"&amp;D1818,XMLLINK[EID_MID],0)))</f>
        <v>1</v>
      </c>
      <c r="U1818" s="15" t="str">
        <f t="shared" ca="1" si="361"/>
        <v/>
      </c>
      <c r="W1818" s="15" t="str">
        <f>IF(OR(M1818="",COUNTIF(M1816:M1817,M1818)&gt;0),"",", "&amp;M1818)</f>
        <v/>
      </c>
      <c r="Y1818" s="15" t="str">
        <f>IF(OR(K1818="",COUNTIF(K1816:K1817,K1818)&gt;0),"",", "&amp;K1818)</f>
        <v/>
      </c>
    </row>
    <row r="1819" spans="1:25" x14ac:dyDescent="0.25">
      <c r="A1819" s="24"/>
      <c r="B1819" s="17" t="s">
        <v>82</v>
      </c>
      <c r="C1819" s="18" t="str">
        <f>IF(ISERROR(S1815),"",INDEX(XMLLINK[Art],MATCH(Q1819,XMLLINK[EnsembleNr],0)))</f>
        <v/>
      </c>
      <c r="D1819" s="21">
        <v>4</v>
      </c>
      <c r="E1819" s="18" t="str">
        <f>IF(S1819,"",INDEX(XMLLINK[NamePerson],MATCH(Q1820&amp;"_"&amp;D1819,XMLLINK[EID_MID],0)))</f>
        <v/>
      </c>
      <c r="F1819" s="18" t="str">
        <f>IF(S1819,"",INDEX(XMLLINK[GebDat],MATCH(Q1820&amp;"_"&amp;D1819,XMLLINK[EID_MID],0)))</f>
        <v/>
      </c>
      <c r="G1819" s="18" t="str">
        <f>IF(S1819,"",INDEX(XMLLINK[Geschlecht],MATCH(Q1820&amp;"_"&amp;D1819,XMLLINK[EID_MID],0)))</f>
        <v/>
      </c>
      <c r="H1819" s="18" t="str">
        <f>IF(S1819,"",INDEX(XMLLINK[Adresse],MATCH(Q1820&amp;"_"&amp;D1819,XMLLINK[EID_MID],0)))</f>
        <v/>
      </c>
      <c r="I1819" s="18" t="str">
        <f>IF(S1819,"",INDEX(XMLLINK[Email],MATCH(Q1820&amp;"_"&amp;D1819,XMLLINK[EID_MID],0)))</f>
        <v/>
      </c>
      <c r="J1819" s="18" t="str">
        <f>IF(S1819,"",INDEX(XMLLINK[Telefon],MATCH(Q1820&amp;"_"&amp;D1819,XMLLINK[EID_MID],0)))</f>
        <v/>
      </c>
      <c r="K1819" s="18" t="str">
        <f>IF(S1819,"",INDEX(XMLLINK[Instrument],MATCH(Q1820&amp;"_"&amp;D1819,XMLLINK[EID_MID],0)))</f>
        <v/>
      </c>
      <c r="L1819" s="18" t="str">
        <f>IF(S1819,"",INDEX(XMLLINK[BereichIDPerson],MATCH(Q1820&amp;"_"&amp;D1819,XMLLINK[EID_MID],0)))</f>
        <v/>
      </c>
      <c r="M1819" s="18" t="str">
        <f>IF(S1819,"",INDEX(XMLLINK[BereichNamePerson],MATCH(Q1820&amp;"_"&amp;D1819,XMLLINK[EID_MID],0)))</f>
        <v/>
      </c>
      <c r="N1819" s="18" t="str">
        <f>IF(S1819,"",INDEX(XMLLINK[AuswahlPerson],MATCH(Q1820&amp;"_"&amp;D1819,XMLLINK[EID_MID],0)))</f>
        <v/>
      </c>
      <c r="O1819" s="18" t="str">
        <f>IF(S1819,"",INDEX(XMLLINK[BemerkungPerson],MATCH(Q1820&amp;"_"&amp;D1819,XMLLINK[EID_MID],0)))</f>
        <v/>
      </c>
      <c r="Q1819" s="21">
        <f t="shared" si="360"/>
        <v>91</v>
      </c>
      <c r="R1819" s="15">
        <v>4</v>
      </c>
      <c r="S1819" s="18" t="b">
        <f>ISERROR(INDEX(XMLLINK[NamePerson],MATCH(Q1817&amp;"_"&amp;D1819,XMLLINK[EID_MID],0)))</f>
        <v>1</v>
      </c>
      <c r="U1819" s="15" t="str">
        <f t="shared" ca="1" si="361"/>
        <v/>
      </c>
      <c r="W1819" s="15" t="str">
        <f>IF(OR(M1819="",COUNTIF(M1816:M1818,M1819)&gt;0),"",", "&amp;M1819)</f>
        <v/>
      </c>
      <c r="Y1819" s="15" t="str">
        <f>IF(OR(K1819="",COUNTIF(K1816:K1818,K1819)&gt;0),"",", "&amp;K1819)</f>
        <v/>
      </c>
    </row>
    <row r="1820" spans="1:25" x14ac:dyDescent="0.25">
      <c r="A1820" s="24"/>
      <c r="B1820" s="17" t="s">
        <v>83</v>
      </c>
      <c r="C1820" s="18" t="str">
        <f>IF(ISERROR(S1815),"",INDEX(XMLLINK[Stufe],MATCH(Q1820,XMLLINK[EnsembleNr],0)))</f>
        <v/>
      </c>
      <c r="D1820" s="21">
        <v>5</v>
      </c>
      <c r="E1820" s="18" t="str">
        <f>IF(S1820,"",INDEX(XMLLINK[NamePerson],MATCH(Q1821&amp;"_"&amp;D1820,XMLLINK[EID_MID],0)))</f>
        <v/>
      </c>
      <c r="F1820" s="18" t="str">
        <f>IF(S1820,"",INDEX(XMLLINK[GebDat],MATCH(Q1821&amp;"_"&amp;D1820,XMLLINK[EID_MID],0)))</f>
        <v/>
      </c>
      <c r="G1820" s="18" t="str">
        <f>IF(S1820,"",INDEX(XMLLINK[Geschlecht],MATCH(Q1821&amp;"_"&amp;D1820,XMLLINK[EID_MID],0)))</f>
        <v/>
      </c>
      <c r="H1820" s="18" t="str">
        <f>IF(S1820,"",INDEX(XMLLINK[Adresse],MATCH(Q1821&amp;"_"&amp;D1820,XMLLINK[EID_MID],0)))</f>
        <v/>
      </c>
      <c r="I1820" s="18" t="str">
        <f>IF(S1820,"",INDEX(XMLLINK[Email],MATCH(Q1821&amp;"_"&amp;D1820,XMLLINK[EID_MID],0)))</f>
        <v/>
      </c>
      <c r="J1820" s="18" t="str">
        <f>IF(S1820,"",INDEX(XMLLINK[Telefon],MATCH(Q1821&amp;"_"&amp;D1820,XMLLINK[EID_MID],0)))</f>
        <v/>
      </c>
      <c r="K1820" s="18" t="str">
        <f>IF(S1820,"",INDEX(XMLLINK[Instrument],MATCH(Q1821&amp;"_"&amp;D1820,XMLLINK[EID_MID],0)))</f>
        <v/>
      </c>
      <c r="L1820" s="18" t="str">
        <f>IF(S1820,"",INDEX(XMLLINK[BereichIDPerson],MATCH(Q1821&amp;"_"&amp;D1820,XMLLINK[EID_MID],0)))</f>
        <v/>
      </c>
      <c r="M1820" s="18" t="str">
        <f>IF(S1820,"",INDEX(XMLLINK[BereichNamePerson],MATCH(Q1821&amp;"_"&amp;D1820,XMLLINK[EID_MID],0)))</f>
        <v/>
      </c>
      <c r="N1820" s="18" t="str">
        <f>IF(S1820,"",INDEX(XMLLINK[AuswahlPerson],MATCH(Q1821&amp;"_"&amp;D1820,XMLLINK[EID_MID],0)))</f>
        <v/>
      </c>
      <c r="O1820" s="18" t="str">
        <f>IF(S1820,"",INDEX(XMLLINK[BemerkungPerson],MATCH(Q1821&amp;"_"&amp;D1820,XMLLINK[EID_MID],0)))</f>
        <v/>
      </c>
      <c r="Q1820" s="21">
        <f t="shared" si="360"/>
        <v>91</v>
      </c>
      <c r="R1820" s="15">
        <v>5</v>
      </c>
      <c r="S1820" s="18" t="b">
        <f>ISERROR(INDEX(XMLLINK[NamePerson],MATCH(Q1817&amp;"_"&amp;D1820,XMLLINK[EID_MID],0)))</f>
        <v>1</v>
      </c>
      <c r="U1820" s="15" t="str">
        <f t="shared" ca="1" si="361"/>
        <v/>
      </c>
      <c r="W1820" s="15" t="str">
        <f>IF(OR(M1820="",COUNTIF(M1816:M1819,M1820)&gt;0),"",", "&amp;M1820)</f>
        <v/>
      </c>
      <c r="Y1820" s="15" t="str">
        <f>IF(OR(K1820="",COUNTIF(K1817:K1819,K1820)&gt;0),"",", "&amp;K1820)</f>
        <v/>
      </c>
    </row>
    <row r="1821" spans="1:25" x14ac:dyDescent="0.25">
      <c r="A1821" s="24"/>
      <c r="B1821" s="17" t="s">
        <v>84</v>
      </c>
      <c r="C1821" s="18" t="str">
        <f>IF(ISERROR(S1815),"",INDEX(XMLLINK[Artikel],MATCH(Q1821,XMLLINK[EnsembleNr],0)))</f>
        <v/>
      </c>
      <c r="D1821" s="21">
        <v>6</v>
      </c>
      <c r="E1821" s="18" t="str">
        <f>IF(S1821,"",INDEX(XMLLINK[NamePerson],MATCH(Q1822&amp;"_"&amp;D1821,XMLLINK[EID_MID],0)))</f>
        <v/>
      </c>
      <c r="F1821" s="18" t="str">
        <f>IF(S1821,"",INDEX(XMLLINK[GebDat],MATCH(Q1822&amp;"_"&amp;D1821,XMLLINK[EID_MID],0)))</f>
        <v/>
      </c>
      <c r="G1821" s="18" t="str">
        <f>IF(S1821,"",INDEX(XMLLINK[Geschlecht],MATCH(Q1822&amp;"_"&amp;D1821,XMLLINK[EID_MID],0)))</f>
        <v/>
      </c>
      <c r="H1821" s="18" t="str">
        <f>IF(S1821,"",INDEX(XMLLINK[Adresse],MATCH(Q1822&amp;"_"&amp;D1821,XMLLINK[EID_MID],0)))</f>
        <v/>
      </c>
      <c r="I1821" s="18" t="str">
        <f>IF(S1821,"",INDEX(XMLLINK[Email],MATCH(Q1822&amp;"_"&amp;D1821,XMLLINK[EID_MID],0)))</f>
        <v/>
      </c>
      <c r="J1821" s="18" t="str">
        <f>IF(S1821,"",INDEX(XMLLINK[Telefon],MATCH(Q1822&amp;"_"&amp;D1821,XMLLINK[EID_MID],0)))</f>
        <v/>
      </c>
      <c r="K1821" s="18" t="str">
        <f>IF(S1821,"",INDEX(XMLLINK[Instrument],MATCH(Q1822&amp;"_"&amp;D1821,XMLLINK[EID_MID],0)))</f>
        <v/>
      </c>
      <c r="L1821" s="18" t="str">
        <f>IF(S1821,"",INDEX(XMLLINK[BereichIDPerson],MATCH(Q1822&amp;"_"&amp;D1821,XMLLINK[EID_MID],0)))</f>
        <v/>
      </c>
      <c r="M1821" s="18" t="str">
        <f>IF(S1821,"",INDEX(XMLLINK[BereichNamePerson],MATCH(Q1822&amp;"_"&amp;D1821,XMLLINK[EID_MID],0)))</f>
        <v/>
      </c>
      <c r="N1821" s="18" t="str">
        <f>IF(S1821,"",INDEX(XMLLINK[AuswahlPerson],MATCH(Q1822&amp;"_"&amp;D1821,XMLLINK[EID_MID],0)))</f>
        <v/>
      </c>
      <c r="O1821" s="18" t="str">
        <f>IF(S1821,"",INDEX(XMLLINK[BemerkungPerson],MATCH(Q1822&amp;"_"&amp;D1821,XMLLINK[EID_MID],0)))</f>
        <v/>
      </c>
      <c r="Q1821" s="21">
        <f t="shared" si="360"/>
        <v>91</v>
      </c>
      <c r="R1821" s="15">
        <v>6</v>
      </c>
      <c r="S1821" s="18" t="b">
        <f>ISERROR(INDEX(XMLLINK[NamePerson],MATCH(Q1817&amp;"_"&amp;D1821,XMLLINK[EID_MID],0)))</f>
        <v>1</v>
      </c>
      <c r="U1821" s="15" t="str">
        <f t="shared" ca="1" si="361"/>
        <v/>
      </c>
      <c r="W1821" s="15" t="str">
        <f>IF(OR(M1821="",COUNTIF(M1816:M1820,M1821)&gt;0),"",", "&amp;M1821)</f>
        <v/>
      </c>
      <c r="Y1821" s="15" t="str">
        <f>IF(OR(K1821="",COUNTIF(K1818:K1820,K1821)&gt;0),"",", "&amp;K1821)</f>
        <v/>
      </c>
    </row>
    <row r="1822" spans="1:25" x14ac:dyDescent="0.25">
      <c r="A1822" s="24"/>
      <c r="B1822" s="17" t="s">
        <v>85</v>
      </c>
      <c r="C1822" s="18" t="str">
        <f>IF(ISERROR(S1815),"",INDEX(XMLLINK[BereichID],MATCH(Q1822,XMLLINK[EnsembleNr],0)))</f>
        <v/>
      </c>
      <c r="D1822" s="21">
        <v>7</v>
      </c>
      <c r="E1822" s="18" t="str">
        <f>IF(S1822,"",INDEX(XMLLINK[NamePerson],MATCH(Q1823&amp;"_"&amp;D1822,XMLLINK[EID_MID],0)))</f>
        <v/>
      </c>
      <c r="F1822" s="18" t="str">
        <f>IF(S1822,"",INDEX(XMLLINK[GebDat],MATCH(Q1823&amp;"_"&amp;D1822,XMLLINK[EID_MID],0)))</f>
        <v/>
      </c>
      <c r="G1822" s="18" t="str">
        <f>IF(S1822,"",INDEX(XMLLINK[Geschlecht],MATCH(Q1823&amp;"_"&amp;D1822,XMLLINK[EID_MID],0)))</f>
        <v/>
      </c>
      <c r="H1822" s="18" t="str">
        <f>IF(S1822,"",INDEX(XMLLINK[Adresse],MATCH(Q1823&amp;"_"&amp;D1822,XMLLINK[EID_MID],0)))</f>
        <v/>
      </c>
      <c r="I1822" s="18" t="str">
        <f>IF(S1822,"",INDEX(XMLLINK[Email],MATCH(Q1823&amp;"_"&amp;D1822,XMLLINK[EID_MID],0)))</f>
        <v/>
      </c>
      <c r="J1822" s="18" t="str">
        <f>IF(S1822,"",INDEX(XMLLINK[Telefon],MATCH(Q1823&amp;"_"&amp;D1822,XMLLINK[EID_MID],0)))</f>
        <v/>
      </c>
      <c r="K1822" s="18" t="str">
        <f>IF(S1822,"",INDEX(XMLLINK[Instrument],MATCH(Q1823&amp;"_"&amp;D1822,XMLLINK[EID_MID],0)))</f>
        <v/>
      </c>
      <c r="L1822" s="18" t="str">
        <f>IF(S1822,"",INDEX(XMLLINK[BereichIDPerson],MATCH(Q1823&amp;"_"&amp;D1822,XMLLINK[EID_MID],0)))</f>
        <v/>
      </c>
      <c r="M1822" s="18" t="str">
        <f>IF(S1822,"",INDEX(XMLLINK[BereichNamePerson],MATCH(Q1823&amp;"_"&amp;D1822,XMLLINK[EID_MID],0)))</f>
        <v/>
      </c>
      <c r="N1822" s="18" t="str">
        <f>IF(S1822,"",INDEX(XMLLINK[AuswahlPerson],MATCH(Q1823&amp;"_"&amp;D1822,XMLLINK[EID_MID],0)))</f>
        <v/>
      </c>
      <c r="O1822" s="18" t="str">
        <f>IF(S1822,"",INDEX(XMLLINK[BemerkungPerson],MATCH(Q1823&amp;"_"&amp;D1822,XMLLINK[EID_MID],0)))</f>
        <v/>
      </c>
      <c r="Q1822" s="21">
        <f t="shared" si="360"/>
        <v>91</v>
      </c>
      <c r="R1822" s="15">
        <v>7</v>
      </c>
      <c r="S1822" s="18" t="b">
        <f>ISERROR(INDEX(XMLLINK[NamePerson],MATCH(Q1817&amp;"_"&amp;D1822,XMLLINK[EID_MID],0)))</f>
        <v>1</v>
      </c>
      <c r="U1822" s="15" t="str">
        <f t="shared" ca="1" si="361"/>
        <v/>
      </c>
      <c r="W1822" s="15" t="str">
        <f>IF(OR(M1822="",COUNTIF(M1816:M1821,M1822)&gt;0),"",", "&amp;M1822)</f>
        <v/>
      </c>
      <c r="Y1822" s="15" t="str">
        <f>IF(OR(K1822="",COUNTIF(K1819:K1821,K1822)&gt;0),"",", "&amp;K1822)</f>
        <v/>
      </c>
    </row>
    <row r="1823" spans="1:25" x14ac:dyDescent="0.25">
      <c r="A1823" s="24"/>
      <c r="B1823" s="17" t="s">
        <v>86</v>
      </c>
      <c r="C1823" s="18" t="str">
        <f>IF(ISERROR(S1815),"",INDEX(XMLLINK[BereichName],MATCH(Q1823,XMLLINK[EnsembleNr],0)))</f>
        <v/>
      </c>
      <c r="D1823" s="21">
        <v>8</v>
      </c>
      <c r="E1823" s="18" t="str">
        <f>IF(S1823,"",INDEX(XMLLINK[NamePerson],MATCH(Q1824&amp;"_"&amp;D1823,XMLLINK[EID_MID],0)))</f>
        <v/>
      </c>
      <c r="F1823" s="18" t="str">
        <f>IF(S1823,"",INDEX(XMLLINK[GebDat],MATCH(Q1824&amp;"_"&amp;D1823,XMLLINK[EID_MID],0)))</f>
        <v/>
      </c>
      <c r="G1823" s="18" t="str">
        <f>IF(S1823,"",INDEX(XMLLINK[Geschlecht],MATCH(Q1824&amp;"_"&amp;D1823,XMLLINK[EID_MID],0)))</f>
        <v/>
      </c>
      <c r="H1823" s="18" t="str">
        <f>IF(S1823,"",INDEX(XMLLINK[Adresse],MATCH(Q1824&amp;"_"&amp;D1823,XMLLINK[EID_MID],0)))</f>
        <v/>
      </c>
      <c r="I1823" s="18" t="str">
        <f>IF(S1823,"",INDEX(XMLLINK[Email],MATCH(Q1824&amp;"_"&amp;D1823,XMLLINK[EID_MID],0)))</f>
        <v/>
      </c>
      <c r="J1823" s="18" t="str">
        <f>IF(S1823,"",INDEX(XMLLINK[Telefon],MATCH(Q1824&amp;"_"&amp;D1823,XMLLINK[EID_MID],0)))</f>
        <v/>
      </c>
      <c r="K1823" s="18" t="str">
        <f>IF(S1823,"",INDEX(XMLLINK[Instrument],MATCH(Q1824&amp;"_"&amp;D1823,XMLLINK[EID_MID],0)))</f>
        <v/>
      </c>
      <c r="L1823" s="18" t="str">
        <f>IF(S1823,"",INDEX(XMLLINK[BereichIDPerson],MATCH(Q1824&amp;"_"&amp;D1823,XMLLINK[EID_MID],0)))</f>
        <v/>
      </c>
      <c r="M1823" s="18" t="str">
        <f>IF(S1823,"",INDEX(XMLLINK[BereichNamePerson],MATCH(Q1824&amp;"_"&amp;D1823,XMLLINK[EID_MID],0)))</f>
        <v/>
      </c>
      <c r="N1823" s="18" t="str">
        <f>IF(S1823,"",INDEX(XMLLINK[AuswahlPerson],MATCH(Q1824&amp;"_"&amp;D1823,XMLLINK[EID_MID],0)))</f>
        <v/>
      </c>
      <c r="O1823" s="18" t="str">
        <f>IF(S1823,"",INDEX(XMLLINK[BemerkungPerson],MATCH(Q1824&amp;"_"&amp;D1823,XMLLINK[EID_MID],0)))</f>
        <v/>
      </c>
      <c r="Q1823" s="21">
        <f t="shared" si="360"/>
        <v>91</v>
      </c>
      <c r="R1823" s="15">
        <v>8</v>
      </c>
      <c r="S1823" s="18" t="b">
        <f>ISERROR(INDEX(XMLLINK[NamePerson],MATCH(Q1817&amp;"_"&amp;D1823,XMLLINK[EID_MID],0)))</f>
        <v>1</v>
      </c>
      <c r="U1823" s="15" t="str">
        <f t="shared" ca="1" si="361"/>
        <v/>
      </c>
      <c r="W1823" s="15" t="str">
        <f>IF(OR(M1823="",COUNTIF(M1816:M1822,M1823)&gt;0),"",", "&amp;M1823)</f>
        <v/>
      </c>
      <c r="Y1823" s="15" t="str">
        <f>IF(OR(K1823="",COUNTIF(K1820:K1822,K1823)&gt;0),"",", "&amp;K1823)</f>
        <v/>
      </c>
    </row>
    <row r="1824" spans="1:25" x14ac:dyDescent="0.25">
      <c r="A1824" s="24"/>
      <c r="B1824" s="17" t="s">
        <v>87</v>
      </c>
      <c r="C1824" s="18" t="str">
        <f>IF(ISERROR(S1815),"",INDEX(XMLLINK[Auftrittzeit],MATCH(Q1824,XMLLINK[EnsembleNr],0)))</f>
        <v/>
      </c>
      <c r="D1824" s="17" t="s">
        <v>94</v>
      </c>
      <c r="E1824" s="15" t="s">
        <v>29</v>
      </c>
      <c r="F1824" s="15" t="s">
        <v>30</v>
      </c>
      <c r="G1824" s="15" t="s">
        <v>95</v>
      </c>
      <c r="H1824" s="15" t="s">
        <v>32</v>
      </c>
      <c r="I1824" s="15" t="s">
        <v>20</v>
      </c>
      <c r="J1824" s="15" t="s">
        <v>39</v>
      </c>
      <c r="Q1824" s="21">
        <f t="shared" si="360"/>
        <v>91</v>
      </c>
      <c r="U1824" s="15">
        <f ca="1">COUNT(U1816:U1823)</f>
        <v>0</v>
      </c>
      <c r="W1824" s="29" t="str">
        <f>CONCATENATE(W1825,V1826,W1826,V1827,W1827,V1828,W1828,V1829,W1829,V1830,W1830,V1831,W1831)</f>
        <v/>
      </c>
    </row>
    <row r="1825" spans="1:25" x14ac:dyDescent="0.25">
      <c r="A1825" s="24"/>
      <c r="B1825" s="17" t="s">
        <v>88</v>
      </c>
      <c r="C1825" s="18" t="str">
        <f>IF(ISERROR(S1815),"",INDEX(XMLLINK[Bemerkung],MATCH(Q1825,XMLLINK[EnsembleNr],0)))</f>
        <v/>
      </c>
      <c r="D1825" s="21">
        <v>1</v>
      </c>
      <c r="E1825" s="18" t="str">
        <f>IF(S1825,"",INDEX(XMLLINK[Titel],MATCH(Q1826&amp;"_"&amp;D1825,XMLLINK[EID_WID],0)))</f>
        <v/>
      </c>
      <c r="F1825" s="18" t="str">
        <f>IF(S1825,"",INDEX(XMLLINK[Komponist],MATCH(Q1826&amp;"_"&amp;D1825,XMLLINK[EID_WID],0)))</f>
        <v/>
      </c>
      <c r="G1825" s="18" t="str">
        <f>IF(S1825,"",INDEX(XMLLINK[Satz],MATCH(Q1826&amp;"_"&amp;D1825,XMLLINK[EID_WID],0)))</f>
        <v/>
      </c>
      <c r="H1825" s="18" t="str">
        <f>IF(S1825,"",INDEX(XMLLINK[Dauer],MATCH(Q1826&amp;"_"&amp;D1825,XMLLINK[EID_WID],0)))</f>
        <v/>
      </c>
      <c r="I1825" s="18" t="str">
        <f>IF(S1825,"",INDEX(XMLLINK[BemerkungWerk],MATCH(Q1826&amp;"_"&amp;D1825,XMLLINK[EID_WID],0)))</f>
        <v/>
      </c>
      <c r="J1825" s="18" t="str">
        <f>IF(S1825,"",INDEX(XMLLINK[Pflicht],MATCH(Q1826&amp;"_"&amp;D1825,XMLLINK[EID_WID],0)))</f>
        <v/>
      </c>
      <c r="Q1825" s="21">
        <f t="shared" si="360"/>
        <v>91</v>
      </c>
      <c r="R1825" s="22" t="s">
        <v>102</v>
      </c>
      <c r="S1825" s="18" t="b">
        <f>ISERROR(INDEX(XMLLINK[NamePerson],MATCH(Q1827&amp;"_"&amp;D1825,XMLLINK[EID_WID],0)))</f>
        <v>1</v>
      </c>
      <c r="W1825" s="15" t="str">
        <f t="shared" ref="W1825:W1832" si="362">IF(AND(F1825="",G1825=""),E1825,IF(AND(F1825&lt;&gt;"",G1825&lt;&gt;""),F1825&amp;", "&amp;E1825&amp;", "&amp;G1825,IF(F1825="",E1825&amp;", "&amp;G1825,F1825&amp;", "&amp;E1825)))</f>
        <v/>
      </c>
    </row>
    <row r="1826" spans="1:25" x14ac:dyDescent="0.25">
      <c r="A1826" s="24"/>
      <c r="B1826" s="17" t="s">
        <v>108</v>
      </c>
      <c r="C1826" s="28" t="str">
        <f ca="1">IF(U1824=0,"",SUM(U1816:U1823)/U1824/365.25)</f>
        <v/>
      </c>
      <c r="D1826" s="21">
        <v>2</v>
      </c>
      <c r="E1826" s="18" t="str">
        <f>IF(S1826,"",INDEX(XMLLINK[Titel],MATCH(Q1827&amp;"_"&amp;D1826,XMLLINK[EID_WID],0)))</f>
        <v/>
      </c>
      <c r="F1826" s="18" t="str">
        <f>IF(S1826,"",INDEX(XMLLINK[Komponist],MATCH(Q1827&amp;"_"&amp;D1826,XMLLINK[EID_WID],0)))</f>
        <v/>
      </c>
      <c r="G1826" s="18" t="str">
        <f>IF(S1826,"",INDEX(XMLLINK[Satz],MATCH(Q1827&amp;"_"&amp;D1826,XMLLINK[EID_WID],0)))</f>
        <v/>
      </c>
      <c r="H1826" s="18" t="str">
        <f>IF(S1826,"",INDEX(XMLLINK[Dauer],MATCH(Q1827&amp;"_"&amp;D1826,XMLLINK[EID_WID],0)))</f>
        <v/>
      </c>
      <c r="I1826" s="18" t="str">
        <f>IF(S1826,"",INDEX(XMLLINK[BemerkungWerk],MATCH(Q1827&amp;"_"&amp;D1826,XMLLINK[EID_WID],0)))</f>
        <v/>
      </c>
      <c r="J1826" s="18" t="str">
        <f>IF(S1826,"",INDEX(XMLLINK[Pflicht],MATCH(Q1827&amp;"_"&amp;D1826,XMLLINK[EID_WID],0)))</f>
        <v/>
      </c>
      <c r="Q1826" s="21">
        <f t="shared" si="360"/>
        <v>91</v>
      </c>
      <c r="R1826" s="22">
        <v>2</v>
      </c>
      <c r="S1826" s="18" t="b">
        <f>ISERROR(INDEX(XMLLINK[NamePerson],MATCH(Q1828&amp;"_"&amp;D1826,XMLLINK[EID_WID],0)))</f>
        <v>1</v>
      </c>
      <c r="V1826" s="15" t="str">
        <f>IF(W1826="","","; ")</f>
        <v/>
      </c>
      <c r="W1826" s="15" t="str">
        <f t="shared" si="362"/>
        <v/>
      </c>
    </row>
    <row r="1827" spans="1:25" x14ac:dyDescent="0.25">
      <c r="A1827" s="24"/>
      <c r="D1827" s="21">
        <v>3</v>
      </c>
      <c r="E1827" s="18" t="str">
        <f>IF(S1827,"",INDEX(XMLLINK[Titel],MATCH(Q1828&amp;"_"&amp;D1827,XMLLINK[EID_WID],0)))</f>
        <v/>
      </c>
      <c r="F1827" s="18" t="str">
        <f>IF(S1827,"",INDEX(XMLLINK[Komponist],MATCH(Q1828&amp;"_"&amp;D1827,XMLLINK[EID_WID],0)))</f>
        <v/>
      </c>
      <c r="G1827" s="18" t="str">
        <f>IF(S1827,"",INDEX(XMLLINK[Satz],MATCH(Q1828&amp;"_"&amp;D1827,XMLLINK[EID_WID],0)))</f>
        <v/>
      </c>
      <c r="H1827" s="18" t="str">
        <f>IF(S1827,"",INDEX(XMLLINK[Dauer],MATCH(Q1828&amp;"_"&amp;D1827,XMLLINK[EID_WID],0)))</f>
        <v/>
      </c>
      <c r="I1827" s="18" t="str">
        <f>IF(S1827,"",INDEX(XMLLINK[BemerkungWerk],MATCH(Q1828&amp;"_"&amp;D1827,XMLLINK[EID_WID],0)))</f>
        <v/>
      </c>
      <c r="J1827" s="18" t="str">
        <f>IF(S1827,"",INDEX(XMLLINK[Pflicht],MATCH(Q1828&amp;"_"&amp;D1827,XMLLINK[EID_WID],0)))</f>
        <v/>
      </c>
      <c r="Q1827" s="21">
        <f t="shared" si="360"/>
        <v>91</v>
      </c>
      <c r="R1827" s="22">
        <v>3</v>
      </c>
      <c r="S1827" s="18" t="b">
        <f>ISERROR(INDEX(XMLLINK[NamePerson],MATCH(Q1829&amp;"_"&amp;D1827,XMLLINK[EID_WID],0)))</f>
        <v>1</v>
      </c>
      <c r="V1827" s="15" t="str">
        <f t="shared" ref="V1827:V1832" si="363">IF(W1827="","","; ")</f>
        <v/>
      </c>
      <c r="W1827" s="15" t="str">
        <f t="shared" si="362"/>
        <v/>
      </c>
    </row>
    <row r="1828" spans="1:25" x14ac:dyDescent="0.25">
      <c r="A1828" s="24"/>
      <c r="D1828" s="21">
        <v>4</v>
      </c>
      <c r="E1828" s="18" t="str">
        <f>IF(S1828,"",INDEX(XMLLINK[Titel],MATCH(Q1829&amp;"_"&amp;D1828,XMLLINK[EID_WID],0)))</f>
        <v/>
      </c>
      <c r="F1828" s="18" t="str">
        <f>IF(S1828,"",INDEX(XMLLINK[Komponist],MATCH(Q1829&amp;"_"&amp;D1828,XMLLINK[EID_WID],0)))</f>
        <v/>
      </c>
      <c r="G1828" s="18" t="str">
        <f>IF(S1828,"",INDEX(XMLLINK[Satz],MATCH(Q1829&amp;"_"&amp;D1828,XMLLINK[EID_WID],0)))</f>
        <v/>
      </c>
      <c r="H1828" s="18" t="str">
        <f>IF(S1828,"",INDEX(XMLLINK[Dauer],MATCH(Q1829&amp;"_"&amp;D1828,XMLLINK[EID_WID],0)))</f>
        <v/>
      </c>
      <c r="I1828" s="18" t="str">
        <f>IF(S1828,"",INDEX(XMLLINK[BemerkungWerk],MATCH(Q1829&amp;"_"&amp;D1828,XMLLINK[EID_WID],0)))</f>
        <v/>
      </c>
      <c r="J1828" s="18" t="str">
        <f>IF(S1828,"",INDEX(XMLLINK[Pflicht],MATCH(Q1829&amp;"_"&amp;D1828,XMLLINK[EID_WID],0)))</f>
        <v/>
      </c>
      <c r="Q1828" s="21">
        <f t="shared" si="360"/>
        <v>91</v>
      </c>
      <c r="R1828" s="22">
        <v>4</v>
      </c>
      <c r="S1828" s="18" t="b">
        <f>ISERROR(INDEX(XMLLINK[NamePerson],MATCH(Q1830&amp;"_"&amp;D1828,XMLLINK[EID_WID],0)))</f>
        <v>1</v>
      </c>
      <c r="V1828" s="15" t="str">
        <f t="shared" si="363"/>
        <v/>
      </c>
      <c r="W1828" s="15" t="str">
        <f t="shared" si="362"/>
        <v/>
      </c>
    </row>
    <row r="1829" spans="1:25" x14ac:dyDescent="0.25">
      <c r="A1829" s="24"/>
      <c r="D1829" s="21">
        <v>5</v>
      </c>
      <c r="E1829" s="18" t="str">
        <f>IF(S1829,"",INDEX(XMLLINK[Titel],MATCH(Q1830&amp;"_"&amp;D1829,XMLLINK[EID_WID],0)))</f>
        <v/>
      </c>
      <c r="F1829" s="18" t="str">
        <f>IF(S1829,"",INDEX(XMLLINK[Komponist],MATCH(Q1830&amp;"_"&amp;D1829,XMLLINK[EID_WID],0)))</f>
        <v/>
      </c>
      <c r="G1829" s="18" t="str">
        <f>IF(S1829,"",INDEX(XMLLINK[Satz],MATCH(Q1830&amp;"_"&amp;D1829,XMLLINK[EID_WID],0)))</f>
        <v/>
      </c>
      <c r="H1829" s="18" t="str">
        <f>IF(S1829,"",INDEX(XMLLINK[Dauer],MATCH(Q1830&amp;"_"&amp;D1829,XMLLINK[EID_WID],0)))</f>
        <v/>
      </c>
      <c r="I1829" s="18" t="str">
        <f>IF(S1829,"",INDEX(XMLLINK[BemerkungWerk],MATCH(Q1830&amp;"_"&amp;D1829,XMLLINK[EID_WID],0)))</f>
        <v/>
      </c>
      <c r="J1829" s="18" t="str">
        <f>IF(S1829,"",INDEX(XMLLINK[Pflicht],MATCH(Q1830&amp;"_"&amp;D1829,XMLLINK[EID_WID],0)))</f>
        <v/>
      </c>
      <c r="Q1829" s="21">
        <f t="shared" si="360"/>
        <v>91</v>
      </c>
      <c r="R1829" s="22">
        <v>5</v>
      </c>
      <c r="S1829" s="18" t="b">
        <f>ISERROR(INDEX(XMLLINK[NamePerson],MATCH(Q1831&amp;"_"&amp;D1829,XMLLINK[EID_WID],0)))</f>
        <v>1</v>
      </c>
      <c r="V1829" s="15" t="str">
        <f t="shared" si="363"/>
        <v/>
      </c>
      <c r="W1829" s="15" t="str">
        <f t="shared" si="362"/>
        <v/>
      </c>
    </row>
    <row r="1830" spans="1:25" x14ac:dyDescent="0.25">
      <c r="A1830" s="24"/>
      <c r="D1830" s="21">
        <v>6</v>
      </c>
      <c r="E1830" s="18" t="str">
        <f>IF(S1830,"",INDEX(XMLLINK[Titel],MATCH(Q1831&amp;"_"&amp;D1830,XMLLINK[EID_WID],0)))</f>
        <v/>
      </c>
      <c r="F1830" s="18" t="str">
        <f>IF(S1830,"",INDEX(XMLLINK[Komponist],MATCH(Q1831&amp;"_"&amp;D1830,XMLLINK[EID_WID],0)))</f>
        <v/>
      </c>
      <c r="G1830" s="18" t="str">
        <f>IF(S1830,"",INDEX(XMLLINK[Satz],MATCH(Q1831&amp;"_"&amp;D1830,XMLLINK[EID_WID],0)))</f>
        <v/>
      </c>
      <c r="H1830" s="18" t="str">
        <f>IF(S1830,"",INDEX(XMLLINK[Dauer],MATCH(Q1831&amp;"_"&amp;D1830,XMLLINK[EID_WID],0)))</f>
        <v/>
      </c>
      <c r="I1830" s="18" t="str">
        <f>IF(S1830,"",INDEX(XMLLINK[BemerkungWerk],MATCH(Q1831&amp;"_"&amp;D1830,XMLLINK[EID_WID],0)))</f>
        <v/>
      </c>
      <c r="J1830" s="18" t="str">
        <f>IF(S1830,"",INDEX(XMLLINK[Pflicht],MATCH(Q1831&amp;"_"&amp;D1830,XMLLINK[EID_WID],0)))</f>
        <v/>
      </c>
      <c r="Q1830" s="21">
        <f t="shared" si="360"/>
        <v>91</v>
      </c>
      <c r="R1830" s="22">
        <v>6</v>
      </c>
      <c r="S1830" s="18" t="b">
        <f>ISERROR(INDEX(XMLLINK[NamePerson],MATCH(Q1832&amp;"_"&amp;D1830,XMLLINK[EID_WID],0)))</f>
        <v>1</v>
      </c>
      <c r="V1830" s="15" t="str">
        <f t="shared" si="363"/>
        <v/>
      </c>
      <c r="W1830" s="15" t="str">
        <f t="shared" si="362"/>
        <v/>
      </c>
    </row>
    <row r="1831" spans="1:25" x14ac:dyDescent="0.25">
      <c r="A1831" s="24"/>
      <c r="D1831" s="21">
        <v>7</v>
      </c>
      <c r="E1831" s="18" t="str">
        <f>IF(S1831,"",INDEX(XMLLINK[Titel],MATCH(Q1832&amp;"_"&amp;D1831,XMLLINK[EID_WID],0)))</f>
        <v/>
      </c>
      <c r="F1831" s="18" t="str">
        <f>IF(S1831,"",INDEX(XMLLINK[Komponist],MATCH(Q1832&amp;"_"&amp;D1831,XMLLINK[EID_WID],0)))</f>
        <v/>
      </c>
      <c r="G1831" s="18" t="str">
        <f>IF(S1831,"",INDEX(XMLLINK[Satz],MATCH(Q1832&amp;"_"&amp;D1831,XMLLINK[EID_WID],0)))</f>
        <v/>
      </c>
      <c r="H1831" s="18" t="str">
        <f>IF(S1831,"",INDEX(XMLLINK[Dauer],MATCH(Q1832&amp;"_"&amp;D1831,XMLLINK[EID_WID],0)))</f>
        <v/>
      </c>
      <c r="I1831" s="18" t="str">
        <f>IF(S1831,"",INDEX(XMLLINK[BemerkungWerk],MATCH(Q1832&amp;"_"&amp;D1831,XMLLINK[EID_WID],0)))</f>
        <v/>
      </c>
      <c r="J1831" s="18" t="str">
        <f>IF(S1831,"",INDEX(XMLLINK[Pflicht],MATCH(Q1832&amp;"_"&amp;D1831,XMLLINK[EID_WID],0)))</f>
        <v/>
      </c>
      <c r="Q1831" s="21">
        <f t="shared" si="360"/>
        <v>91</v>
      </c>
      <c r="R1831" s="22">
        <v>7</v>
      </c>
      <c r="S1831" s="18" t="b">
        <f>ISERROR(INDEX(XMLLINK[NamePerson],MATCH(Q1833&amp;"_"&amp;D1831,XMLLINK[EID_WID],0)))</f>
        <v>1</v>
      </c>
      <c r="V1831" s="15" t="str">
        <f t="shared" si="363"/>
        <v/>
      </c>
      <c r="W1831" s="15" t="str">
        <f t="shared" si="362"/>
        <v/>
      </c>
    </row>
    <row r="1832" spans="1:25" x14ac:dyDescent="0.25">
      <c r="A1832" s="24"/>
      <c r="D1832" s="21">
        <v>8</v>
      </c>
      <c r="E1832" s="18" t="str">
        <f>IF(S1832,"",INDEX(XMLLINK[Titel],MATCH(Q1833&amp;"_"&amp;D1832,XMLLINK[EID_WID],0)))</f>
        <v/>
      </c>
      <c r="F1832" s="18" t="str">
        <f>IF(S1832,"",INDEX(XMLLINK[Komponist],MATCH(Q1833&amp;"_"&amp;D1832,XMLLINK[EID_WID],0)))</f>
        <v/>
      </c>
      <c r="G1832" s="18" t="str">
        <f>IF(S1832,"",INDEX(XMLLINK[Satz],MATCH(Q1833&amp;"_"&amp;D1832,XMLLINK[EID_WID],0)))</f>
        <v/>
      </c>
      <c r="H1832" s="18" t="str">
        <f>IF(S1832,"",INDEX(XMLLINK[Dauer],MATCH(Q1833&amp;"_"&amp;D1832,XMLLINK[EID_WID],0)))</f>
        <v/>
      </c>
      <c r="I1832" s="18" t="str">
        <f>IF(S1832,"",INDEX(XMLLINK[BemerkungWerk],MATCH(Q1833&amp;"_"&amp;D1832,XMLLINK[EID_WID],0)))</f>
        <v/>
      </c>
      <c r="J1832" s="18" t="str">
        <f>IF(S1832,"",INDEX(XMLLINK[Pflicht],MATCH(Q1833&amp;"_"&amp;D1832,XMLLINK[EID_WID],0)))</f>
        <v/>
      </c>
      <c r="Q1832" s="21"/>
      <c r="R1832" s="22">
        <v>8</v>
      </c>
      <c r="S1832" s="18" t="b">
        <f>ISERROR(INDEX(XMLLINK[NamePerson],MATCH(A1833&amp;"_"&amp;D1832,XMLLINK[EID_WID],0)))</f>
        <v>1</v>
      </c>
      <c r="V1832" s="15" t="str">
        <f t="shared" si="363"/>
        <v/>
      </c>
      <c r="W1832" s="15" t="str">
        <f t="shared" si="362"/>
        <v/>
      </c>
    </row>
    <row r="1834" spans="1:25" x14ac:dyDescent="0.25">
      <c r="A1834" s="23" t="s">
        <v>96</v>
      </c>
      <c r="B1834" s="23">
        <f>(ROW()+6)/20</f>
        <v>92</v>
      </c>
      <c r="C1834" s="24"/>
      <c r="D1834" s="24"/>
      <c r="E1834" s="24"/>
      <c r="F1834" s="24"/>
      <c r="G1834" s="24"/>
      <c r="H1834" s="24"/>
      <c r="I1834" s="24"/>
      <c r="J1834" s="24"/>
      <c r="K1834" s="24"/>
      <c r="L1834" s="24"/>
      <c r="M1834" s="24"/>
      <c r="N1834" s="24"/>
      <c r="O1834" s="24"/>
    </row>
    <row r="1835" spans="1:25" x14ac:dyDescent="0.25">
      <c r="A1835" s="24"/>
      <c r="B1835" s="17" t="s">
        <v>78</v>
      </c>
      <c r="C1835" s="18" t="str">
        <f>IF(ISERROR(S1835),"",INDEX(XMLLINK[Name],MATCH(Q1836,XMLLINK[EnsembleNr],0)))</f>
        <v/>
      </c>
      <c r="D1835" s="17" t="s">
        <v>89</v>
      </c>
      <c r="E1835" s="19" t="s">
        <v>11</v>
      </c>
      <c r="F1835" s="15" t="s">
        <v>90</v>
      </c>
      <c r="G1835" s="15" t="s">
        <v>91</v>
      </c>
      <c r="H1835" s="15" t="s">
        <v>24</v>
      </c>
      <c r="I1835" s="15" t="s">
        <v>25</v>
      </c>
      <c r="J1835" s="15" t="s">
        <v>26</v>
      </c>
      <c r="K1835" s="15" t="s">
        <v>27</v>
      </c>
      <c r="L1835" s="15" t="s">
        <v>18</v>
      </c>
      <c r="M1835" s="15" t="s">
        <v>92</v>
      </c>
      <c r="N1835" s="15" t="s">
        <v>93</v>
      </c>
      <c r="O1835" s="15" t="s">
        <v>20</v>
      </c>
      <c r="Q1835" s="21" t="s">
        <v>103</v>
      </c>
      <c r="R1835" s="17" t="s">
        <v>97</v>
      </c>
      <c r="S1835" s="20" t="e">
        <f>VLOOKUP(Q1837,XMLLINK[EnsembleNr],1,0)</f>
        <v>#N/A</v>
      </c>
      <c r="T1835" s="15" t="s">
        <v>100</v>
      </c>
      <c r="W1835" s="29" t="str">
        <f>CONCATENATE(W1836,W1837,W1838,W1839,W1840,W1841,W1842,W1843)</f>
        <v/>
      </c>
      <c r="X1835" s="31">
        <f>8-COUNTIF(W1836:W1843,"")</f>
        <v>0</v>
      </c>
      <c r="Y1835" s="29" t="str">
        <f>CONCATENATE(Y1836,Y1837,Y1838,Y1839,Y1840,Y1841,Y1842,Y1843)</f>
        <v/>
      </c>
    </row>
    <row r="1836" spans="1:25" x14ac:dyDescent="0.25">
      <c r="A1836" s="24"/>
      <c r="B1836" s="17" t="s">
        <v>79</v>
      </c>
      <c r="C1836" s="18" t="str">
        <f>IF(ISERROR(S1835),"",INDEX(XMLLINK[Leiter],MATCH(Q1836,XMLLINK[EnsembleNr],0)))</f>
        <v/>
      </c>
      <c r="D1836" s="21">
        <v>1</v>
      </c>
      <c r="E1836" s="18" t="str">
        <f>IF(S1836,"",INDEX(XMLLINK[NamePerson],MATCH(Q1837&amp;"_"&amp;D1836,XMLLINK[EID_MID],0)))</f>
        <v/>
      </c>
      <c r="F1836" s="18" t="str">
        <f>IF(S1836,"",INDEX(XMLLINK[GebDat],MATCH(Q1837&amp;"_"&amp;D1836,XMLLINK[EID_MID],0)))</f>
        <v/>
      </c>
      <c r="G1836" s="18" t="str">
        <f>IF(S1836,"",INDEX(XMLLINK[Geschlecht],MATCH(Q1837&amp;"_"&amp;D1836,XMLLINK[EID_MID],0)))</f>
        <v/>
      </c>
      <c r="H1836" s="18" t="str">
        <f>IF(S1836,"",INDEX(XMLLINK[Adresse],MATCH(Q1837&amp;"_"&amp;D1836,XMLLINK[EID_MID],0)))</f>
        <v/>
      </c>
      <c r="I1836" s="18" t="str">
        <f>IF(S1836,"",INDEX(XMLLINK[Email],MATCH(Q1837&amp;"_"&amp;D1836,XMLLINK[EID_MID],0)))</f>
        <v/>
      </c>
      <c r="J1836" s="18" t="str">
        <f>IF(S1836,"",INDEX(XMLLINK[Telefon],MATCH(Q1837&amp;"_"&amp;D1836,XMLLINK[EID_MID],0)))</f>
        <v/>
      </c>
      <c r="K1836" s="18" t="str">
        <f>IF(S1836,"",INDEX(XMLLINK[Instrument],MATCH(Q1837&amp;"_"&amp;D1836,XMLLINK[EID_MID],0)))</f>
        <v/>
      </c>
      <c r="L1836" s="18" t="str">
        <f>IF(S1836,"",INDEX(XMLLINK[BereichIDPerson],MATCH(Q1837&amp;"_"&amp;D1836,XMLLINK[EID_MID],0)))</f>
        <v/>
      </c>
      <c r="M1836" s="18" t="str">
        <f>IF(S1836,"",INDEX(XMLLINK[BereichNamePerson],MATCH(Q1837&amp;"_"&amp;D1836,XMLLINK[EID_MID],0)))</f>
        <v/>
      </c>
      <c r="N1836" s="18" t="str">
        <f>IF(S1836,"",INDEX(XMLLINK[AuswahlPerson],MATCH(Q1837&amp;"_"&amp;D1836,XMLLINK[EID_MID],0)))</f>
        <v/>
      </c>
      <c r="O1836" s="18" t="str">
        <f>IF(S1836,"",INDEX(XMLLINK[BemerkungPerson],MATCH(Q1837&amp;"_"&amp;D1836,XMLLINK[EID_MID],0)))</f>
        <v/>
      </c>
      <c r="Q1836" s="21">
        <f>B1834</f>
        <v>92</v>
      </c>
      <c r="R1836" s="22" t="s">
        <v>101</v>
      </c>
      <c r="S1836" s="18" t="b">
        <f>ISERROR(INDEX(XMLLINK[NamePerson],MATCH(Q1837&amp;"_"&amp;D1836,XMLLINK[EID_MID],0)))</f>
        <v>1</v>
      </c>
      <c r="U1836" s="15" t="str">
        <f ca="1">IF(ISNUMBER(DATEVALUE(F1836)),TODAY()-DATEVALUE(F1836),"")</f>
        <v/>
      </c>
      <c r="W1836" s="15" t="str">
        <f>M1836</f>
        <v/>
      </c>
      <c r="X1836" s="29" t="str">
        <f>IF(E1836="","",IF(E1837="",E1836,IF(E1838="",E1836&amp;", "&amp;E1837,IF(E1839="",E1836&amp;", "&amp;E1837&amp;", "&amp;E1838,IF(E1840="",E1836&amp;", "&amp;E1837&amp;", "&amp;E1838&amp;", "&amp;E1839,IF(E1841="",E1836&amp;", "&amp;E1837&amp;", "&amp;E1838&amp;", "&amp;E1839&amp;", "&amp;E1840,IF(E1842="",E1836&amp;", "&amp;E1837&amp;", "&amp;E1838&amp;", "&amp;E1839&amp;", "&amp;E1840&amp;", "&amp;E1841,IF(E1843="",E1836&amp;", "&amp;E1837&amp;", "&amp;E1838&amp;", "&amp;E1839&amp;", "&amp;E1840&amp;", "&amp;E1841&amp;", "&amp;E1842,E1836&amp;", "&amp;E1837&amp;", "&amp;E1838&amp;", "&amp;E1839&amp;", "&amp;E1840&amp;", "&amp;E1841&amp;", "&amp;E1842&amp;", "&amp;E1843))))))))</f>
        <v/>
      </c>
      <c r="Y1836" s="15" t="str">
        <f>K1836</f>
        <v/>
      </c>
    </row>
    <row r="1837" spans="1:25" x14ac:dyDescent="0.25">
      <c r="A1837" s="24"/>
      <c r="B1837" s="17" t="s">
        <v>80</v>
      </c>
      <c r="C1837" s="18" t="str">
        <f>IF(ISERROR(S1835),"",INDEX(XMLLINK[LeiterEmail],MATCH(Q1837,XMLLINK[EnsembleNr],0)))</f>
        <v/>
      </c>
      <c r="D1837" s="21">
        <v>2</v>
      </c>
      <c r="E1837" s="18" t="str">
        <f>IF(S1837,"",INDEX(XMLLINK[NamePerson],MATCH(Q1838&amp;"_"&amp;D1837,XMLLINK[EID_MID],0)))</f>
        <v/>
      </c>
      <c r="F1837" s="18" t="str">
        <f>IF(S1837,"",INDEX(XMLLINK[GebDat],MATCH(Q1838&amp;"_"&amp;D1837,XMLLINK[EID_MID],0)))</f>
        <v/>
      </c>
      <c r="G1837" s="18" t="str">
        <f>IF(S1837,"",INDEX(XMLLINK[Geschlecht],MATCH(Q1838&amp;"_"&amp;D1837,XMLLINK[EID_MID],0)))</f>
        <v/>
      </c>
      <c r="H1837" s="18" t="str">
        <f>IF(S1837,"",INDEX(XMLLINK[Adresse],MATCH(Q1838&amp;"_"&amp;D1837,XMLLINK[EID_MID],0)))</f>
        <v/>
      </c>
      <c r="I1837" s="18" t="str">
        <f>IF(S1837,"",INDEX(XMLLINK[Email],MATCH(Q1838&amp;"_"&amp;D1837,XMLLINK[EID_MID],0)))</f>
        <v/>
      </c>
      <c r="J1837" s="18" t="str">
        <f>IF(S1837,"",INDEX(XMLLINK[Telefon],MATCH(Q1838&amp;"_"&amp;D1837,XMLLINK[EID_MID],0)))</f>
        <v/>
      </c>
      <c r="K1837" s="18" t="str">
        <f>IF(S1837,"",INDEX(XMLLINK[Instrument],MATCH(Q1838&amp;"_"&amp;D1837,XMLLINK[EID_MID],0)))</f>
        <v/>
      </c>
      <c r="L1837" s="18" t="str">
        <f>IF(S1837,"",INDEX(XMLLINK[BereichIDPerson],MATCH(Q1838&amp;"_"&amp;D1837,XMLLINK[EID_MID],0)))</f>
        <v/>
      </c>
      <c r="M1837" s="18" t="str">
        <f>IF(S1837,"",INDEX(XMLLINK[BereichNamePerson],MATCH(Q1838&amp;"_"&amp;D1837,XMLLINK[EID_MID],0)))</f>
        <v/>
      </c>
      <c r="N1837" s="18" t="str">
        <f>IF(S1837,"",INDEX(XMLLINK[AuswahlPerson],MATCH(Q1838&amp;"_"&amp;D1837,XMLLINK[EID_MID],0)))</f>
        <v/>
      </c>
      <c r="O1837" s="18" t="str">
        <f>IF(S1837,"",INDEX(XMLLINK[BemerkungPerson],MATCH(Q1838&amp;"_"&amp;D1837,XMLLINK[EID_MID],0)))</f>
        <v/>
      </c>
      <c r="Q1837" s="21">
        <f t="shared" ref="Q1837:Q1851" si="364">Q1836</f>
        <v>92</v>
      </c>
      <c r="R1837" s="15">
        <v>2</v>
      </c>
      <c r="S1837" s="18" t="b">
        <f>ISERROR(INDEX(XMLLINK[NamePerson],MATCH(Q1837&amp;"_"&amp;D1837,XMLLINK[EID_MID],0)))</f>
        <v>1</v>
      </c>
      <c r="U1837" s="15" t="str">
        <f t="shared" ref="U1837:U1843" ca="1" si="365">IF(ISNUMBER(DATEVALUE(F1837)),TODAY()-DATEVALUE(F1837),"")</f>
        <v/>
      </c>
      <c r="W1837" s="15" t="str">
        <f>IF(AND(M1837&lt;&gt;"",M1837&lt;&gt;M1836),", "&amp;M1837,"")</f>
        <v/>
      </c>
      <c r="Y1837" s="15" t="str">
        <f>IF(AND(K1837&lt;&gt;"",K1837&lt;&gt;K1836),", "&amp;K1837,"")</f>
        <v/>
      </c>
    </row>
    <row r="1838" spans="1:25" x14ac:dyDescent="0.25">
      <c r="A1838" s="24"/>
      <c r="B1838" s="17" t="s">
        <v>81</v>
      </c>
      <c r="C1838" s="18" t="str">
        <f>IF(ISERROR(S1835),"",INDEX(XMLLINK[LeiterTelefon],MATCH(Q1838,XMLLINK[EnsembleNr],0)))</f>
        <v/>
      </c>
      <c r="D1838" s="21">
        <v>3</v>
      </c>
      <c r="E1838" s="18" t="str">
        <f>IF(S1838,"",INDEX(XMLLINK[NamePerson],MATCH(Q1839&amp;"_"&amp;D1838,XMLLINK[EID_MID],0)))</f>
        <v/>
      </c>
      <c r="F1838" s="18" t="str">
        <f>IF(S1838,"",INDEX(XMLLINK[GebDat],MATCH(Q1839&amp;"_"&amp;D1838,XMLLINK[EID_MID],0)))</f>
        <v/>
      </c>
      <c r="G1838" s="18" t="str">
        <f>IF(S1838,"",INDEX(XMLLINK[Geschlecht],MATCH(Q1839&amp;"_"&amp;D1838,XMLLINK[EID_MID],0)))</f>
        <v/>
      </c>
      <c r="H1838" s="18" t="str">
        <f>IF(S1838,"",INDEX(XMLLINK[Adresse],MATCH(Q1839&amp;"_"&amp;D1838,XMLLINK[EID_MID],0)))</f>
        <v/>
      </c>
      <c r="I1838" s="18" t="str">
        <f>IF(S1838,"",INDEX(XMLLINK[Email],MATCH(Q1839&amp;"_"&amp;D1838,XMLLINK[EID_MID],0)))</f>
        <v/>
      </c>
      <c r="J1838" s="18" t="str">
        <f>IF(S1838,"",INDEX(XMLLINK[Telefon],MATCH(Q1839&amp;"_"&amp;D1838,XMLLINK[EID_MID],0)))</f>
        <v/>
      </c>
      <c r="K1838" s="18" t="str">
        <f>IF(S1838,"",INDEX(XMLLINK[Instrument],MATCH(Q1839&amp;"_"&amp;D1838,XMLLINK[EID_MID],0)))</f>
        <v/>
      </c>
      <c r="L1838" s="18" t="str">
        <f>IF(S1838,"",INDEX(XMLLINK[BereichIDPerson],MATCH(Q1839&amp;"_"&amp;D1838,XMLLINK[EID_MID],0)))</f>
        <v/>
      </c>
      <c r="M1838" s="18" t="str">
        <f>IF(S1838,"",INDEX(XMLLINK[BereichNamePerson],MATCH(Q1839&amp;"_"&amp;D1838,XMLLINK[EID_MID],0)))</f>
        <v/>
      </c>
      <c r="N1838" s="18" t="str">
        <f>IF(S1838,"",INDEX(XMLLINK[AuswahlPerson],MATCH(Q1839&amp;"_"&amp;D1838,XMLLINK[EID_MID],0)))</f>
        <v/>
      </c>
      <c r="O1838" s="18" t="str">
        <f>IF(S1838,"",INDEX(XMLLINK[BemerkungPerson],MATCH(Q1839&amp;"_"&amp;D1838,XMLLINK[EID_MID],0)))</f>
        <v/>
      </c>
      <c r="Q1838" s="21">
        <f t="shared" si="364"/>
        <v>92</v>
      </c>
      <c r="R1838" s="15">
        <v>3</v>
      </c>
      <c r="S1838" s="18" t="b">
        <f>ISERROR(INDEX(XMLLINK[NamePerson],MATCH(Q1837&amp;"_"&amp;D1838,XMLLINK[EID_MID],0)))</f>
        <v>1</v>
      </c>
      <c r="U1838" s="15" t="str">
        <f t="shared" ca="1" si="365"/>
        <v/>
      </c>
      <c r="W1838" s="15" t="str">
        <f>IF(OR(M1838="",COUNTIF(M1836:M1837,M1838)&gt;0),"",", "&amp;M1838)</f>
        <v/>
      </c>
      <c r="Y1838" s="15" t="str">
        <f>IF(OR(K1838="",COUNTIF(K1836:K1837,K1838)&gt;0),"",", "&amp;K1838)</f>
        <v/>
      </c>
    </row>
    <row r="1839" spans="1:25" x14ac:dyDescent="0.25">
      <c r="A1839" s="24"/>
      <c r="B1839" s="17" t="s">
        <v>82</v>
      </c>
      <c r="C1839" s="18" t="str">
        <f>IF(ISERROR(S1835),"",INDEX(XMLLINK[Art],MATCH(Q1839,XMLLINK[EnsembleNr],0)))</f>
        <v/>
      </c>
      <c r="D1839" s="21">
        <v>4</v>
      </c>
      <c r="E1839" s="18" t="str">
        <f>IF(S1839,"",INDEX(XMLLINK[NamePerson],MATCH(Q1840&amp;"_"&amp;D1839,XMLLINK[EID_MID],0)))</f>
        <v/>
      </c>
      <c r="F1839" s="18" t="str">
        <f>IF(S1839,"",INDEX(XMLLINK[GebDat],MATCH(Q1840&amp;"_"&amp;D1839,XMLLINK[EID_MID],0)))</f>
        <v/>
      </c>
      <c r="G1839" s="18" t="str">
        <f>IF(S1839,"",INDEX(XMLLINK[Geschlecht],MATCH(Q1840&amp;"_"&amp;D1839,XMLLINK[EID_MID],0)))</f>
        <v/>
      </c>
      <c r="H1839" s="18" t="str">
        <f>IF(S1839,"",INDEX(XMLLINK[Adresse],MATCH(Q1840&amp;"_"&amp;D1839,XMLLINK[EID_MID],0)))</f>
        <v/>
      </c>
      <c r="I1839" s="18" t="str">
        <f>IF(S1839,"",INDEX(XMLLINK[Email],MATCH(Q1840&amp;"_"&amp;D1839,XMLLINK[EID_MID],0)))</f>
        <v/>
      </c>
      <c r="J1839" s="18" t="str">
        <f>IF(S1839,"",INDEX(XMLLINK[Telefon],MATCH(Q1840&amp;"_"&amp;D1839,XMLLINK[EID_MID],0)))</f>
        <v/>
      </c>
      <c r="K1839" s="18" t="str">
        <f>IF(S1839,"",INDEX(XMLLINK[Instrument],MATCH(Q1840&amp;"_"&amp;D1839,XMLLINK[EID_MID],0)))</f>
        <v/>
      </c>
      <c r="L1839" s="18" t="str">
        <f>IF(S1839,"",INDEX(XMLLINK[BereichIDPerson],MATCH(Q1840&amp;"_"&amp;D1839,XMLLINK[EID_MID],0)))</f>
        <v/>
      </c>
      <c r="M1839" s="18" t="str">
        <f>IF(S1839,"",INDEX(XMLLINK[BereichNamePerson],MATCH(Q1840&amp;"_"&amp;D1839,XMLLINK[EID_MID],0)))</f>
        <v/>
      </c>
      <c r="N1839" s="18" t="str">
        <f>IF(S1839,"",INDEX(XMLLINK[AuswahlPerson],MATCH(Q1840&amp;"_"&amp;D1839,XMLLINK[EID_MID],0)))</f>
        <v/>
      </c>
      <c r="O1839" s="18" t="str">
        <f>IF(S1839,"",INDEX(XMLLINK[BemerkungPerson],MATCH(Q1840&amp;"_"&amp;D1839,XMLLINK[EID_MID],0)))</f>
        <v/>
      </c>
      <c r="Q1839" s="21">
        <f t="shared" si="364"/>
        <v>92</v>
      </c>
      <c r="R1839" s="15">
        <v>4</v>
      </c>
      <c r="S1839" s="18" t="b">
        <f>ISERROR(INDEX(XMLLINK[NamePerson],MATCH(Q1837&amp;"_"&amp;D1839,XMLLINK[EID_MID],0)))</f>
        <v>1</v>
      </c>
      <c r="U1839" s="15" t="str">
        <f t="shared" ca="1" si="365"/>
        <v/>
      </c>
      <c r="W1839" s="15" t="str">
        <f>IF(OR(M1839="",COUNTIF(M1836:M1838,M1839)&gt;0),"",", "&amp;M1839)</f>
        <v/>
      </c>
      <c r="Y1839" s="15" t="str">
        <f>IF(OR(K1839="",COUNTIF(K1836:K1838,K1839)&gt;0),"",", "&amp;K1839)</f>
        <v/>
      </c>
    </row>
    <row r="1840" spans="1:25" x14ac:dyDescent="0.25">
      <c r="A1840" s="24"/>
      <c r="B1840" s="17" t="s">
        <v>83</v>
      </c>
      <c r="C1840" s="18" t="str">
        <f>IF(ISERROR(S1835),"",INDEX(XMLLINK[Stufe],MATCH(Q1840,XMLLINK[EnsembleNr],0)))</f>
        <v/>
      </c>
      <c r="D1840" s="21">
        <v>5</v>
      </c>
      <c r="E1840" s="18" t="str">
        <f>IF(S1840,"",INDEX(XMLLINK[NamePerson],MATCH(Q1841&amp;"_"&amp;D1840,XMLLINK[EID_MID],0)))</f>
        <v/>
      </c>
      <c r="F1840" s="18" t="str">
        <f>IF(S1840,"",INDEX(XMLLINK[GebDat],MATCH(Q1841&amp;"_"&amp;D1840,XMLLINK[EID_MID],0)))</f>
        <v/>
      </c>
      <c r="G1840" s="18" t="str">
        <f>IF(S1840,"",INDEX(XMLLINK[Geschlecht],MATCH(Q1841&amp;"_"&amp;D1840,XMLLINK[EID_MID],0)))</f>
        <v/>
      </c>
      <c r="H1840" s="18" t="str">
        <f>IF(S1840,"",INDEX(XMLLINK[Adresse],MATCH(Q1841&amp;"_"&amp;D1840,XMLLINK[EID_MID],0)))</f>
        <v/>
      </c>
      <c r="I1840" s="18" t="str">
        <f>IF(S1840,"",INDEX(XMLLINK[Email],MATCH(Q1841&amp;"_"&amp;D1840,XMLLINK[EID_MID],0)))</f>
        <v/>
      </c>
      <c r="J1840" s="18" t="str">
        <f>IF(S1840,"",INDEX(XMLLINK[Telefon],MATCH(Q1841&amp;"_"&amp;D1840,XMLLINK[EID_MID],0)))</f>
        <v/>
      </c>
      <c r="K1840" s="18" t="str">
        <f>IF(S1840,"",INDEX(XMLLINK[Instrument],MATCH(Q1841&amp;"_"&amp;D1840,XMLLINK[EID_MID],0)))</f>
        <v/>
      </c>
      <c r="L1840" s="18" t="str">
        <f>IF(S1840,"",INDEX(XMLLINK[BereichIDPerson],MATCH(Q1841&amp;"_"&amp;D1840,XMLLINK[EID_MID],0)))</f>
        <v/>
      </c>
      <c r="M1840" s="18" t="str">
        <f>IF(S1840,"",INDEX(XMLLINK[BereichNamePerson],MATCH(Q1841&amp;"_"&amp;D1840,XMLLINK[EID_MID],0)))</f>
        <v/>
      </c>
      <c r="N1840" s="18" t="str">
        <f>IF(S1840,"",INDEX(XMLLINK[AuswahlPerson],MATCH(Q1841&amp;"_"&amp;D1840,XMLLINK[EID_MID],0)))</f>
        <v/>
      </c>
      <c r="O1840" s="18" t="str">
        <f>IF(S1840,"",INDEX(XMLLINK[BemerkungPerson],MATCH(Q1841&amp;"_"&amp;D1840,XMLLINK[EID_MID],0)))</f>
        <v/>
      </c>
      <c r="Q1840" s="21">
        <f t="shared" si="364"/>
        <v>92</v>
      </c>
      <c r="R1840" s="15">
        <v>5</v>
      </c>
      <c r="S1840" s="18" t="b">
        <f>ISERROR(INDEX(XMLLINK[NamePerson],MATCH(Q1837&amp;"_"&amp;D1840,XMLLINK[EID_MID],0)))</f>
        <v>1</v>
      </c>
      <c r="U1840" s="15" t="str">
        <f t="shared" ca="1" si="365"/>
        <v/>
      </c>
      <c r="W1840" s="15" t="str">
        <f>IF(OR(M1840="",COUNTIF(M1836:M1839,M1840)&gt;0),"",", "&amp;M1840)</f>
        <v/>
      </c>
      <c r="Y1840" s="15" t="str">
        <f>IF(OR(K1840="",COUNTIF(K1837:K1839,K1840)&gt;0),"",", "&amp;K1840)</f>
        <v/>
      </c>
    </row>
    <row r="1841" spans="1:25" x14ac:dyDescent="0.25">
      <c r="A1841" s="24"/>
      <c r="B1841" s="17" t="s">
        <v>84</v>
      </c>
      <c r="C1841" s="18" t="str">
        <f>IF(ISERROR(S1835),"",INDEX(XMLLINK[Artikel],MATCH(Q1841,XMLLINK[EnsembleNr],0)))</f>
        <v/>
      </c>
      <c r="D1841" s="21">
        <v>6</v>
      </c>
      <c r="E1841" s="18" t="str">
        <f>IF(S1841,"",INDEX(XMLLINK[NamePerson],MATCH(Q1842&amp;"_"&amp;D1841,XMLLINK[EID_MID],0)))</f>
        <v/>
      </c>
      <c r="F1841" s="18" t="str">
        <f>IF(S1841,"",INDEX(XMLLINK[GebDat],MATCH(Q1842&amp;"_"&amp;D1841,XMLLINK[EID_MID],0)))</f>
        <v/>
      </c>
      <c r="G1841" s="18" t="str">
        <f>IF(S1841,"",INDEX(XMLLINK[Geschlecht],MATCH(Q1842&amp;"_"&amp;D1841,XMLLINK[EID_MID],0)))</f>
        <v/>
      </c>
      <c r="H1841" s="18" t="str">
        <f>IF(S1841,"",INDEX(XMLLINK[Adresse],MATCH(Q1842&amp;"_"&amp;D1841,XMLLINK[EID_MID],0)))</f>
        <v/>
      </c>
      <c r="I1841" s="18" t="str">
        <f>IF(S1841,"",INDEX(XMLLINK[Email],MATCH(Q1842&amp;"_"&amp;D1841,XMLLINK[EID_MID],0)))</f>
        <v/>
      </c>
      <c r="J1841" s="18" t="str">
        <f>IF(S1841,"",INDEX(XMLLINK[Telefon],MATCH(Q1842&amp;"_"&amp;D1841,XMLLINK[EID_MID],0)))</f>
        <v/>
      </c>
      <c r="K1841" s="18" t="str">
        <f>IF(S1841,"",INDEX(XMLLINK[Instrument],MATCH(Q1842&amp;"_"&amp;D1841,XMLLINK[EID_MID],0)))</f>
        <v/>
      </c>
      <c r="L1841" s="18" t="str">
        <f>IF(S1841,"",INDEX(XMLLINK[BereichIDPerson],MATCH(Q1842&amp;"_"&amp;D1841,XMLLINK[EID_MID],0)))</f>
        <v/>
      </c>
      <c r="M1841" s="18" t="str">
        <f>IF(S1841,"",INDEX(XMLLINK[BereichNamePerson],MATCH(Q1842&amp;"_"&amp;D1841,XMLLINK[EID_MID],0)))</f>
        <v/>
      </c>
      <c r="N1841" s="18" t="str">
        <f>IF(S1841,"",INDEX(XMLLINK[AuswahlPerson],MATCH(Q1842&amp;"_"&amp;D1841,XMLLINK[EID_MID],0)))</f>
        <v/>
      </c>
      <c r="O1841" s="18" t="str">
        <f>IF(S1841,"",INDEX(XMLLINK[BemerkungPerson],MATCH(Q1842&amp;"_"&amp;D1841,XMLLINK[EID_MID],0)))</f>
        <v/>
      </c>
      <c r="Q1841" s="21">
        <f t="shared" si="364"/>
        <v>92</v>
      </c>
      <c r="R1841" s="15">
        <v>6</v>
      </c>
      <c r="S1841" s="18" t="b">
        <f>ISERROR(INDEX(XMLLINK[NamePerson],MATCH(Q1837&amp;"_"&amp;D1841,XMLLINK[EID_MID],0)))</f>
        <v>1</v>
      </c>
      <c r="U1841" s="15" t="str">
        <f t="shared" ca="1" si="365"/>
        <v/>
      </c>
      <c r="W1841" s="15" t="str">
        <f>IF(OR(M1841="",COUNTIF(M1836:M1840,M1841)&gt;0),"",", "&amp;M1841)</f>
        <v/>
      </c>
      <c r="Y1841" s="15" t="str">
        <f>IF(OR(K1841="",COUNTIF(K1838:K1840,K1841)&gt;0),"",", "&amp;K1841)</f>
        <v/>
      </c>
    </row>
    <row r="1842" spans="1:25" x14ac:dyDescent="0.25">
      <c r="A1842" s="24"/>
      <c r="B1842" s="17" t="s">
        <v>85</v>
      </c>
      <c r="C1842" s="18" t="str">
        <f>IF(ISERROR(S1835),"",INDEX(XMLLINK[BereichID],MATCH(Q1842,XMLLINK[EnsembleNr],0)))</f>
        <v/>
      </c>
      <c r="D1842" s="21">
        <v>7</v>
      </c>
      <c r="E1842" s="18" t="str">
        <f>IF(S1842,"",INDEX(XMLLINK[NamePerson],MATCH(Q1843&amp;"_"&amp;D1842,XMLLINK[EID_MID],0)))</f>
        <v/>
      </c>
      <c r="F1842" s="18" t="str">
        <f>IF(S1842,"",INDEX(XMLLINK[GebDat],MATCH(Q1843&amp;"_"&amp;D1842,XMLLINK[EID_MID],0)))</f>
        <v/>
      </c>
      <c r="G1842" s="18" t="str">
        <f>IF(S1842,"",INDEX(XMLLINK[Geschlecht],MATCH(Q1843&amp;"_"&amp;D1842,XMLLINK[EID_MID],0)))</f>
        <v/>
      </c>
      <c r="H1842" s="18" t="str">
        <f>IF(S1842,"",INDEX(XMLLINK[Adresse],MATCH(Q1843&amp;"_"&amp;D1842,XMLLINK[EID_MID],0)))</f>
        <v/>
      </c>
      <c r="I1842" s="18" t="str">
        <f>IF(S1842,"",INDEX(XMLLINK[Email],MATCH(Q1843&amp;"_"&amp;D1842,XMLLINK[EID_MID],0)))</f>
        <v/>
      </c>
      <c r="J1842" s="18" t="str">
        <f>IF(S1842,"",INDEX(XMLLINK[Telefon],MATCH(Q1843&amp;"_"&amp;D1842,XMLLINK[EID_MID],0)))</f>
        <v/>
      </c>
      <c r="K1842" s="18" t="str">
        <f>IF(S1842,"",INDEX(XMLLINK[Instrument],MATCH(Q1843&amp;"_"&amp;D1842,XMLLINK[EID_MID],0)))</f>
        <v/>
      </c>
      <c r="L1842" s="18" t="str">
        <f>IF(S1842,"",INDEX(XMLLINK[BereichIDPerson],MATCH(Q1843&amp;"_"&amp;D1842,XMLLINK[EID_MID],0)))</f>
        <v/>
      </c>
      <c r="M1842" s="18" t="str">
        <f>IF(S1842,"",INDEX(XMLLINK[BereichNamePerson],MATCH(Q1843&amp;"_"&amp;D1842,XMLLINK[EID_MID],0)))</f>
        <v/>
      </c>
      <c r="N1842" s="18" t="str">
        <f>IF(S1842,"",INDEX(XMLLINK[AuswahlPerson],MATCH(Q1843&amp;"_"&amp;D1842,XMLLINK[EID_MID],0)))</f>
        <v/>
      </c>
      <c r="O1842" s="18" t="str">
        <f>IF(S1842,"",INDEX(XMLLINK[BemerkungPerson],MATCH(Q1843&amp;"_"&amp;D1842,XMLLINK[EID_MID],0)))</f>
        <v/>
      </c>
      <c r="Q1842" s="21">
        <f t="shared" si="364"/>
        <v>92</v>
      </c>
      <c r="R1842" s="15">
        <v>7</v>
      </c>
      <c r="S1842" s="18" t="b">
        <f>ISERROR(INDEX(XMLLINK[NamePerson],MATCH(Q1837&amp;"_"&amp;D1842,XMLLINK[EID_MID],0)))</f>
        <v>1</v>
      </c>
      <c r="U1842" s="15" t="str">
        <f t="shared" ca="1" si="365"/>
        <v/>
      </c>
      <c r="W1842" s="15" t="str">
        <f>IF(OR(M1842="",COUNTIF(M1836:M1841,M1842)&gt;0),"",", "&amp;M1842)</f>
        <v/>
      </c>
      <c r="Y1842" s="15" t="str">
        <f>IF(OR(K1842="",COUNTIF(K1839:K1841,K1842)&gt;0),"",", "&amp;K1842)</f>
        <v/>
      </c>
    </row>
    <row r="1843" spans="1:25" x14ac:dyDescent="0.25">
      <c r="A1843" s="24"/>
      <c r="B1843" s="17" t="s">
        <v>86</v>
      </c>
      <c r="C1843" s="18" t="str">
        <f>IF(ISERROR(S1835),"",INDEX(XMLLINK[BereichName],MATCH(Q1843,XMLLINK[EnsembleNr],0)))</f>
        <v/>
      </c>
      <c r="D1843" s="21">
        <v>8</v>
      </c>
      <c r="E1843" s="18" t="str">
        <f>IF(S1843,"",INDEX(XMLLINK[NamePerson],MATCH(Q1844&amp;"_"&amp;D1843,XMLLINK[EID_MID],0)))</f>
        <v/>
      </c>
      <c r="F1843" s="18" t="str">
        <f>IF(S1843,"",INDEX(XMLLINK[GebDat],MATCH(Q1844&amp;"_"&amp;D1843,XMLLINK[EID_MID],0)))</f>
        <v/>
      </c>
      <c r="G1843" s="18" t="str">
        <f>IF(S1843,"",INDEX(XMLLINK[Geschlecht],MATCH(Q1844&amp;"_"&amp;D1843,XMLLINK[EID_MID],0)))</f>
        <v/>
      </c>
      <c r="H1843" s="18" t="str">
        <f>IF(S1843,"",INDEX(XMLLINK[Adresse],MATCH(Q1844&amp;"_"&amp;D1843,XMLLINK[EID_MID],0)))</f>
        <v/>
      </c>
      <c r="I1843" s="18" t="str">
        <f>IF(S1843,"",INDEX(XMLLINK[Email],MATCH(Q1844&amp;"_"&amp;D1843,XMLLINK[EID_MID],0)))</f>
        <v/>
      </c>
      <c r="J1843" s="18" t="str">
        <f>IF(S1843,"",INDEX(XMLLINK[Telefon],MATCH(Q1844&amp;"_"&amp;D1843,XMLLINK[EID_MID],0)))</f>
        <v/>
      </c>
      <c r="K1843" s="18" t="str">
        <f>IF(S1843,"",INDEX(XMLLINK[Instrument],MATCH(Q1844&amp;"_"&amp;D1843,XMLLINK[EID_MID],0)))</f>
        <v/>
      </c>
      <c r="L1843" s="18" t="str">
        <f>IF(S1843,"",INDEX(XMLLINK[BereichIDPerson],MATCH(Q1844&amp;"_"&amp;D1843,XMLLINK[EID_MID],0)))</f>
        <v/>
      </c>
      <c r="M1843" s="18" t="str">
        <f>IF(S1843,"",INDEX(XMLLINK[BereichNamePerson],MATCH(Q1844&amp;"_"&amp;D1843,XMLLINK[EID_MID],0)))</f>
        <v/>
      </c>
      <c r="N1843" s="18" t="str">
        <f>IF(S1843,"",INDEX(XMLLINK[AuswahlPerson],MATCH(Q1844&amp;"_"&amp;D1843,XMLLINK[EID_MID],0)))</f>
        <v/>
      </c>
      <c r="O1843" s="18" t="str">
        <f>IF(S1843,"",INDEX(XMLLINK[BemerkungPerson],MATCH(Q1844&amp;"_"&amp;D1843,XMLLINK[EID_MID],0)))</f>
        <v/>
      </c>
      <c r="Q1843" s="21">
        <f t="shared" si="364"/>
        <v>92</v>
      </c>
      <c r="R1843" s="15">
        <v>8</v>
      </c>
      <c r="S1843" s="18" t="b">
        <f>ISERROR(INDEX(XMLLINK[NamePerson],MATCH(Q1837&amp;"_"&amp;D1843,XMLLINK[EID_MID],0)))</f>
        <v>1</v>
      </c>
      <c r="U1843" s="15" t="str">
        <f t="shared" ca="1" si="365"/>
        <v/>
      </c>
      <c r="W1843" s="15" t="str">
        <f>IF(OR(M1843="",COUNTIF(M1836:M1842,M1843)&gt;0),"",", "&amp;M1843)</f>
        <v/>
      </c>
      <c r="Y1843" s="15" t="str">
        <f>IF(OR(K1843="",COUNTIF(K1840:K1842,K1843)&gt;0),"",", "&amp;K1843)</f>
        <v/>
      </c>
    </row>
    <row r="1844" spans="1:25" x14ac:dyDescent="0.25">
      <c r="A1844" s="24"/>
      <c r="B1844" s="17" t="s">
        <v>87</v>
      </c>
      <c r="C1844" s="18" t="str">
        <f>IF(ISERROR(S1835),"",INDEX(XMLLINK[Auftrittzeit],MATCH(Q1844,XMLLINK[EnsembleNr],0)))</f>
        <v/>
      </c>
      <c r="D1844" s="17" t="s">
        <v>94</v>
      </c>
      <c r="E1844" s="15" t="s">
        <v>29</v>
      </c>
      <c r="F1844" s="15" t="s">
        <v>30</v>
      </c>
      <c r="G1844" s="15" t="s">
        <v>95</v>
      </c>
      <c r="H1844" s="15" t="s">
        <v>32</v>
      </c>
      <c r="I1844" s="15" t="s">
        <v>20</v>
      </c>
      <c r="J1844" s="15" t="s">
        <v>39</v>
      </c>
      <c r="Q1844" s="21">
        <f t="shared" si="364"/>
        <v>92</v>
      </c>
      <c r="U1844" s="15">
        <f ca="1">COUNT(U1836:U1843)</f>
        <v>0</v>
      </c>
      <c r="W1844" s="29" t="str">
        <f>CONCATENATE(W1845,V1846,W1846,V1847,W1847,V1848,W1848,V1849,W1849,V1850,W1850,V1851,W1851)</f>
        <v/>
      </c>
    </row>
    <row r="1845" spans="1:25" x14ac:dyDescent="0.25">
      <c r="A1845" s="24"/>
      <c r="B1845" s="17" t="s">
        <v>88</v>
      </c>
      <c r="C1845" s="18" t="str">
        <f>IF(ISERROR(S1835),"",INDEX(XMLLINK[Bemerkung],MATCH(Q1845,XMLLINK[EnsembleNr],0)))</f>
        <v/>
      </c>
      <c r="D1845" s="21">
        <v>1</v>
      </c>
      <c r="E1845" s="18" t="str">
        <f>IF(S1845,"",INDEX(XMLLINK[Titel],MATCH(Q1846&amp;"_"&amp;D1845,XMLLINK[EID_WID],0)))</f>
        <v/>
      </c>
      <c r="F1845" s="18" t="str">
        <f>IF(S1845,"",INDEX(XMLLINK[Komponist],MATCH(Q1846&amp;"_"&amp;D1845,XMLLINK[EID_WID],0)))</f>
        <v/>
      </c>
      <c r="G1845" s="18" t="str">
        <f>IF(S1845,"",INDEX(XMLLINK[Satz],MATCH(Q1846&amp;"_"&amp;D1845,XMLLINK[EID_WID],0)))</f>
        <v/>
      </c>
      <c r="H1845" s="18" t="str">
        <f>IF(S1845,"",INDEX(XMLLINK[Dauer],MATCH(Q1846&amp;"_"&amp;D1845,XMLLINK[EID_WID],0)))</f>
        <v/>
      </c>
      <c r="I1845" s="18" t="str">
        <f>IF(S1845,"",INDEX(XMLLINK[BemerkungWerk],MATCH(Q1846&amp;"_"&amp;D1845,XMLLINK[EID_WID],0)))</f>
        <v/>
      </c>
      <c r="J1845" s="18" t="str">
        <f>IF(S1845,"",INDEX(XMLLINK[Pflicht],MATCH(Q1846&amp;"_"&amp;D1845,XMLLINK[EID_WID],0)))</f>
        <v/>
      </c>
      <c r="Q1845" s="21">
        <f t="shared" si="364"/>
        <v>92</v>
      </c>
      <c r="R1845" s="22" t="s">
        <v>102</v>
      </c>
      <c r="S1845" s="18" t="b">
        <f>ISERROR(INDEX(XMLLINK[NamePerson],MATCH(Q1847&amp;"_"&amp;D1845,XMLLINK[EID_WID],0)))</f>
        <v>1</v>
      </c>
      <c r="W1845" s="15" t="str">
        <f t="shared" ref="W1845:W1852" si="366">IF(AND(F1845="",G1845=""),E1845,IF(AND(F1845&lt;&gt;"",G1845&lt;&gt;""),F1845&amp;", "&amp;E1845&amp;", "&amp;G1845,IF(F1845="",E1845&amp;", "&amp;G1845,F1845&amp;", "&amp;E1845)))</f>
        <v/>
      </c>
    </row>
    <row r="1846" spans="1:25" x14ac:dyDescent="0.25">
      <c r="A1846" s="24"/>
      <c r="B1846" s="17" t="s">
        <v>108</v>
      </c>
      <c r="C1846" s="28" t="str">
        <f ca="1">IF(U1844=0,"",SUM(U1836:U1843)/U1844/365.25)</f>
        <v/>
      </c>
      <c r="D1846" s="21">
        <v>2</v>
      </c>
      <c r="E1846" s="18" t="str">
        <f>IF(S1846,"",INDEX(XMLLINK[Titel],MATCH(Q1847&amp;"_"&amp;D1846,XMLLINK[EID_WID],0)))</f>
        <v/>
      </c>
      <c r="F1846" s="18" t="str">
        <f>IF(S1846,"",INDEX(XMLLINK[Komponist],MATCH(Q1847&amp;"_"&amp;D1846,XMLLINK[EID_WID],0)))</f>
        <v/>
      </c>
      <c r="G1846" s="18" t="str">
        <f>IF(S1846,"",INDEX(XMLLINK[Satz],MATCH(Q1847&amp;"_"&amp;D1846,XMLLINK[EID_WID],0)))</f>
        <v/>
      </c>
      <c r="H1846" s="18" t="str">
        <f>IF(S1846,"",INDEX(XMLLINK[Dauer],MATCH(Q1847&amp;"_"&amp;D1846,XMLLINK[EID_WID],0)))</f>
        <v/>
      </c>
      <c r="I1846" s="18" t="str">
        <f>IF(S1846,"",INDEX(XMLLINK[BemerkungWerk],MATCH(Q1847&amp;"_"&amp;D1846,XMLLINK[EID_WID],0)))</f>
        <v/>
      </c>
      <c r="J1846" s="18" t="str">
        <f>IF(S1846,"",INDEX(XMLLINK[Pflicht],MATCH(Q1847&amp;"_"&amp;D1846,XMLLINK[EID_WID],0)))</f>
        <v/>
      </c>
      <c r="Q1846" s="21">
        <f t="shared" si="364"/>
        <v>92</v>
      </c>
      <c r="R1846" s="22">
        <v>2</v>
      </c>
      <c r="S1846" s="18" t="b">
        <f>ISERROR(INDEX(XMLLINK[NamePerson],MATCH(Q1848&amp;"_"&amp;D1846,XMLLINK[EID_WID],0)))</f>
        <v>1</v>
      </c>
      <c r="V1846" s="15" t="str">
        <f>IF(W1846="","","; ")</f>
        <v/>
      </c>
      <c r="W1846" s="15" t="str">
        <f t="shared" si="366"/>
        <v/>
      </c>
    </row>
    <row r="1847" spans="1:25" x14ac:dyDescent="0.25">
      <c r="A1847" s="24"/>
      <c r="D1847" s="21">
        <v>3</v>
      </c>
      <c r="E1847" s="18" t="str">
        <f>IF(S1847,"",INDEX(XMLLINK[Titel],MATCH(Q1848&amp;"_"&amp;D1847,XMLLINK[EID_WID],0)))</f>
        <v/>
      </c>
      <c r="F1847" s="18" t="str">
        <f>IF(S1847,"",INDEX(XMLLINK[Komponist],MATCH(Q1848&amp;"_"&amp;D1847,XMLLINK[EID_WID],0)))</f>
        <v/>
      </c>
      <c r="G1847" s="18" t="str">
        <f>IF(S1847,"",INDEX(XMLLINK[Satz],MATCH(Q1848&amp;"_"&amp;D1847,XMLLINK[EID_WID],0)))</f>
        <v/>
      </c>
      <c r="H1847" s="18" t="str">
        <f>IF(S1847,"",INDEX(XMLLINK[Dauer],MATCH(Q1848&amp;"_"&amp;D1847,XMLLINK[EID_WID],0)))</f>
        <v/>
      </c>
      <c r="I1847" s="18" t="str">
        <f>IF(S1847,"",INDEX(XMLLINK[BemerkungWerk],MATCH(Q1848&amp;"_"&amp;D1847,XMLLINK[EID_WID],0)))</f>
        <v/>
      </c>
      <c r="J1847" s="18" t="str">
        <f>IF(S1847,"",INDEX(XMLLINK[Pflicht],MATCH(Q1848&amp;"_"&amp;D1847,XMLLINK[EID_WID],0)))</f>
        <v/>
      </c>
      <c r="Q1847" s="21">
        <f t="shared" si="364"/>
        <v>92</v>
      </c>
      <c r="R1847" s="22">
        <v>3</v>
      </c>
      <c r="S1847" s="18" t="b">
        <f>ISERROR(INDEX(XMLLINK[NamePerson],MATCH(Q1849&amp;"_"&amp;D1847,XMLLINK[EID_WID],0)))</f>
        <v>1</v>
      </c>
      <c r="V1847" s="15" t="str">
        <f t="shared" ref="V1847:V1852" si="367">IF(W1847="","","; ")</f>
        <v/>
      </c>
      <c r="W1847" s="15" t="str">
        <f t="shared" si="366"/>
        <v/>
      </c>
    </row>
    <row r="1848" spans="1:25" x14ac:dyDescent="0.25">
      <c r="A1848" s="24"/>
      <c r="D1848" s="21">
        <v>4</v>
      </c>
      <c r="E1848" s="18" t="str">
        <f>IF(S1848,"",INDEX(XMLLINK[Titel],MATCH(Q1849&amp;"_"&amp;D1848,XMLLINK[EID_WID],0)))</f>
        <v/>
      </c>
      <c r="F1848" s="18" t="str">
        <f>IF(S1848,"",INDEX(XMLLINK[Komponist],MATCH(Q1849&amp;"_"&amp;D1848,XMLLINK[EID_WID],0)))</f>
        <v/>
      </c>
      <c r="G1848" s="18" t="str">
        <f>IF(S1848,"",INDEX(XMLLINK[Satz],MATCH(Q1849&amp;"_"&amp;D1848,XMLLINK[EID_WID],0)))</f>
        <v/>
      </c>
      <c r="H1848" s="18" t="str">
        <f>IF(S1848,"",INDEX(XMLLINK[Dauer],MATCH(Q1849&amp;"_"&amp;D1848,XMLLINK[EID_WID],0)))</f>
        <v/>
      </c>
      <c r="I1848" s="18" t="str">
        <f>IF(S1848,"",INDEX(XMLLINK[BemerkungWerk],MATCH(Q1849&amp;"_"&amp;D1848,XMLLINK[EID_WID],0)))</f>
        <v/>
      </c>
      <c r="J1848" s="18" t="str">
        <f>IF(S1848,"",INDEX(XMLLINK[Pflicht],MATCH(Q1849&amp;"_"&amp;D1848,XMLLINK[EID_WID],0)))</f>
        <v/>
      </c>
      <c r="Q1848" s="21">
        <f t="shared" si="364"/>
        <v>92</v>
      </c>
      <c r="R1848" s="22">
        <v>4</v>
      </c>
      <c r="S1848" s="18" t="b">
        <f>ISERROR(INDEX(XMLLINK[NamePerson],MATCH(Q1850&amp;"_"&amp;D1848,XMLLINK[EID_WID],0)))</f>
        <v>1</v>
      </c>
      <c r="V1848" s="15" t="str">
        <f t="shared" si="367"/>
        <v/>
      </c>
      <c r="W1848" s="15" t="str">
        <f t="shared" si="366"/>
        <v/>
      </c>
    </row>
    <row r="1849" spans="1:25" x14ac:dyDescent="0.25">
      <c r="A1849" s="24"/>
      <c r="D1849" s="21">
        <v>5</v>
      </c>
      <c r="E1849" s="18" t="str">
        <f>IF(S1849,"",INDEX(XMLLINK[Titel],MATCH(Q1850&amp;"_"&amp;D1849,XMLLINK[EID_WID],0)))</f>
        <v/>
      </c>
      <c r="F1849" s="18" t="str">
        <f>IF(S1849,"",INDEX(XMLLINK[Komponist],MATCH(Q1850&amp;"_"&amp;D1849,XMLLINK[EID_WID],0)))</f>
        <v/>
      </c>
      <c r="G1849" s="18" t="str">
        <f>IF(S1849,"",INDEX(XMLLINK[Satz],MATCH(Q1850&amp;"_"&amp;D1849,XMLLINK[EID_WID],0)))</f>
        <v/>
      </c>
      <c r="H1849" s="18" t="str">
        <f>IF(S1849,"",INDEX(XMLLINK[Dauer],MATCH(Q1850&amp;"_"&amp;D1849,XMLLINK[EID_WID],0)))</f>
        <v/>
      </c>
      <c r="I1849" s="18" t="str">
        <f>IF(S1849,"",INDEX(XMLLINK[BemerkungWerk],MATCH(Q1850&amp;"_"&amp;D1849,XMLLINK[EID_WID],0)))</f>
        <v/>
      </c>
      <c r="J1849" s="18" t="str">
        <f>IF(S1849,"",INDEX(XMLLINK[Pflicht],MATCH(Q1850&amp;"_"&amp;D1849,XMLLINK[EID_WID],0)))</f>
        <v/>
      </c>
      <c r="Q1849" s="21">
        <f t="shared" si="364"/>
        <v>92</v>
      </c>
      <c r="R1849" s="22">
        <v>5</v>
      </c>
      <c r="S1849" s="18" t="b">
        <f>ISERROR(INDEX(XMLLINK[NamePerson],MATCH(Q1851&amp;"_"&amp;D1849,XMLLINK[EID_WID],0)))</f>
        <v>1</v>
      </c>
      <c r="V1849" s="15" t="str">
        <f t="shared" si="367"/>
        <v/>
      </c>
      <c r="W1849" s="15" t="str">
        <f t="shared" si="366"/>
        <v/>
      </c>
    </row>
    <row r="1850" spans="1:25" x14ac:dyDescent="0.25">
      <c r="A1850" s="24"/>
      <c r="D1850" s="21">
        <v>6</v>
      </c>
      <c r="E1850" s="18" t="str">
        <f>IF(S1850,"",INDEX(XMLLINK[Titel],MATCH(Q1851&amp;"_"&amp;D1850,XMLLINK[EID_WID],0)))</f>
        <v/>
      </c>
      <c r="F1850" s="18" t="str">
        <f>IF(S1850,"",INDEX(XMLLINK[Komponist],MATCH(Q1851&amp;"_"&amp;D1850,XMLLINK[EID_WID],0)))</f>
        <v/>
      </c>
      <c r="G1850" s="18" t="str">
        <f>IF(S1850,"",INDEX(XMLLINK[Satz],MATCH(Q1851&amp;"_"&amp;D1850,XMLLINK[EID_WID],0)))</f>
        <v/>
      </c>
      <c r="H1850" s="18" t="str">
        <f>IF(S1850,"",INDEX(XMLLINK[Dauer],MATCH(Q1851&amp;"_"&amp;D1850,XMLLINK[EID_WID],0)))</f>
        <v/>
      </c>
      <c r="I1850" s="18" t="str">
        <f>IF(S1850,"",INDEX(XMLLINK[BemerkungWerk],MATCH(Q1851&amp;"_"&amp;D1850,XMLLINK[EID_WID],0)))</f>
        <v/>
      </c>
      <c r="J1850" s="18" t="str">
        <f>IF(S1850,"",INDEX(XMLLINK[Pflicht],MATCH(Q1851&amp;"_"&amp;D1850,XMLLINK[EID_WID],0)))</f>
        <v/>
      </c>
      <c r="Q1850" s="21">
        <f t="shared" si="364"/>
        <v>92</v>
      </c>
      <c r="R1850" s="22">
        <v>6</v>
      </c>
      <c r="S1850" s="18" t="b">
        <f>ISERROR(INDEX(XMLLINK[NamePerson],MATCH(Q1852&amp;"_"&amp;D1850,XMLLINK[EID_WID],0)))</f>
        <v>1</v>
      </c>
      <c r="V1850" s="15" t="str">
        <f t="shared" si="367"/>
        <v/>
      </c>
      <c r="W1850" s="15" t="str">
        <f t="shared" si="366"/>
        <v/>
      </c>
    </row>
    <row r="1851" spans="1:25" x14ac:dyDescent="0.25">
      <c r="A1851" s="24"/>
      <c r="D1851" s="21">
        <v>7</v>
      </c>
      <c r="E1851" s="18" t="str">
        <f>IF(S1851,"",INDEX(XMLLINK[Titel],MATCH(Q1852&amp;"_"&amp;D1851,XMLLINK[EID_WID],0)))</f>
        <v/>
      </c>
      <c r="F1851" s="18" t="str">
        <f>IF(S1851,"",INDEX(XMLLINK[Komponist],MATCH(Q1852&amp;"_"&amp;D1851,XMLLINK[EID_WID],0)))</f>
        <v/>
      </c>
      <c r="G1851" s="18" t="str">
        <f>IF(S1851,"",INDEX(XMLLINK[Satz],MATCH(Q1852&amp;"_"&amp;D1851,XMLLINK[EID_WID],0)))</f>
        <v/>
      </c>
      <c r="H1851" s="18" t="str">
        <f>IF(S1851,"",INDEX(XMLLINK[Dauer],MATCH(Q1852&amp;"_"&amp;D1851,XMLLINK[EID_WID],0)))</f>
        <v/>
      </c>
      <c r="I1851" s="18" t="str">
        <f>IF(S1851,"",INDEX(XMLLINK[BemerkungWerk],MATCH(Q1852&amp;"_"&amp;D1851,XMLLINK[EID_WID],0)))</f>
        <v/>
      </c>
      <c r="J1851" s="18" t="str">
        <f>IF(S1851,"",INDEX(XMLLINK[Pflicht],MATCH(Q1852&amp;"_"&amp;D1851,XMLLINK[EID_WID],0)))</f>
        <v/>
      </c>
      <c r="Q1851" s="21">
        <f t="shared" si="364"/>
        <v>92</v>
      </c>
      <c r="R1851" s="22">
        <v>7</v>
      </c>
      <c r="S1851" s="18" t="b">
        <f>ISERROR(INDEX(XMLLINK[NamePerson],MATCH(Q1853&amp;"_"&amp;D1851,XMLLINK[EID_WID],0)))</f>
        <v>1</v>
      </c>
      <c r="V1851" s="15" t="str">
        <f t="shared" si="367"/>
        <v/>
      </c>
      <c r="W1851" s="15" t="str">
        <f t="shared" si="366"/>
        <v/>
      </c>
    </row>
    <row r="1852" spans="1:25" x14ac:dyDescent="0.25">
      <c r="A1852" s="24"/>
      <c r="D1852" s="21">
        <v>8</v>
      </c>
      <c r="E1852" s="18" t="str">
        <f>IF(S1852,"",INDEX(XMLLINK[Titel],MATCH(Q1853&amp;"_"&amp;D1852,XMLLINK[EID_WID],0)))</f>
        <v/>
      </c>
      <c r="F1852" s="18" t="str">
        <f>IF(S1852,"",INDEX(XMLLINK[Komponist],MATCH(Q1853&amp;"_"&amp;D1852,XMLLINK[EID_WID],0)))</f>
        <v/>
      </c>
      <c r="G1852" s="18" t="str">
        <f>IF(S1852,"",INDEX(XMLLINK[Satz],MATCH(Q1853&amp;"_"&amp;D1852,XMLLINK[EID_WID],0)))</f>
        <v/>
      </c>
      <c r="H1852" s="18" t="str">
        <f>IF(S1852,"",INDEX(XMLLINK[Dauer],MATCH(Q1853&amp;"_"&amp;D1852,XMLLINK[EID_WID],0)))</f>
        <v/>
      </c>
      <c r="I1852" s="18" t="str">
        <f>IF(S1852,"",INDEX(XMLLINK[BemerkungWerk],MATCH(Q1853&amp;"_"&amp;D1852,XMLLINK[EID_WID],0)))</f>
        <v/>
      </c>
      <c r="J1852" s="18" t="str">
        <f>IF(S1852,"",INDEX(XMLLINK[Pflicht],MATCH(Q1853&amp;"_"&amp;D1852,XMLLINK[EID_WID],0)))</f>
        <v/>
      </c>
      <c r="Q1852" s="21"/>
      <c r="R1852" s="22">
        <v>8</v>
      </c>
      <c r="S1852" s="18" t="b">
        <f>ISERROR(INDEX(XMLLINK[NamePerson],MATCH(A1853&amp;"_"&amp;D1852,XMLLINK[EID_WID],0)))</f>
        <v>1</v>
      </c>
      <c r="V1852" s="15" t="str">
        <f t="shared" si="367"/>
        <v/>
      </c>
      <c r="W1852" s="15" t="str">
        <f t="shared" si="366"/>
        <v/>
      </c>
    </row>
    <row r="1854" spans="1:25" x14ac:dyDescent="0.25">
      <c r="A1854" s="23" t="s">
        <v>96</v>
      </c>
      <c r="B1854" s="23">
        <f>(ROW()+6)/20</f>
        <v>93</v>
      </c>
      <c r="C1854" s="24"/>
      <c r="D1854" s="24"/>
      <c r="E1854" s="24"/>
      <c r="F1854" s="24"/>
      <c r="G1854" s="24"/>
      <c r="H1854" s="24"/>
      <c r="I1854" s="24"/>
      <c r="J1854" s="24"/>
      <c r="K1854" s="24"/>
      <c r="L1854" s="24"/>
      <c r="M1854" s="24"/>
      <c r="N1854" s="24"/>
      <c r="O1854" s="24"/>
    </row>
    <row r="1855" spans="1:25" x14ac:dyDescent="0.25">
      <c r="A1855" s="24"/>
      <c r="B1855" s="17" t="s">
        <v>78</v>
      </c>
      <c r="C1855" s="18" t="str">
        <f>IF(ISERROR(S1855),"",INDEX(XMLLINK[Name],MATCH(Q1856,XMLLINK[EnsembleNr],0)))</f>
        <v/>
      </c>
      <c r="D1855" s="17" t="s">
        <v>89</v>
      </c>
      <c r="E1855" s="19" t="s">
        <v>11</v>
      </c>
      <c r="F1855" s="15" t="s">
        <v>90</v>
      </c>
      <c r="G1855" s="15" t="s">
        <v>91</v>
      </c>
      <c r="H1855" s="15" t="s">
        <v>24</v>
      </c>
      <c r="I1855" s="15" t="s">
        <v>25</v>
      </c>
      <c r="J1855" s="15" t="s">
        <v>26</v>
      </c>
      <c r="K1855" s="15" t="s">
        <v>27</v>
      </c>
      <c r="L1855" s="15" t="s">
        <v>18</v>
      </c>
      <c r="M1855" s="15" t="s">
        <v>92</v>
      </c>
      <c r="N1855" s="15" t="s">
        <v>93</v>
      </c>
      <c r="O1855" s="15" t="s">
        <v>20</v>
      </c>
      <c r="Q1855" s="21" t="s">
        <v>103</v>
      </c>
      <c r="R1855" s="17" t="s">
        <v>97</v>
      </c>
      <c r="S1855" s="20" t="e">
        <f>VLOOKUP(Q1857,XMLLINK[EnsembleNr],1,0)</f>
        <v>#N/A</v>
      </c>
      <c r="T1855" s="15" t="s">
        <v>100</v>
      </c>
      <c r="W1855" s="29" t="str">
        <f>CONCATENATE(W1856,W1857,W1858,W1859,W1860,W1861,W1862,W1863)</f>
        <v/>
      </c>
      <c r="X1855" s="31">
        <f>8-COUNTIF(W1856:W1863,"")</f>
        <v>0</v>
      </c>
      <c r="Y1855" s="29" t="str">
        <f>CONCATENATE(Y1856,Y1857,Y1858,Y1859,Y1860,Y1861,Y1862,Y1863)</f>
        <v/>
      </c>
    </row>
    <row r="1856" spans="1:25" x14ac:dyDescent="0.25">
      <c r="A1856" s="24"/>
      <c r="B1856" s="17" t="s">
        <v>79</v>
      </c>
      <c r="C1856" s="18" t="str">
        <f>IF(ISERROR(S1855),"",INDEX(XMLLINK[Leiter],MATCH(Q1856,XMLLINK[EnsembleNr],0)))</f>
        <v/>
      </c>
      <c r="D1856" s="21">
        <v>1</v>
      </c>
      <c r="E1856" s="18" t="str">
        <f>IF(S1856,"",INDEX(XMLLINK[NamePerson],MATCH(Q1857&amp;"_"&amp;D1856,XMLLINK[EID_MID],0)))</f>
        <v/>
      </c>
      <c r="F1856" s="18" t="str">
        <f>IF(S1856,"",INDEX(XMLLINK[GebDat],MATCH(Q1857&amp;"_"&amp;D1856,XMLLINK[EID_MID],0)))</f>
        <v/>
      </c>
      <c r="G1856" s="18" t="str">
        <f>IF(S1856,"",INDEX(XMLLINK[Geschlecht],MATCH(Q1857&amp;"_"&amp;D1856,XMLLINK[EID_MID],0)))</f>
        <v/>
      </c>
      <c r="H1856" s="18" t="str">
        <f>IF(S1856,"",INDEX(XMLLINK[Adresse],MATCH(Q1857&amp;"_"&amp;D1856,XMLLINK[EID_MID],0)))</f>
        <v/>
      </c>
      <c r="I1856" s="18" t="str">
        <f>IF(S1856,"",INDEX(XMLLINK[Email],MATCH(Q1857&amp;"_"&amp;D1856,XMLLINK[EID_MID],0)))</f>
        <v/>
      </c>
      <c r="J1856" s="18" t="str">
        <f>IF(S1856,"",INDEX(XMLLINK[Telefon],MATCH(Q1857&amp;"_"&amp;D1856,XMLLINK[EID_MID],0)))</f>
        <v/>
      </c>
      <c r="K1856" s="18" t="str">
        <f>IF(S1856,"",INDEX(XMLLINK[Instrument],MATCH(Q1857&amp;"_"&amp;D1856,XMLLINK[EID_MID],0)))</f>
        <v/>
      </c>
      <c r="L1856" s="18" t="str">
        <f>IF(S1856,"",INDEX(XMLLINK[BereichIDPerson],MATCH(Q1857&amp;"_"&amp;D1856,XMLLINK[EID_MID],0)))</f>
        <v/>
      </c>
      <c r="M1856" s="18" t="str">
        <f>IF(S1856,"",INDEX(XMLLINK[BereichNamePerson],MATCH(Q1857&amp;"_"&amp;D1856,XMLLINK[EID_MID],0)))</f>
        <v/>
      </c>
      <c r="N1856" s="18" t="str">
        <f>IF(S1856,"",INDEX(XMLLINK[AuswahlPerson],MATCH(Q1857&amp;"_"&amp;D1856,XMLLINK[EID_MID],0)))</f>
        <v/>
      </c>
      <c r="O1856" s="18" t="str">
        <f>IF(S1856,"",INDEX(XMLLINK[BemerkungPerson],MATCH(Q1857&amp;"_"&amp;D1856,XMLLINK[EID_MID],0)))</f>
        <v/>
      </c>
      <c r="Q1856" s="21">
        <f>B1854</f>
        <v>93</v>
      </c>
      <c r="R1856" s="22" t="s">
        <v>101</v>
      </c>
      <c r="S1856" s="18" t="b">
        <f>ISERROR(INDEX(XMLLINK[NamePerson],MATCH(Q1857&amp;"_"&amp;D1856,XMLLINK[EID_MID],0)))</f>
        <v>1</v>
      </c>
      <c r="U1856" s="15" t="str">
        <f ca="1">IF(ISNUMBER(DATEVALUE(F1856)),TODAY()-DATEVALUE(F1856),"")</f>
        <v/>
      </c>
      <c r="W1856" s="15" t="str">
        <f>M1856</f>
        <v/>
      </c>
      <c r="X1856" s="29" t="str">
        <f>IF(E1856="","",IF(E1857="",E1856,IF(E1858="",E1856&amp;", "&amp;E1857,IF(E1859="",E1856&amp;", "&amp;E1857&amp;", "&amp;E1858,IF(E1860="",E1856&amp;", "&amp;E1857&amp;", "&amp;E1858&amp;", "&amp;E1859,IF(E1861="",E1856&amp;", "&amp;E1857&amp;", "&amp;E1858&amp;", "&amp;E1859&amp;", "&amp;E1860,IF(E1862="",E1856&amp;", "&amp;E1857&amp;", "&amp;E1858&amp;", "&amp;E1859&amp;", "&amp;E1860&amp;", "&amp;E1861,IF(E1863="",E1856&amp;", "&amp;E1857&amp;", "&amp;E1858&amp;", "&amp;E1859&amp;", "&amp;E1860&amp;", "&amp;E1861&amp;", "&amp;E1862,E1856&amp;", "&amp;E1857&amp;", "&amp;E1858&amp;", "&amp;E1859&amp;", "&amp;E1860&amp;", "&amp;E1861&amp;", "&amp;E1862&amp;", "&amp;E1863))))))))</f>
        <v/>
      </c>
      <c r="Y1856" s="15" t="str">
        <f>K1856</f>
        <v/>
      </c>
    </row>
    <row r="1857" spans="1:25" x14ac:dyDescent="0.25">
      <c r="A1857" s="24"/>
      <c r="B1857" s="17" t="s">
        <v>80</v>
      </c>
      <c r="C1857" s="18" t="str">
        <f>IF(ISERROR(S1855),"",INDEX(XMLLINK[LeiterEmail],MATCH(Q1857,XMLLINK[EnsembleNr],0)))</f>
        <v/>
      </c>
      <c r="D1857" s="21">
        <v>2</v>
      </c>
      <c r="E1857" s="18" t="str">
        <f>IF(S1857,"",INDEX(XMLLINK[NamePerson],MATCH(Q1858&amp;"_"&amp;D1857,XMLLINK[EID_MID],0)))</f>
        <v/>
      </c>
      <c r="F1857" s="18" t="str">
        <f>IF(S1857,"",INDEX(XMLLINK[GebDat],MATCH(Q1858&amp;"_"&amp;D1857,XMLLINK[EID_MID],0)))</f>
        <v/>
      </c>
      <c r="G1857" s="18" t="str">
        <f>IF(S1857,"",INDEX(XMLLINK[Geschlecht],MATCH(Q1858&amp;"_"&amp;D1857,XMLLINK[EID_MID],0)))</f>
        <v/>
      </c>
      <c r="H1857" s="18" t="str">
        <f>IF(S1857,"",INDEX(XMLLINK[Adresse],MATCH(Q1858&amp;"_"&amp;D1857,XMLLINK[EID_MID],0)))</f>
        <v/>
      </c>
      <c r="I1857" s="18" t="str">
        <f>IF(S1857,"",INDEX(XMLLINK[Email],MATCH(Q1858&amp;"_"&amp;D1857,XMLLINK[EID_MID],0)))</f>
        <v/>
      </c>
      <c r="J1857" s="18" t="str">
        <f>IF(S1857,"",INDEX(XMLLINK[Telefon],MATCH(Q1858&amp;"_"&amp;D1857,XMLLINK[EID_MID],0)))</f>
        <v/>
      </c>
      <c r="K1857" s="18" t="str">
        <f>IF(S1857,"",INDEX(XMLLINK[Instrument],MATCH(Q1858&amp;"_"&amp;D1857,XMLLINK[EID_MID],0)))</f>
        <v/>
      </c>
      <c r="L1857" s="18" t="str">
        <f>IF(S1857,"",INDEX(XMLLINK[BereichIDPerson],MATCH(Q1858&amp;"_"&amp;D1857,XMLLINK[EID_MID],0)))</f>
        <v/>
      </c>
      <c r="M1857" s="18" t="str">
        <f>IF(S1857,"",INDEX(XMLLINK[BereichNamePerson],MATCH(Q1858&amp;"_"&amp;D1857,XMLLINK[EID_MID],0)))</f>
        <v/>
      </c>
      <c r="N1857" s="18" t="str">
        <f>IF(S1857,"",INDEX(XMLLINK[AuswahlPerson],MATCH(Q1858&amp;"_"&amp;D1857,XMLLINK[EID_MID],0)))</f>
        <v/>
      </c>
      <c r="O1857" s="18" t="str">
        <f>IF(S1857,"",INDEX(XMLLINK[BemerkungPerson],MATCH(Q1858&amp;"_"&amp;D1857,XMLLINK[EID_MID],0)))</f>
        <v/>
      </c>
      <c r="Q1857" s="21">
        <f t="shared" ref="Q1857:Q1871" si="368">Q1856</f>
        <v>93</v>
      </c>
      <c r="R1857" s="15">
        <v>2</v>
      </c>
      <c r="S1857" s="18" t="b">
        <f>ISERROR(INDEX(XMLLINK[NamePerson],MATCH(Q1857&amp;"_"&amp;D1857,XMLLINK[EID_MID],0)))</f>
        <v>1</v>
      </c>
      <c r="U1857" s="15" t="str">
        <f t="shared" ref="U1857:U1863" ca="1" si="369">IF(ISNUMBER(DATEVALUE(F1857)),TODAY()-DATEVALUE(F1857),"")</f>
        <v/>
      </c>
      <c r="W1857" s="15" t="str">
        <f>IF(AND(M1857&lt;&gt;"",M1857&lt;&gt;M1856),", "&amp;M1857,"")</f>
        <v/>
      </c>
      <c r="Y1857" s="15" t="str">
        <f>IF(AND(K1857&lt;&gt;"",K1857&lt;&gt;K1856),", "&amp;K1857,"")</f>
        <v/>
      </c>
    </row>
    <row r="1858" spans="1:25" x14ac:dyDescent="0.25">
      <c r="A1858" s="24"/>
      <c r="B1858" s="17" t="s">
        <v>81</v>
      </c>
      <c r="C1858" s="18" t="str">
        <f>IF(ISERROR(S1855),"",INDEX(XMLLINK[LeiterTelefon],MATCH(Q1858,XMLLINK[EnsembleNr],0)))</f>
        <v/>
      </c>
      <c r="D1858" s="21">
        <v>3</v>
      </c>
      <c r="E1858" s="18" t="str">
        <f>IF(S1858,"",INDEX(XMLLINK[NamePerson],MATCH(Q1859&amp;"_"&amp;D1858,XMLLINK[EID_MID],0)))</f>
        <v/>
      </c>
      <c r="F1858" s="18" t="str">
        <f>IF(S1858,"",INDEX(XMLLINK[GebDat],MATCH(Q1859&amp;"_"&amp;D1858,XMLLINK[EID_MID],0)))</f>
        <v/>
      </c>
      <c r="G1858" s="18" t="str">
        <f>IF(S1858,"",INDEX(XMLLINK[Geschlecht],MATCH(Q1859&amp;"_"&amp;D1858,XMLLINK[EID_MID],0)))</f>
        <v/>
      </c>
      <c r="H1858" s="18" t="str">
        <f>IF(S1858,"",INDEX(XMLLINK[Adresse],MATCH(Q1859&amp;"_"&amp;D1858,XMLLINK[EID_MID],0)))</f>
        <v/>
      </c>
      <c r="I1858" s="18" t="str">
        <f>IF(S1858,"",INDEX(XMLLINK[Email],MATCH(Q1859&amp;"_"&amp;D1858,XMLLINK[EID_MID],0)))</f>
        <v/>
      </c>
      <c r="J1858" s="18" t="str">
        <f>IF(S1858,"",INDEX(XMLLINK[Telefon],MATCH(Q1859&amp;"_"&amp;D1858,XMLLINK[EID_MID],0)))</f>
        <v/>
      </c>
      <c r="K1858" s="18" t="str">
        <f>IF(S1858,"",INDEX(XMLLINK[Instrument],MATCH(Q1859&amp;"_"&amp;D1858,XMLLINK[EID_MID],0)))</f>
        <v/>
      </c>
      <c r="L1858" s="18" t="str">
        <f>IF(S1858,"",INDEX(XMLLINK[BereichIDPerson],MATCH(Q1859&amp;"_"&amp;D1858,XMLLINK[EID_MID],0)))</f>
        <v/>
      </c>
      <c r="M1858" s="18" t="str">
        <f>IF(S1858,"",INDEX(XMLLINK[BereichNamePerson],MATCH(Q1859&amp;"_"&amp;D1858,XMLLINK[EID_MID],0)))</f>
        <v/>
      </c>
      <c r="N1858" s="18" t="str">
        <f>IF(S1858,"",INDEX(XMLLINK[AuswahlPerson],MATCH(Q1859&amp;"_"&amp;D1858,XMLLINK[EID_MID],0)))</f>
        <v/>
      </c>
      <c r="O1858" s="18" t="str">
        <f>IF(S1858,"",INDEX(XMLLINK[BemerkungPerson],MATCH(Q1859&amp;"_"&amp;D1858,XMLLINK[EID_MID],0)))</f>
        <v/>
      </c>
      <c r="Q1858" s="21">
        <f t="shared" si="368"/>
        <v>93</v>
      </c>
      <c r="R1858" s="15">
        <v>3</v>
      </c>
      <c r="S1858" s="18" t="b">
        <f>ISERROR(INDEX(XMLLINK[NamePerson],MATCH(Q1857&amp;"_"&amp;D1858,XMLLINK[EID_MID],0)))</f>
        <v>1</v>
      </c>
      <c r="U1858" s="15" t="str">
        <f t="shared" ca="1" si="369"/>
        <v/>
      </c>
      <c r="W1858" s="15" t="str">
        <f>IF(OR(M1858="",COUNTIF(M1856:M1857,M1858)&gt;0),"",", "&amp;M1858)</f>
        <v/>
      </c>
      <c r="Y1858" s="15" t="str">
        <f>IF(OR(K1858="",COUNTIF(K1856:K1857,K1858)&gt;0),"",", "&amp;K1858)</f>
        <v/>
      </c>
    </row>
    <row r="1859" spans="1:25" x14ac:dyDescent="0.25">
      <c r="A1859" s="24"/>
      <c r="B1859" s="17" t="s">
        <v>82</v>
      </c>
      <c r="C1859" s="18" t="str">
        <f>IF(ISERROR(S1855),"",INDEX(XMLLINK[Art],MATCH(Q1859,XMLLINK[EnsembleNr],0)))</f>
        <v/>
      </c>
      <c r="D1859" s="21">
        <v>4</v>
      </c>
      <c r="E1859" s="18" t="str">
        <f>IF(S1859,"",INDEX(XMLLINK[NamePerson],MATCH(Q1860&amp;"_"&amp;D1859,XMLLINK[EID_MID],0)))</f>
        <v/>
      </c>
      <c r="F1859" s="18" t="str">
        <f>IF(S1859,"",INDEX(XMLLINK[GebDat],MATCH(Q1860&amp;"_"&amp;D1859,XMLLINK[EID_MID],0)))</f>
        <v/>
      </c>
      <c r="G1859" s="18" t="str">
        <f>IF(S1859,"",INDEX(XMLLINK[Geschlecht],MATCH(Q1860&amp;"_"&amp;D1859,XMLLINK[EID_MID],0)))</f>
        <v/>
      </c>
      <c r="H1859" s="18" t="str">
        <f>IF(S1859,"",INDEX(XMLLINK[Adresse],MATCH(Q1860&amp;"_"&amp;D1859,XMLLINK[EID_MID],0)))</f>
        <v/>
      </c>
      <c r="I1859" s="18" t="str">
        <f>IF(S1859,"",INDEX(XMLLINK[Email],MATCH(Q1860&amp;"_"&amp;D1859,XMLLINK[EID_MID],0)))</f>
        <v/>
      </c>
      <c r="J1859" s="18" t="str">
        <f>IF(S1859,"",INDEX(XMLLINK[Telefon],MATCH(Q1860&amp;"_"&amp;D1859,XMLLINK[EID_MID],0)))</f>
        <v/>
      </c>
      <c r="K1859" s="18" t="str">
        <f>IF(S1859,"",INDEX(XMLLINK[Instrument],MATCH(Q1860&amp;"_"&amp;D1859,XMLLINK[EID_MID],0)))</f>
        <v/>
      </c>
      <c r="L1859" s="18" t="str">
        <f>IF(S1859,"",INDEX(XMLLINK[BereichIDPerson],MATCH(Q1860&amp;"_"&amp;D1859,XMLLINK[EID_MID],0)))</f>
        <v/>
      </c>
      <c r="M1859" s="18" t="str">
        <f>IF(S1859,"",INDEX(XMLLINK[BereichNamePerson],MATCH(Q1860&amp;"_"&amp;D1859,XMLLINK[EID_MID],0)))</f>
        <v/>
      </c>
      <c r="N1859" s="18" t="str">
        <f>IF(S1859,"",INDEX(XMLLINK[AuswahlPerson],MATCH(Q1860&amp;"_"&amp;D1859,XMLLINK[EID_MID],0)))</f>
        <v/>
      </c>
      <c r="O1859" s="18" t="str">
        <f>IF(S1859,"",INDEX(XMLLINK[BemerkungPerson],MATCH(Q1860&amp;"_"&amp;D1859,XMLLINK[EID_MID],0)))</f>
        <v/>
      </c>
      <c r="Q1859" s="21">
        <f t="shared" si="368"/>
        <v>93</v>
      </c>
      <c r="R1859" s="15">
        <v>4</v>
      </c>
      <c r="S1859" s="18" t="b">
        <f>ISERROR(INDEX(XMLLINK[NamePerson],MATCH(Q1857&amp;"_"&amp;D1859,XMLLINK[EID_MID],0)))</f>
        <v>1</v>
      </c>
      <c r="U1859" s="15" t="str">
        <f t="shared" ca="1" si="369"/>
        <v/>
      </c>
      <c r="W1859" s="15" t="str">
        <f>IF(OR(M1859="",COUNTIF(M1856:M1858,M1859)&gt;0),"",", "&amp;M1859)</f>
        <v/>
      </c>
      <c r="Y1859" s="15" t="str">
        <f>IF(OR(K1859="",COUNTIF(K1856:K1858,K1859)&gt;0),"",", "&amp;K1859)</f>
        <v/>
      </c>
    </row>
    <row r="1860" spans="1:25" x14ac:dyDescent="0.25">
      <c r="A1860" s="24"/>
      <c r="B1860" s="17" t="s">
        <v>83</v>
      </c>
      <c r="C1860" s="18" t="str">
        <f>IF(ISERROR(S1855),"",INDEX(XMLLINK[Stufe],MATCH(Q1860,XMLLINK[EnsembleNr],0)))</f>
        <v/>
      </c>
      <c r="D1860" s="21">
        <v>5</v>
      </c>
      <c r="E1860" s="18" t="str">
        <f>IF(S1860,"",INDEX(XMLLINK[NamePerson],MATCH(Q1861&amp;"_"&amp;D1860,XMLLINK[EID_MID],0)))</f>
        <v/>
      </c>
      <c r="F1860" s="18" t="str">
        <f>IF(S1860,"",INDEX(XMLLINK[GebDat],MATCH(Q1861&amp;"_"&amp;D1860,XMLLINK[EID_MID],0)))</f>
        <v/>
      </c>
      <c r="G1860" s="18" t="str">
        <f>IF(S1860,"",INDEX(XMLLINK[Geschlecht],MATCH(Q1861&amp;"_"&amp;D1860,XMLLINK[EID_MID],0)))</f>
        <v/>
      </c>
      <c r="H1860" s="18" t="str">
        <f>IF(S1860,"",INDEX(XMLLINK[Adresse],MATCH(Q1861&amp;"_"&amp;D1860,XMLLINK[EID_MID],0)))</f>
        <v/>
      </c>
      <c r="I1860" s="18" t="str">
        <f>IF(S1860,"",INDEX(XMLLINK[Email],MATCH(Q1861&amp;"_"&amp;D1860,XMLLINK[EID_MID],0)))</f>
        <v/>
      </c>
      <c r="J1860" s="18" t="str">
        <f>IF(S1860,"",INDEX(XMLLINK[Telefon],MATCH(Q1861&amp;"_"&amp;D1860,XMLLINK[EID_MID],0)))</f>
        <v/>
      </c>
      <c r="K1860" s="18" t="str">
        <f>IF(S1860,"",INDEX(XMLLINK[Instrument],MATCH(Q1861&amp;"_"&amp;D1860,XMLLINK[EID_MID],0)))</f>
        <v/>
      </c>
      <c r="L1860" s="18" t="str">
        <f>IF(S1860,"",INDEX(XMLLINK[BereichIDPerson],MATCH(Q1861&amp;"_"&amp;D1860,XMLLINK[EID_MID],0)))</f>
        <v/>
      </c>
      <c r="M1860" s="18" t="str">
        <f>IF(S1860,"",INDEX(XMLLINK[BereichNamePerson],MATCH(Q1861&amp;"_"&amp;D1860,XMLLINK[EID_MID],0)))</f>
        <v/>
      </c>
      <c r="N1860" s="18" t="str">
        <f>IF(S1860,"",INDEX(XMLLINK[AuswahlPerson],MATCH(Q1861&amp;"_"&amp;D1860,XMLLINK[EID_MID],0)))</f>
        <v/>
      </c>
      <c r="O1860" s="18" t="str">
        <f>IF(S1860,"",INDEX(XMLLINK[BemerkungPerson],MATCH(Q1861&amp;"_"&amp;D1860,XMLLINK[EID_MID],0)))</f>
        <v/>
      </c>
      <c r="Q1860" s="21">
        <f t="shared" si="368"/>
        <v>93</v>
      </c>
      <c r="R1860" s="15">
        <v>5</v>
      </c>
      <c r="S1860" s="18" t="b">
        <f>ISERROR(INDEX(XMLLINK[NamePerson],MATCH(Q1857&amp;"_"&amp;D1860,XMLLINK[EID_MID],0)))</f>
        <v>1</v>
      </c>
      <c r="U1860" s="15" t="str">
        <f t="shared" ca="1" si="369"/>
        <v/>
      </c>
      <c r="W1860" s="15" t="str">
        <f>IF(OR(M1860="",COUNTIF(M1856:M1859,M1860)&gt;0),"",", "&amp;M1860)</f>
        <v/>
      </c>
      <c r="Y1860" s="15" t="str">
        <f>IF(OR(K1860="",COUNTIF(K1857:K1859,K1860)&gt;0),"",", "&amp;K1860)</f>
        <v/>
      </c>
    </row>
    <row r="1861" spans="1:25" x14ac:dyDescent="0.25">
      <c r="A1861" s="24"/>
      <c r="B1861" s="17" t="s">
        <v>84</v>
      </c>
      <c r="C1861" s="18" t="str">
        <f>IF(ISERROR(S1855),"",INDEX(XMLLINK[Artikel],MATCH(Q1861,XMLLINK[EnsembleNr],0)))</f>
        <v/>
      </c>
      <c r="D1861" s="21">
        <v>6</v>
      </c>
      <c r="E1861" s="18" t="str">
        <f>IF(S1861,"",INDEX(XMLLINK[NamePerson],MATCH(Q1862&amp;"_"&amp;D1861,XMLLINK[EID_MID],0)))</f>
        <v/>
      </c>
      <c r="F1861" s="18" t="str">
        <f>IF(S1861,"",INDEX(XMLLINK[GebDat],MATCH(Q1862&amp;"_"&amp;D1861,XMLLINK[EID_MID],0)))</f>
        <v/>
      </c>
      <c r="G1861" s="18" t="str">
        <f>IF(S1861,"",INDEX(XMLLINK[Geschlecht],MATCH(Q1862&amp;"_"&amp;D1861,XMLLINK[EID_MID],0)))</f>
        <v/>
      </c>
      <c r="H1861" s="18" t="str">
        <f>IF(S1861,"",INDEX(XMLLINK[Adresse],MATCH(Q1862&amp;"_"&amp;D1861,XMLLINK[EID_MID],0)))</f>
        <v/>
      </c>
      <c r="I1861" s="18" t="str">
        <f>IF(S1861,"",INDEX(XMLLINK[Email],MATCH(Q1862&amp;"_"&amp;D1861,XMLLINK[EID_MID],0)))</f>
        <v/>
      </c>
      <c r="J1861" s="18" t="str">
        <f>IF(S1861,"",INDEX(XMLLINK[Telefon],MATCH(Q1862&amp;"_"&amp;D1861,XMLLINK[EID_MID],0)))</f>
        <v/>
      </c>
      <c r="K1861" s="18" t="str">
        <f>IF(S1861,"",INDEX(XMLLINK[Instrument],MATCH(Q1862&amp;"_"&amp;D1861,XMLLINK[EID_MID],0)))</f>
        <v/>
      </c>
      <c r="L1861" s="18" t="str">
        <f>IF(S1861,"",INDEX(XMLLINK[BereichIDPerson],MATCH(Q1862&amp;"_"&amp;D1861,XMLLINK[EID_MID],0)))</f>
        <v/>
      </c>
      <c r="M1861" s="18" t="str">
        <f>IF(S1861,"",INDEX(XMLLINK[BereichNamePerson],MATCH(Q1862&amp;"_"&amp;D1861,XMLLINK[EID_MID],0)))</f>
        <v/>
      </c>
      <c r="N1861" s="18" t="str">
        <f>IF(S1861,"",INDEX(XMLLINK[AuswahlPerson],MATCH(Q1862&amp;"_"&amp;D1861,XMLLINK[EID_MID],0)))</f>
        <v/>
      </c>
      <c r="O1861" s="18" t="str">
        <f>IF(S1861,"",INDEX(XMLLINK[BemerkungPerson],MATCH(Q1862&amp;"_"&amp;D1861,XMLLINK[EID_MID],0)))</f>
        <v/>
      </c>
      <c r="Q1861" s="21">
        <f t="shared" si="368"/>
        <v>93</v>
      </c>
      <c r="R1861" s="15">
        <v>6</v>
      </c>
      <c r="S1861" s="18" t="b">
        <f>ISERROR(INDEX(XMLLINK[NamePerson],MATCH(Q1857&amp;"_"&amp;D1861,XMLLINK[EID_MID],0)))</f>
        <v>1</v>
      </c>
      <c r="U1861" s="15" t="str">
        <f t="shared" ca="1" si="369"/>
        <v/>
      </c>
      <c r="W1861" s="15" t="str">
        <f>IF(OR(M1861="",COUNTIF(M1856:M1860,M1861)&gt;0),"",", "&amp;M1861)</f>
        <v/>
      </c>
      <c r="Y1861" s="15" t="str">
        <f>IF(OR(K1861="",COUNTIF(K1858:K1860,K1861)&gt;0),"",", "&amp;K1861)</f>
        <v/>
      </c>
    </row>
    <row r="1862" spans="1:25" x14ac:dyDescent="0.25">
      <c r="A1862" s="24"/>
      <c r="B1862" s="17" t="s">
        <v>85</v>
      </c>
      <c r="C1862" s="18" t="str">
        <f>IF(ISERROR(S1855),"",INDEX(XMLLINK[BereichID],MATCH(Q1862,XMLLINK[EnsembleNr],0)))</f>
        <v/>
      </c>
      <c r="D1862" s="21">
        <v>7</v>
      </c>
      <c r="E1862" s="18" t="str">
        <f>IF(S1862,"",INDEX(XMLLINK[NamePerson],MATCH(Q1863&amp;"_"&amp;D1862,XMLLINK[EID_MID],0)))</f>
        <v/>
      </c>
      <c r="F1862" s="18" t="str">
        <f>IF(S1862,"",INDEX(XMLLINK[GebDat],MATCH(Q1863&amp;"_"&amp;D1862,XMLLINK[EID_MID],0)))</f>
        <v/>
      </c>
      <c r="G1862" s="18" t="str">
        <f>IF(S1862,"",INDEX(XMLLINK[Geschlecht],MATCH(Q1863&amp;"_"&amp;D1862,XMLLINK[EID_MID],0)))</f>
        <v/>
      </c>
      <c r="H1862" s="18" t="str">
        <f>IF(S1862,"",INDEX(XMLLINK[Adresse],MATCH(Q1863&amp;"_"&amp;D1862,XMLLINK[EID_MID],0)))</f>
        <v/>
      </c>
      <c r="I1862" s="18" t="str">
        <f>IF(S1862,"",INDEX(XMLLINK[Email],MATCH(Q1863&amp;"_"&amp;D1862,XMLLINK[EID_MID],0)))</f>
        <v/>
      </c>
      <c r="J1862" s="18" t="str">
        <f>IF(S1862,"",INDEX(XMLLINK[Telefon],MATCH(Q1863&amp;"_"&amp;D1862,XMLLINK[EID_MID],0)))</f>
        <v/>
      </c>
      <c r="K1862" s="18" t="str">
        <f>IF(S1862,"",INDEX(XMLLINK[Instrument],MATCH(Q1863&amp;"_"&amp;D1862,XMLLINK[EID_MID],0)))</f>
        <v/>
      </c>
      <c r="L1862" s="18" t="str">
        <f>IF(S1862,"",INDEX(XMLLINK[BereichIDPerson],MATCH(Q1863&amp;"_"&amp;D1862,XMLLINK[EID_MID],0)))</f>
        <v/>
      </c>
      <c r="M1862" s="18" t="str">
        <f>IF(S1862,"",INDEX(XMLLINK[BereichNamePerson],MATCH(Q1863&amp;"_"&amp;D1862,XMLLINK[EID_MID],0)))</f>
        <v/>
      </c>
      <c r="N1862" s="18" t="str">
        <f>IF(S1862,"",INDEX(XMLLINK[AuswahlPerson],MATCH(Q1863&amp;"_"&amp;D1862,XMLLINK[EID_MID],0)))</f>
        <v/>
      </c>
      <c r="O1862" s="18" t="str">
        <f>IF(S1862,"",INDEX(XMLLINK[BemerkungPerson],MATCH(Q1863&amp;"_"&amp;D1862,XMLLINK[EID_MID],0)))</f>
        <v/>
      </c>
      <c r="Q1862" s="21">
        <f t="shared" si="368"/>
        <v>93</v>
      </c>
      <c r="R1862" s="15">
        <v>7</v>
      </c>
      <c r="S1862" s="18" t="b">
        <f>ISERROR(INDEX(XMLLINK[NamePerson],MATCH(Q1857&amp;"_"&amp;D1862,XMLLINK[EID_MID],0)))</f>
        <v>1</v>
      </c>
      <c r="U1862" s="15" t="str">
        <f t="shared" ca="1" si="369"/>
        <v/>
      </c>
      <c r="W1862" s="15" t="str">
        <f>IF(OR(M1862="",COUNTIF(M1856:M1861,M1862)&gt;0),"",", "&amp;M1862)</f>
        <v/>
      </c>
      <c r="Y1862" s="15" t="str">
        <f>IF(OR(K1862="",COUNTIF(K1859:K1861,K1862)&gt;0),"",", "&amp;K1862)</f>
        <v/>
      </c>
    </row>
    <row r="1863" spans="1:25" x14ac:dyDescent="0.25">
      <c r="A1863" s="24"/>
      <c r="B1863" s="17" t="s">
        <v>86</v>
      </c>
      <c r="C1863" s="18" t="str">
        <f>IF(ISERROR(S1855),"",INDEX(XMLLINK[BereichName],MATCH(Q1863,XMLLINK[EnsembleNr],0)))</f>
        <v/>
      </c>
      <c r="D1863" s="21">
        <v>8</v>
      </c>
      <c r="E1863" s="18" t="str">
        <f>IF(S1863,"",INDEX(XMLLINK[NamePerson],MATCH(Q1864&amp;"_"&amp;D1863,XMLLINK[EID_MID],0)))</f>
        <v/>
      </c>
      <c r="F1863" s="18" t="str">
        <f>IF(S1863,"",INDEX(XMLLINK[GebDat],MATCH(Q1864&amp;"_"&amp;D1863,XMLLINK[EID_MID],0)))</f>
        <v/>
      </c>
      <c r="G1863" s="18" t="str">
        <f>IF(S1863,"",INDEX(XMLLINK[Geschlecht],MATCH(Q1864&amp;"_"&amp;D1863,XMLLINK[EID_MID],0)))</f>
        <v/>
      </c>
      <c r="H1863" s="18" t="str">
        <f>IF(S1863,"",INDEX(XMLLINK[Adresse],MATCH(Q1864&amp;"_"&amp;D1863,XMLLINK[EID_MID],0)))</f>
        <v/>
      </c>
      <c r="I1863" s="18" t="str">
        <f>IF(S1863,"",INDEX(XMLLINK[Email],MATCH(Q1864&amp;"_"&amp;D1863,XMLLINK[EID_MID],0)))</f>
        <v/>
      </c>
      <c r="J1863" s="18" t="str">
        <f>IF(S1863,"",INDEX(XMLLINK[Telefon],MATCH(Q1864&amp;"_"&amp;D1863,XMLLINK[EID_MID],0)))</f>
        <v/>
      </c>
      <c r="K1863" s="18" t="str">
        <f>IF(S1863,"",INDEX(XMLLINK[Instrument],MATCH(Q1864&amp;"_"&amp;D1863,XMLLINK[EID_MID],0)))</f>
        <v/>
      </c>
      <c r="L1863" s="18" t="str">
        <f>IF(S1863,"",INDEX(XMLLINK[BereichIDPerson],MATCH(Q1864&amp;"_"&amp;D1863,XMLLINK[EID_MID],0)))</f>
        <v/>
      </c>
      <c r="M1863" s="18" t="str">
        <f>IF(S1863,"",INDEX(XMLLINK[BereichNamePerson],MATCH(Q1864&amp;"_"&amp;D1863,XMLLINK[EID_MID],0)))</f>
        <v/>
      </c>
      <c r="N1863" s="18" t="str">
        <f>IF(S1863,"",INDEX(XMLLINK[AuswahlPerson],MATCH(Q1864&amp;"_"&amp;D1863,XMLLINK[EID_MID],0)))</f>
        <v/>
      </c>
      <c r="O1863" s="18" t="str">
        <f>IF(S1863,"",INDEX(XMLLINK[BemerkungPerson],MATCH(Q1864&amp;"_"&amp;D1863,XMLLINK[EID_MID],0)))</f>
        <v/>
      </c>
      <c r="Q1863" s="21">
        <f t="shared" si="368"/>
        <v>93</v>
      </c>
      <c r="R1863" s="15">
        <v>8</v>
      </c>
      <c r="S1863" s="18" t="b">
        <f>ISERROR(INDEX(XMLLINK[NamePerson],MATCH(Q1857&amp;"_"&amp;D1863,XMLLINK[EID_MID],0)))</f>
        <v>1</v>
      </c>
      <c r="U1863" s="15" t="str">
        <f t="shared" ca="1" si="369"/>
        <v/>
      </c>
      <c r="W1863" s="15" t="str">
        <f>IF(OR(M1863="",COUNTIF(M1856:M1862,M1863)&gt;0),"",", "&amp;M1863)</f>
        <v/>
      </c>
      <c r="Y1863" s="15" t="str">
        <f>IF(OR(K1863="",COUNTIF(K1860:K1862,K1863)&gt;0),"",", "&amp;K1863)</f>
        <v/>
      </c>
    </row>
    <row r="1864" spans="1:25" x14ac:dyDescent="0.25">
      <c r="A1864" s="24"/>
      <c r="B1864" s="17" t="s">
        <v>87</v>
      </c>
      <c r="C1864" s="18" t="str">
        <f>IF(ISERROR(S1855),"",INDEX(XMLLINK[Auftrittzeit],MATCH(Q1864,XMLLINK[EnsembleNr],0)))</f>
        <v/>
      </c>
      <c r="D1864" s="17" t="s">
        <v>94</v>
      </c>
      <c r="E1864" s="15" t="s">
        <v>29</v>
      </c>
      <c r="F1864" s="15" t="s">
        <v>30</v>
      </c>
      <c r="G1864" s="15" t="s">
        <v>95</v>
      </c>
      <c r="H1864" s="15" t="s">
        <v>32</v>
      </c>
      <c r="I1864" s="15" t="s">
        <v>20</v>
      </c>
      <c r="J1864" s="15" t="s">
        <v>39</v>
      </c>
      <c r="Q1864" s="21">
        <f t="shared" si="368"/>
        <v>93</v>
      </c>
      <c r="U1864" s="15">
        <f ca="1">COUNT(U1856:U1863)</f>
        <v>0</v>
      </c>
      <c r="W1864" s="29" t="str">
        <f>CONCATENATE(W1865,V1866,W1866,V1867,W1867,V1868,W1868,V1869,W1869,V1870,W1870,V1871,W1871)</f>
        <v/>
      </c>
    </row>
    <row r="1865" spans="1:25" x14ac:dyDescent="0.25">
      <c r="A1865" s="24"/>
      <c r="B1865" s="17" t="s">
        <v>88</v>
      </c>
      <c r="C1865" s="18" t="str">
        <f>IF(ISERROR(S1855),"",INDEX(XMLLINK[Bemerkung],MATCH(Q1865,XMLLINK[EnsembleNr],0)))</f>
        <v/>
      </c>
      <c r="D1865" s="21">
        <v>1</v>
      </c>
      <c r="E1865" s="18" t="str">
        <f>IF(S1865,"",INDEX(XMLLINK[Titel],MATCH(Q1866&amp;"_"&amp;D1865,XMLLINK[EID_WID],0)))</f>
        <v/>
      </c>
      <c r="F1865" s="18" t="str">
        <f>IF(S1865,"",INDEX(XMLLINK[Komponist],MATCH(Q1866&amp;"_"&amp;D1865,XMLLINK[EID_WID],0)))</f>
        <v/>
      </c>
      <c r="G1865" s="18" t="str">
        <f>IF(S1865,"",INDEX(XMLLINK[Satz],MATCH(Q1866&amp;"_"&amp;D1865,XMLLINK[EID_WID],0)))</f>
        <v/>
      </c>
      <c r="H1865" s="18" t="str">
        <f>IF(S1865,"",INDEX(XMLLINK[Dauer],MATCH(Q1866&amp;"_"&amp;D1865,XMLLINK[EID_WID],0)))</f>
        <v/>
      </c>
      <c r="I1865" s="18" t="str">
        <f>IF(S1865,"",INDEX(XMLLINK[BemerkungWerk],MATCH(Q1866&amp;"_"&amp;D1865,XMLLINK[EID_WID],0)))</f>
        <v/>
      </c>
      <c r="J1865" s="18" t="str">
        <f>IF(S1865,"",INDEX(XMLLINK[Pflicht],MATCH(Q1866&amp;"_"&amp;D1865,XMLLINK[EID_WID],0)))</f>
        <v/>
      </c>
      <c r="Q1865" s="21">
        <f t="shared" si="368"/>
        <v>93</v>
      </c>
      <c r="R1865" s="22" t="s">
        <v>102</v>
      </c>
      <c r="S1865" s="18" t="b">
        <f>ISERROR(INDEX(XMLLINK[NamePerson],MATCH(Q1867&amp;"_"&amp;D1865,XMLLINK[EID_WID],0)))</f>
        <v>1</v>
      </c>
      <c r="W1865" s="15" t="str">
        <f t="shared" ref="W1865:W1872" si="370">IF(AND(F1865="",G1865=""),E1865,IF(AND(F1865&lt;&gt;"",G1865&lt;&gt;""),F1865&amp;", "&amp;E1865&amp;", "&amp;G1865,IF(F1865="",E1865&amp;", "&amp;G1865,F1865&amp;", "&amp;E1865)))</f>
        <v/>
      </c>
    </row>
    <row r="1866" spans="1:25" x14ac:dyDescent="0.25">
      <c r="A1866" s="24"/>
      <c r="B1866" s="17" t="s">
        <v>108</v>
      </c>
      <c r="C1866" s="28" t="str">
        <f ca="1">IF(U1864=0,"",SUM(U1856:U1863)/U1864/365.25)</f>
        <v/>
      </c>
      <c r="D1866" s="21">
        <v>2</v>
      </c>
      <c r="E1866" s="18" t="str">
        <f>IF(S1866,"",INDEX(XMLLINK[Titel],MATCH(Q1867&amp;"_"&amp;D1866,XMLLINK[EID_WID],0)))</f>
        <v/>
      </c>
      <c r="F1866" s="18" t="str">
        <f>IF(S1866,"",INDEX(XMLLINK[Komponist],MATCH(Q1867&amp;"_"&amp;D1866,XMLLINK[EID_WID],0)))</f>
        <v/>
      </c>
      <c r="G1866" s="18" t="str">
        <f>IF(S1866,"",INDEX(XMLLINK[Satz],MATCH(Q1867&amp;"_"&amp;D1866,XMLLINK[EID_WID],0)))</f>
        <v/>
      </c>
      <c r="H1866" s="18" t="str">
        <f>IF(S1866,"",INDEX(XMLLINK[Dauer],MATCH(Q1867&amp;"_"&amp;D1866,XMLLINK[EID_WID],0)))</f>
        <v/>
      </c>
      <c r="I1866" s="18" t="str">
        <f>IF(S1866,"",INDEX(XMLLINK[BemerkungWerk],MATCH(Q1867&amp;"_"&amp;D1866,XMLLINK[EID_WID],0)))</f>
        <v/>
      </c>
      <c r="J1866" s="18" t="str">
        <f>IF(S1866,"",INDEX(XMLLINK[Pflicht],MATCH(Q1867&amp;"_"&amp;D1866,XMLLINK[EID_WID],0)))</f>
        <v/>
      </c>
      <c r="Q1866" s="21">
        <f t="shared" si="368"/>
        <v>93</v>
      </c>
      <c r="R1866" s="22">
        <v>2</v>
      </c>
      <c r="S1866" s="18" t="b">
        <f>ISERROR(INDEX(XMLLINK[NamePerson],MATCH(Q1868&amp;"_"&amp;D1866,XMLLINK[EID_WID],0)))</f>
        <v>1</v>
      </c>
      <c r="V1866" s="15" t="str">
        <f>IF(W1866="","","; ")</f>
        <v/>
      </c>
      <c r="W1866" s="15" t="str">
        <f t="shared" si="370"/>
        <v/>
      </c>
    </row>
    <row r="1867" spans="1:25" x14ac:dyDescent="0.25">
      <c r="A1867" s="24"/>
      <c r="D1867" s="21">
        <v>3</v>
      </c>
      <c r="E1867" s="18" t="str">
        <f>IF(S1867,"",INDEX(XMLLINK[Titel],MATCH(Q1868&amp;"_"&amp;D1867,XMLLINK[EID_WID],0)))</f>
        <v/>
      </c>
      <c r="F1867" s="18" t="str">
        <f>IF(S1867,"",INDEX(XMLLINK[Komponist],MATCH(Q1868&amp;"_"&amp;D1867,XMLLINK[EID_WID],0)))</f>
        <v/>
      </c>
      <c r="G1867" s="18" t="str">
        <f>IF(S1867,"",INDEX(XMLLINK[Satz],MATCH(Q1868&amp;"_"&amp;D1867,XMLLINK[EID_WID],0)))</f>
        <v/>
      </c>
      <c r="H1867" s="18" t="str">
        <f>IF(S1867,"",INDEX(XMLLINK[Dauer],MATCH(Q1868&amp;"_"&amp;D1867,XMLLINK[EID_WID],0)))</f>
        <v/>
      </c>
      <c r="I1867" s="18" t="str">
        <f>IF(S1867,"",INDEX(XMLLINK[BemerkungWerk],MATCH(Q1868&amp;"_"&amp;D1867,XMLLINK[EID_WID],0)))</f>
        <v/>
      </c>
      <c r="J1867" s="18" t="str">
        <f>IF(S1867,"",INDEX(XMLLINK[Pflicht],MATCH(Q1868&amp;"_"&amp;D1867,XMLLINK[EID_WID],0)))</f>
        <v/>
      </c>
      <c r="Q1867" s="21">
        <f t="shared" si="368"/>
        <v>93</v>
      </c>
      <c r="R1867" s="22">
        <v>3</v>
      </c>
      <c r="S1867" s="18" t="b">
        <f>ISERROR(INDEX(XMLLINK[NamePerson],MATCH(Q1869&amp;"_"&amp;D1867,XMLLINK[EID_WID],0)))</f>
        <v>1</v>
      </c>
      <c r="V1867" s="15" t="str">
        <f t="shared" ref="V1867:V1872" si="371">IF(W1867="","","; ")</f>
        <v/>
      </c>
      <c r="W1867" s="15" t="str">
        <f t="shared" si="370"/>
        <v/>
      </c>
    </row>
    <row r="1868" spans="1:25" x14ac:dyDescent="0.25">
      <c r="A1868" s="24"/>
      <c r="D1868" s="21">
        <v>4</v>
      </c>
      <c r="E1868" s="18" t="str">
        <f>IF(S1868,"",INDEX(XMLLINK[Titel],MATCH(Q1869&amp;"_"&amp;D1868,XMLLINK[EID_WID],0)))</f>
        <v/>
      </c>
      <c r="F1868" s="18" t="str">
        <f>IF(S1868,"",INDEX(XMLLINK[Komponist],MATCH(Q1869&amp;"_"&amp;D1868,XMLLINK[EID_WID],0)))</f>
        <v/>
      </c>
      <c r="G1868" s="18" t="str">
        <f>IF(S1868,"",INDEX(XMLLINK[Satz],MATCH(Q1869&amp;"_"&amp;D1868,XMLLINK[EID_WID],0)))</f>
        <v/>
      </c>
      <c r="H1868" s="18" t="str">
        <f>IF(S1868,"",INDEX(XMLLINK[Dauer],MATCH(Q1869&amp;"_"&amp;D1868,XMLLINK[EID_WID],0)))</f>
        <v/>
      </c>
      <c r="I1868" s="18" t="str">
        <f>IF(S1868,"",INDEX(XMLLINK[BemerkungWerk],MATCH(Q1869&amp;"_"&amp;D1868,XMLLINK[EID_WID],0)))</f>
        <v/>
      </c>
      <c r="J1868" s="18" t="str">
        <f>IF(S1868,"",INDEX(XMLLINK[Pflicht],MATCH(Q1869&amp;"_"&amp;D1868,XMLLINK[EID_WID],0)))</f>
        <v/>
      </c>
      <c r="Q1868" s="21">
        <f t="shared" si="368"/>
        <v>93</v>
      </c>
      <c r="R1868" s="22">
        <v>4</v>
      </c>
      <c r="S1868" s="18" t="b">
        <f>ISERROR(INDEX(XMLLINK[NamePerson],MATCH(Q1870&amp;"_"&amp;D1868,XMLLINK[EID_WID],0)))</f>
        <v>1</v>
      </c>
      <c r="V1868" s="15" t="str">
        <f t="shared" si="371"/>
        <v/>
      </c>
      <c r="W1868" s="15" t="str">
        <f t="shared" si="370"/>
        <v/>
      </c>
    </row>
    <row r="1869" spans="1:25" x14ac:dyDescent="0.25">
      <c r="A1869" s="24"/>
      <c r="D1869" s="21">
        <v>5</v>
      </c>
      <c r="E1869" s="18" t="str">
        <f>IF(S1869,"",INDEX(XMLLINK[Titel],MATCH(Q1870&amp;"_"&amp;D1869,XMLLINK[EID_WID],0)))</f>
        <v/>
      </c>
      <c r="F1869" s="18" t="str">
        <f>IF(S1869,"",INDEX(XMLLINK[Komponist],MATCH(Q1870&amp;"_"&amp;D1869,XMLLINK[EID_WID],0)))</f>
        <v/>
      </c>
      <c r="G1869" s="18" t="str">
        <f>IF(S1869,"",INDEX(XMLLINK[Satz],MATCH(Q1870&amp;"_"&amp;D1869,XMLLINK[EID_WID],0)))</f>
        <v/>
      </c>
      <c r="H1869" s="18" t="str">
        <f>IF(S1869,"",INDEX(XMLLINK[Dauer],MATCH(Q1870&amp;"_"&amp;D1869,XMLLINK[EID_WID],0)))</f>
        <v/>
      </c>
      <c r="I1869" s="18" t="str">
        <f>IF(S1869,"",INDEX(XMLLINK[BemerkungWerk],MATCH(Q1870&amp;"_"&amp;D1869,XMLLINK[EID_WID],0)))</f>
        <v/>
      </c>
      <c r="J1869" s="18" t="str">
        <f>IF(S1869,"",INDEX(XMLLINK[Pflicht],MATCH(Q1870&amp;"_"&amp;D1869,XMLLINK[EID_WID],0)))</f>
        <v/>
      </c>
      <c r="Q1869" s="21">
        <f t="shared" si="368"/>
        <v>93</v>
      </c>
      <c r="R1869" s="22">
        <v>5</v>
      </c>
      <c r="S1869" s="18" t="b">
        <f>ISERROR(INDEX(XMLLINK[NamePerson],MATCH(Q1871&amp;"_"&amp;D1869,XMLLINK[EID_WID],0)))</f>
        <v>1</v>
      </c>
      <c r="V1869" s="15" t="str">
        <f t="shared" si="371"/>
        <v/>
      </c>
      <c r="W1869" s="15" t="str">
        <f t="shared" si="370"/>
        <v/>
      </c>
    </row>
    <row r="1870" spans="1:25" x14ac:dyDescent="0.25">
      <c r="A1870" s="24"/>
      <c r="D1870" s="21">
        <v>6</v>
      </c>
      <c r="E1870" s="18" t="str">
        <f>IF(S1870,"",INDEX(XMLLINK[Titel],MATCH(Q1871&amp;"_"&amp;D1870,XMLLINK[EID_WID],0)))</f>
        <v/>
      </c>
      <c r="F1870" s="18" t="str">
        <f>IF(S1870,"",INDEX(XMLLINK[Komponist],MATCH(Q1871&amp;"_"&amp;D1870,XMLLINK[EID_WID],0)))</f>
        <v/>
      </c>
      <c r="G1870" s="18" t="str">
        <f>IF(S1870,"",INDEX(XMLLINK[Satz],MATCH(Q1871&amp;"_"&amp;D1870,XMLLINK[EID_WID],0)))</f>
        <v/>
      </c>
      <c r="H1870" s="18" t="str">
        <f>IF(S1870,"",INDEX(XMLLINK[Dauer],MATCH(Q1871&amp;"_"&amp;D1870,XMLLINK[EID_WID],0)))</f>
        <v/>
      </c>
      <c r="I1870" s="18" t="str">
        <f>IF(S1870,"",INDEX(XMLLINK[BemerkungWerk],MATCH(Q1871&amp;"_"&amp;D1870,XMLLINK[EID_WID],0)))</f>
        <v/>
      </c>
      <c r="J1870" s="18" t="str">
        <f>IF(S1870,"",INDEX(XMLLINK[Pflicht],MATCH(Q1871&amp;"_"&amp;D1870,XMLLINK[EID_WID],0)))</f>
        <v/>
      </c>
      <c r="Q1870" s="21">
        <f t="shared" si="368"/>
        <v>93</v>
      </c>
      <c r="R1870" s="22">
        <v>6</v>
      </c>
      <c r="S1870" s="18" t="b">
        <f>ISERROR(INDEX(XMLLINK[NamePerson],MATCH(Q1872&amp;"_"&amp;D1870,XMLLINK[EID_WID],0)))</f>
        <v>1</v>
      </c>
      <c r="V1870" s="15" t="str">
        <f t="shared" si="371"/>
        <v/>
      </c>
      <c r="W1870" s="15" t="str">
        <f t="shared" si="370"/>
        <v/>
      </c>
    </row>
    <row r="1871" spans="1:25" x14ac:dyDescent="0.25">
      <c r="A1871" s="24"/>
      <c r="D1871" s="21">
        <v>7</v>
      </c>
      <c r="E1871" s="18" t="str">
        <f>IF(S1871,"",INDEX(XMLLINK[Titel],MATCH(Q1872&amp;"_"&amp;D1871,XMLLINK[EID_WID],0)))</f>
        <v/>
      </c>
      <c r="F1871" s="18" t="str">
        <f>IF(S1871,"",INDEX(XMLLINK[Komponist],MATCH(Q1872&amp;"_"&amp;D1871,XMLLINK[EID_WID],0)))</f>
        <v/>
      </c>
      <c r="G1871" s="18" t="str">
        <f>IF(S1871,"",INDEX(XMLLINK[Satz],MATCH(Q1872&amp;"_"&amp;D1871,XMLLINK[EID_WID],0)))</f>
        <v/>
      </c>
      <c r="H1871" s="18" t="str">
        <f>IF(S1871,"",INDEX(XMLLINK[Dauer],MATCH(Q1872&amp;"_"&amp;D1871,XMLLINK[EID_WID],0)))</f>
        <v/>
      </c>
      <c r="I1871" s="18" t="str">
        <f>IF(S1871,"",INDEX(XMLLINK[BemerkungWerk],MATCH(Q1872&amp;"_"&amp;D1871,XMLLINK[EID_WID],0)))</f>
        <v/>
      </c>
      <c r="J1871" s="18" t="str">
        <f>IF(S1871,"",INDEX(XMLLINK[Pflicht],MATCH(Q1872&amp;"_"&amp;D1871,XMLLINK[EID_WID],0)))</f>
        <v/>
      </c>
      <c r="Q1871" s="21">
        <f t="shared" si="368"/>
        <v>93</v>
      </c>
      <c r="R1871" s="22">
        <v>7</v>
      </c>
      <c r="S1871" s="18" t="b">
        <f>ISERROR(INDEX(XMLLINK[NamePerson],MATCH(Q1873&amp;"_"&amp;D1871,XMLLINK[EID_WID],0)))</f>
        <v>1</v>
      </c>
      <c r="V1871" s="15" t="str">
        <f t="shared" si="371"/>
        <v/>
      </c>
      <c r="W1871" s="15" t="str">
        <f t="shared" si="370"/>
        <v/>
      </c>
    </row>
    <row r="1872" spans="1:25" x14ac:dyDescent="0.25">
      <c r="A1872" s="24"/>
      <c r="D1872" s="21">
        <v>8</v>
      </c>
      <c r="E1872" s="18" t="str">
        <f>IF(S1872,"",INDEX(XMLLINK[Titel],MATCH(Q1873&amp;"_"&amp;D1872,XMLLINK[EID_WID],0)))</f>
        <v/>
      </c>
      <c r="F1872" s="18" t="str">
        <f>IF(S1872,"",INDEX(XMLLINK[Komponist],MATCH(Q1873&amp;"_"&amp;D1872,XMLLINK[EID_WID],0)))</f>
        <v/>
      </c>
      <c r="G1872" s="18" t="str">
        <f>IF(S1872,"",INDEX(XMLLINK[Satz],MATCH(Q1873&amp;"_"&amp;D1872,XMLLINK[EID_WID],0)))</f>
        <v/>
      </c>
      <c r="H1872" s="18" t="str">
        <f>IF(S1872,"",INDEX(XMLLINK[Dauer],MATCH(Q1873&amp;"_"&amp;D1872,XMLLINK[EID_WID],0)))</f>
        <v/>
      </c>
      <c r="I1872" s="18" t="str">
        <f>IF(S1872,"",INDEX(XMLLINK[BemerkungWerk],MATCH(Q1873&amp;"_"&amp;D1872,XMLLINK[EID_WID],0)))</f>
        <v/>
      </c>
      <c r="J1872" s="18" t="str">
        <f>IF(S1872,"",INDEX(XMLLINK[Pflicht],MATCH(Q1873&amp;"_"&amp;D1872,XMLLINK[EID_WID],0)))</f>
        <v/>
      </c>
      <c r="Q1872" s="21"/>
      <c r="R1872" s="22">
        <v>8</v>
      </c>
      <c r="S1872" s="18" t="b">
        <f>ISERROR(INDEX(XMLLINK[NamePerson],MATCH(A1873&amp;"_"&amp;D1872,XMLLINK[EID_WID],0)))</f>
        <v>1</v>
      </c>
      <c r="V1872" s="15" t="str">
        <f t="shared" si="371"/>
        <v/>
      </c>
      <c r="W1872" s="15" t="str">
        <f t="shared" si="370"/>
        <v/>
      </c>
    </row>
    <row r="1874" spans="1:25" x14ac:dyDescent="0.25">
      <c r="A1874" s="23" t="s">
        <v>96</v>
      </c>
      <c r="B1874" s="23">
        <f>(ROW()+6)/20</f>
        <v>94</v>
      </c>
      <c r="C1874" s="24"/>
      <c r="D1874" s="24"/>
      <c r="E1874" s="24"/>
      <c r="F1874" s="24"/>
      <c r="G1874" s="24"/>
      <c r="H1874" s="24"/>
      <c r="I1874" s="24"/>
      <c r="J1874" s="24"/>
      <c r="K1874" s="24"/>
      <c r="L1874" s="24"/>
      <c r="M1874" s="24"/>
      <c r="N1874" s="24"/>
      <c r="O1874" s="24"/>
    </row>
    <row r="1875" spans="1:25" x14ac:dyDescent="0.25">
      <c r="A1875" s="24"/>
      <c r="B1875" s="17" t="s">
        <v>78</v>
      </c>
      <c r="C1875" s="18" t="str">
        <f>IF(ISERROR(S1875),"",INDEX(XMLLINK[Name],MATCH(Q1876,XMLLINK[EnsembleNr],0)))</f>
        <v/>
      </c>
      <c r="D1875" s="17" t="s">
        <v>89</v>
      </c>
      <c r="E1875" s="19" t="s">
        <v>11</v>
      </c>
      <c r="F1875" s="15" t="s">
        <v>90</v>
      </c>
      <c r="G1875" s="15" t="s">
        <v>91</v>
      </c>
      <c r="H1875" s="15" t="s">
        <v>24</v>
      </c>
      <c r="I1875" s="15" t="s">
        <v>25</v>
      </c>
      <c r="J1875" s="15" t="s">
        <v>26</v>
      </c>
      <c r="K1875" s="15" t="s">
        <v>27</v>
      </c>
      <c r="L1875" s="15" t="s">
        <v>18</v>
      </c>
      <c r="M1875" s="15" t="s">
        <v>92</v>
      </c>
      <c r="N1875" s="15" t="s">
        <v>93</v>
      </c>
      <c r="O1875" s="15" t="s">
        <v>20</v>
      </c>
      <c r="Q1875" s="21" t="s">
        <v>103</v>
      </c>
      <c r="R1875" s="17" t="s">
        <v>97</v>
      </c>
      <c r="S1875" s="20" t="e">
        <f>VLOOKUP(Q1877,XMLLINK[EnsembleNr],1,0)</f>
        <v>#N/A</v>
      </c>
      <c r="T1875" s="15" t="s">
        <v>100</v>
      </c>
      <c r="W1875" s="29" t="str">
        <f>CONCATENATE(W1876,W1877,W1878,W1879,W1880,W1881,W1882,W1883)</f>
        <v/>
      </c>
      <c r="X1875" s="31">
        <f>8-COUNTIF(W1876:W1883,"")</f>
        <v>0</v>
      </c>
      <c r="Y1875" s="29" t="str">
        <f>CONCATENATE(Y1876,Y1877,Y1878,Y1879,Y1880,Y1881,Y1882,Y1883)</f>
        <v/>
      </c>
    </row>
    <row r="1876" spans="1:25" x14ac:dyDescent="0.25">
      <c r="A1876" s="24"/>
      <c r="B1876" s="17" t="s">
        <v>79</v>
      </c>
      <c r="C1876" s="18" t="str">
        <f>IF(ISERROR(S1875),"",INDEX(XMLLINK[Leiter],MATCH(Q1876,XMLLINK[EnsembleNr],0)))</f>
        <v/>
      </c>
      <c r="D1876" s="21">
        <v>1</v>
      </c>
      <c r="E1876" s="18" t="str">
        <f>IF(S1876,"",INDEX(XMLLINK[NamePerson],MATCH(Q1877&amp;"_"&amp;D1876,XMLLINK[EID_MID],0)))</f>
        <v/>
      </c>
      <c r="F1876" s="18" t="str">
        <f>IF(S1876,"",INDEX(XMLLINK[GebDat],MATCH(Q1877&amp;"_"&amp;D1876,XMLLINK[EID_MID],0)))</f>
        <v/>
      </c>
      <c r="G1876" s="18" t="str">
        <f>IF(S1876,"",INDEX(XMLLINK[Geschlecht],MATCH(Q1877&amp;"_"&amp;D1876,XMLLINK[EID_MID],0)))</f>
        <v/>
      </c>
      <c r="H1876" s="18" t="str">
        <f>IF(S1876,"",INDEX(XMLLINK[Adresse],MATCH(Q1877&amp;"_"&amp;D1876,XMLLINK[EID_MID],0)))</f>
        <v/>
      </c>
      <c r="I1876" s="18" t="str">
        <f>IF(S1876,"",INDEX(XMLLINK[Email],MATCH(Q1877&amp;"_"&amp;D1876,XMLLINK[EID_MID],0)))</f>
        <v/>
      </c>
      <c r="J1876" s="18" t="str">
        <f>IF(S1876,"",INDEX(XMLLINK[Telefon],MATCH(Q1877&amp;"_"&amp;D1876,XMLLINK[EID_MID],0)))</f>
        <v/>
      </c>
      <c r="K1876" s="18" t="str">
        <f>IF(S1876,"",INDEX(XMLLINK[Instrument],MATCH(Q1877&amp;"_"&amp;D1876,XMLLINK[EID_MID],0)))</f>
        <v/>
      </c>
      <c r="L1876" s="18" t="str">
        <f>IF(S1876,"",INDEX(XMLLINK[BereichIDPerson],MATCH(Q1877&amp;"_"&amp;D1876,XMLLINK[EID_MID],0)))</f>
        <v/>
      </c>
      <c r="M1876" s="18" t="str">
        <f>IF(S1876,"",INDEX(XMLLINK[BereichNamePerson],MATCH(Q1877&amp;"_"&amp;D1876,XMLLINK[EID_MID],0)))</f>
        <v/>
      </c>
      <c r="N1876" s="18" t="str">
        <f>IF(S1876,"",INDEX(XMLLINK[AuswahlPerson],MATCH(Q1877&amp;"_"&amp;D1876,XMLLINK[EID_MID],0)))</f>
        <v/>
      </c>
      <c r="O1876" s="18" t="str">
        <f>IF(S1876,"",INDEX(XMLLINK[BemerkungPerson],MATCH(Q1877&amp;"_"&amp;D1876,XMLLINK[EID_MID],0)))</f>
        <v/>
      </c>
      <c r="Q1876" s="21">
        <f>B1874</f>
        <v>94</v>
      </c>
      <c r="R1876" s="22" t="s">
        <v>101</v>
      </c>
      <c r="S1876" s="18" t="b">
        <f>ISERROR(INDEX(XMLLINK[NamePerson],MATCH(Q1877&amp;"_"&amp;D1876,XMLLINK[EID_MID],0)))</f>
        <v>1</v>
      </c>
      <c r="U1876" s="15" t="str">
        <f ca="1">IF(ISNUMBER(DATEVALUE(F1876)),TODAY()-DATEVALUE(F1876),"")</f>
        <v/>
      </c>
      <c r="W1876" s="15" t="str">
        <f>M1876</f>
        <v/>
      </c>
      <c r="X1876" s="29" t="str">
        <f>IF(E1876="","",IF(E1877="",E1876,IF(E1878="",E1876&amp;", "&amp;E1877,IF(E1879="",E1876&amp;", "&amp;E1877&amp;", "&amp;E1878,IF(E1880="",E1876&amp;", "&amp;E1877&amp;", "&amp;E1878&amp;", "&amp;E1879,IF(E1881="",E1876&amp;", "&amp;E1877&amp;", "&amp;E1878&amp;", "&amp;E1879&amp;", "&amp;E1880,IF(E1882="",E1876&amp;", "&amp;E1877&amp;", "&amp;E1878&amp;", "&amp;E1879&amp;", "&amp;E1880&amp;", "&amp;E1881,IF(E1883="",E1876&amp;", "&amp;E1877&amp;", "&amp;E1878&amp;", "&amp;E1879&amp;", "&amp;E1880&amp;", "&amp;E1881&amp;", "&amp;E1882,E1876&amp;", "&amp;E1877&amp;", "&amp;E1878&amp;", "&amp;E1879&amp;", "&amp;E1880&amp;", "&amp;E1881&amp;", "&amp;E1882&amp;", "&amp;E1883))))))))</f>
        <v/>
      </c>
      <c r="Y1876" s="15" t="str">
        <f>K1876</f>
        <v/>
      </c>
    </row>
    <row r="1877" spans="1:25" x14ac:dyDescent="0.25">
      <c r="A1877" s="24"/>
      <c r="B1877" s="17" t="s">
        <v>80</v>
      </c>
      <c r="C1877" s="18" t="str">
        <f>IF(ISERROR(S1875),"",INDEX(XMLLINK[LeiterEmail],MATCH(Q1877,XMLLINK[EnsembleNr],0)))</f>
        <v/>
      </c>
      <c r="D1877" s="21">
        <v>2</v>
      </c>
      <c r="E1877" s="18" t="str">
        <f>IF(S1877,"",INDEX(XMLLINK[NamePerson],MATCH(Q1878&amp;"_"&amp;D1877,XMLLINK[EID_MID],0)))</f>
        <v/>
      </c>
      <c r="F1877" s="18" t="str">
        <f>IF(S1877,"",INDEX(XMLLINK[GebDat],MATCH(Q1878&amp;"_"&amp;D1877,XMLLINK[EID_MID],0)))</f>
        <v/>
      </c>
      <c r="G1877" s="18" t="str">
        <f>IF(S1877,"",INDEX(XMLLINK[Geschlecht],MATCH(Q1878&amp;"_"&amp;D1877,XMLLINK[EID_MID],0)))</f>
        <v/>
      </c>
      <c r="H1877" s="18" t="str">
        <f>IF(S1877,"",INDEX(XMLLINK[Adresse],MATCH(Q1878&amp;"_"&amp;D1877,XMLLINK[EID_MID],0)))</f>
        <v/>
      </c>
      <c r="I1877" s="18" t="str">
        <f>IF(S1877,"",INDEX(XMLLINK[Email],MATCH(Q1878&amp;"_"&amp;D1877,XMLLINK[EID_MID],0)))</f>
        <v/>
      </c>
      <c r="J1877" s="18" t="str">
        <f>IF(S1877,"",INDEX(XMLLINK[Telefon],MATCH(Q1878&amp;"_"&amp;D1877,XMLLINK[EID_MID],0)))</f>
        <v/>
      </c>
      <c r="K1877" s="18" t="str">
        <f>IF(S1877,"",INDEX(XMLLINK[Instrument],MATCH(Q1878&amp;"_"&amp;D1877,XMLLINK[EID_MID],0)))</f>
        <v/>
      </c>
      <c r="L1877" s="18" t="str">
        <f>IF(S1877,"",INDEX(XMLLINK[BereichIDPerson],MATCH(Q1878&amp;"_"&amp;D1877,XMLLINK[EID_MID],0)))</f>
        <v/>
      </c>
      <c r="M1877" s="18" t="str">
        <f>IF(S1877,"",INDEX(XMLLINK[BereichNamePerson],MATCH(Q1878&amp;"_"&amp;D1877,XMLLINK[EID_MID],0)))</f>
        <v/>
      </c>
      <c r="N1877" s="18" t="str">
        <f>IF(S1877,"",INDEX(XMLLINK[AuswahlPerson],MATCH(Q1878&amp;"_"&amp;D1877,XMLLINK[EID_MID],0)))</f>
        <v/>
      </c>
      <c r="O1877" s="18" t="str">
        <f>IF(S1877,"",INDEX(XMLLINK[BemerkungPerson],MATCH(Q1878&amp;"_"&amp;D1877,XMLLINK[EID_MID],0)))</f>
        <v/>
      </c>
      <c r="Q1877" s="21">
        <f t="shared" ref="Q1877:Q1891" si="372">Q1876</f>
        <v>94</v>
      </c>
      <c r="R1877" s="15">
        <v>2</v>
      </c>
      <c r="S1877" s="18" t="b">
        <f>ISERROR(INDEX(XMLLINK[NamePerson],MATCH(Q1877&amp;"_"&amp;D1877,XMLLINK[EID_MID],0)))</f>
        <v>1</v>
      </c>
      <c r="U1877" s="15" t="str">
        <f t="shared" ref="U1877:U1883" ca="1" si="373">IF(ISNUMBER(DATEVALUE(F1877)),TODAY()-DATEVALUE(F1877),"")</f>
        <v/>
      </c>
      <c r="W1877" s="15" t="str">
        <f>IF(AND(M1877&lt;&gt;"",M1877&lt;&gt;M1876),", "&amp;M1877,"")</f>
        <v/>
      </c>
      <c r="Y1877" s="15" t="str">
        <f>IF(AND(K1877&lt;&gt;"",K1877&lt;&gt;K1876),", "&amp;K1877,"")</f>
        <v/>
      </c>
    </row>
    <row r="1878" spans="1:25" x14ac:dyDescent="0.25">
      <c r="A1878" s="24"/>
      <c r="B1878" s="17" t="s">
        <v>81</v>
      </c>
      <c r="C1878" s="18" t="str">
        <f>IF(ISERROR(S1875),"",INDEX(XMLLINK[LeiterTelefon],MATCH(Q1878,XMLLINK[EnsembleNr],0)))</f>
        <v/>
      </c>
      <c r="D1878" s="21">
        <v>3</v>
      </c>
      <c r="E1878" s="18" t="str">
        <f>IF(S1878,"",INDEX(XMLLINK[NamePerson],MATCH(Q1879&amp;"_"&amp;D1878,XMLLINK[EID_MID],0)))</f>
        <v/>
      </c>
      <c r="F1878" s="18" t="str">
        <f>IF(S1878,"",INDEX(XMLLINK[GebDat],MATCH(Q1879&amp;"_"&amp;D1878,XMLLINK[EID_MID],0)))</f>
        <v/>
      </c>
      <c r="G1878" s="18" t="str">
        <f>IF(S1878,"",INDEX(XMLLINK[Geschlecht],MATCH(Q1879&amp;"_"&amp;D1878,XMLLINK[EID_MID],0)))</f>
        <v/>
      </c>
      <c r="H1878" s="18" t="str">
        <f>IF(S1878,"",INDEX(XMLLINK[Adresse],MATCH(Q1879&amp;"_"&amp;D1878,XMLLINK[EID_MID],0)))</f>
        <v/>
      </c>
      <c r="I1878" s="18" t="str">
        <f>IF(S1878,"",INDEX(XMLLINK[Email],MATCH(Q1879&amp;"_"&amp;D1878,XMLLINK[EID_MID],0)))</f>
        <v/>
      </c>
      <c r="J1878" s="18" t="str">
        <f>IF(S1878,"",INDEX(XMLLINK[Telefon],MATCH(Q1879&amp;"_"&amp;D1878,XMLLINK[EID_MID],0)))</f>
        <v/>
      </c>
      <c r="K1878" s="18" t="str">
        <f>IF(S1878,"",INDEX(XMLLINK[Instrument],MATCH(Q1879&amp;"_"&amp;D1878,XMLLINK[EID_MID],0)))</f>
        <v/>
      </c>
      <c r="L1878" s="18" t="str">
        <f>IF(S1878,"",INDEX(XMLLINK[BereichIDPerson],MATCH(Q1879&amp;"_"&amp;D1878,XMLLINK[EID_MID],0)))</f>
        <v/>
      </c>
      <c r="M1878" s="18" t="str">
        <f>IF(S1878,"",INDEX(XMLLINK[BereichNamePerson],MATCH(Q1879&amp;"_"&amp;D1878,XMLLINK[EID_MID],0)))</f>
        <v/>
      </c>
      <c r="N1878" s="18" t="str">
        <f>IF(S1878,"",INDEX(XMLLINK[AuswahlPerson],MATCH(Q1879&amp;"_"&amp;D1878,XMLLINK[EID_MID],0)))</f>
        <v/>
      </c>
      <c r="O1878" s="18" t="str">
        <f>IF(S1878,"",INDEX(XMLLINK[BemerkungPerson],MATCH(Q1879&amp;"_"&amp;D1878,XMLLINK[EID_MID],0)))</f>
        <v/>
      </c>
      <c r="Q1878" s="21">
        <f t="shared" si="372"/>
        <v>94</v>
      </c>
      <c r="R1878" s="15">
        <v>3</v>
      </c>
      <c r="S1878" s="18" t="b">
        <f>ISERROR(INDEX(XMLLINK[NamePerson],MATCH(Q1877&amp;"_"&amp;D1878,XMLLINK[EID_MID],0)))</f>
        <v>1</v>
      </c>
      <c r="U1878" s="15" t="str">
        <f t="shared" ca="1" si="373"/>
        <v/>
      </c>
      <c r="W1878" s="15" t="str">
        <f>IF(OR(M1878="",COUNTIF(M1876:M1877,M1878)&gt;0),"",", "&amp;M1878)</f>
        <v/>
      </c>
      <c r="Y1878" s="15" t="str">
        <f>IF(OR(K1878="",COUNTIF(K1876:K1877,K1878)&gt;0),"",", "&amp;K1878)</f>
        <v/>
      </c>
    </row>
    <row r="1879" spans="1:25" x14ac:dyDescent="0.25">
      <c r="A1879" s="24"/>
      <c r="B1879" s="17" t="s">
        <v>82</v>
      </c>
      <c r="C1879" s="18" t="str">
        <f>IF(ISERROR(S1875),"",INDEX(XMLLINK[Art],MATCH(Q1879,XMLLINK[EnsembleNr],0)))</f>
        <v/>
      </c>
      <c r="D1879" s="21">
        <v>4</v>
      </c>
      <c r="E1879" s="18" t="str">
        <f>IF(S1879,"",INDEX(XMLLINK[NamePerson],MATCH(Q1880&amp;"_"&amp;D1879,XMLLINK[EID_MID],0)))</f>
        <v/>
      </c>
      <c r="F1879" s="18" t="str">
        <f>IF(S1879,"",INDEX(XMLLINK[GebDat],MATCH(Q1880&amp;"_"&amp;D1879,XMLLINK[EID_MID],0)))</f>
        <v/>
      </c>
      <c r="G1879" s="18" t="str">
        <f>IF(S1879,"",INDEX(XMLLINK[Geschlecht],MATCH(Q1880&amp;"_"&amp;D1879,XMLLINK[EID_MID],0)))</f>
        <v/>
      </c>
      <c r="H1879" s="18" t="str">
        <f>IF(S1879,"",INDEX(XMLLINK[Adresse],MATCH(Q1880&amp;"_"&amp;D1879,XMLLINK[EID_MID],0)))</f>
        <v/>
      </c>
      <c r="I1879" s="18" t="str">
        <f>IF(S1879,"",INDEX(XMLLINK[Email],MATCH(Q1880&amp;"_"&amp;D1879,XMLLINK[EID_MID],0)))</f>
        <v/>
      </c>
      <c r="J1879" s="18" t="str">
        <f>IF(S1879,"",INDEX(XMLLINK[Telefon],MATCH(Q1880&amp;"_"&amp;D1879,XMLLINK[EID_MID],0)))</f>
        <v/>
      </c>
      <c r="K1879" s="18" t="str">
        <f>IF(S1879,"",INDEX(XMLLINK[Instrument],MATCH(Q1880&amp;"_"&amp;D1879,XMLLINK[EID_MID],0)))</f>
        <v/>
      </c>
      <c r="L1879" s="18" t="str">
        <f>IF(S1879,"",INDEX(XMLLINK[BereichIDPerson],MATCH(Q1880&amp;"_"&amp;D1879,XMLLINK[EID_MID],0)))</f>
        <v/>
      </c>
      <c r="M1879" s="18" t="str">
        <f>IF(S1879,"",INDEX(XMLLINK[BereichNamePerson],MATCH(Q1880&amp;"_"&amp;D1879,XMLLINK[EID_MID],0)))</f>
        <v/>
      </c>
      <c r="N1879" s="18" t="str">
        <f>IF(S1879,"",INDEX(XMLLINK[AuswahlPerson],MATCH(Q1880&amp;"_"&amp;D1879,XMLLINK[EID_MID],0)))</f>
        <v/>
      </c>
      <c r="O1879" s="18" t="str">
        <f>IF(S1879,"",INDEX(XMLLINK[BemerkungPerson],MATCH(Q1880&amp;"_"&amp;D1879,XMLLINK[EID_MID],0)))</f>
        <v/>
      </c>
      <c r="Q1879" s="21">
        <f t="shared" si="372"/>
        <v>94</v>
      </c>
      <c r="R1879" s="15">
        <v>4</v>
      </c>
      <c r="S1879" s="18" t="b">
        <f>ISERROR(INDEX(XMLLINK[NamePerson],MATCH(Q1877&amp;"_"&amp;D1879,XMLLINK[EID_MID],0)))</f>
        <v>1</v>
      </c>
      <c r="U1879" s="15" t="str">
        <f t="shared" ca="1" si="373"/>
        <v/>
      </c>
      <c r="W1879" s="15" t="str">
        <f>IF(OR(M1879="",COUNTIF(M1876:M1878,M1879)&gt;0),"",", "&amp;M1879)</f>
        <v/>
      </c>
      <c r="Y1879" s="15" t="str">
        <f>IF(OR(K1879="",COUNTIF(K1876:K1878,K1879)&gt;0),"",", "&amp;K1879)</f>
        <v/>
      </c>
    </row>
    <row r="1880" spans="1:25" x14ac:dyDescent="0.25">
      <c r="A1880" s="24"/>
      <c r="B1880" s="17" t="s">
        <v>83</v>
      </c>
      <c r="C1880" s="18" t="str">
        <f>IF(ISERROR(S1875),"",INDEX(XMLLINK[Stufe],MATCH(Q1880,XMLLINK[EnsembleNr],0)))</f>
        <v/>
      </c>
      <c r="D1880" s="21">
        <v>5</v>
      </c>
      <c r="E1880" s="18" t="str">
        <f>IF(S1880,"",INDEX(XMLLINK[NamePerson],MATCH(Q1881&amp;"_"&amp;D1880,XMLLINK[EID_MID],0)))</f>
        <v/>
      </c>
      <c r="F1880" s="18" t="str">
        <f>IF(S1880,"",INDEX(XMLLINK[GebDat],MATCH(Q1881&amp;"_"&amp;D1880,XMLLINK[EID_MID],0)))</f>
        <v/>
      </c>
      <c r="G1880" s="18" t="str">
        <f>IF(S1880,"",INDEX(XMLLINK[Geschlecht],MATCH(Q1881&amp;"_"&amp;D1880,XMLLINK[EID_MID],0)))</f>
        <v/>
      </c>
      <c r="H1880" s="18" t="str">
        <f>IF(S1880,"",INDEX(XMLLINK[Adresse],MATCH(Q1881&amp;"_"&amp;D1880,XMLLINK[EID_MID],0)))</f>
        <v/>
      </c>
      <c r="I1880" s="18" t="str">
        <f>IF(S1880,"",INDEX(XMLLINK[Email],MATCH(Q1881&amp;"_"&amp;D1880,XMLLINK[EID_MID],0)))</f>
        <v/>
      </c>
      <c r="J1880" s="18" t="str">
        <f>IF(S1880,"",INDEX(XMLLINK[Telefon],MATCH(Q1881&amp;"_"&amp;D1880,XMLLINK[EID_MID],0)))</f>
        <v/>
      </c>
      <c r="K1880" s="18" t="str">
        <f>IF(S1880,"",INDEX(XMLLINK[Instrument],MATCH(Q1881&amp;"_"&amp;D1880,XMLLINK[EID_MID],0)))</f>
        <v/>
      </c>
      <c r="L1880" s="18" t="str">
        <f>IF(S1880,"",INDEX(XMLLINK[BereichIDPerson],MATCH(Q1881&amp;"_"&amp;D1880,XMLLINK[EID_MID],0)))</f>
        <v/>
      </c>
      <c r="M1880" s="18" t="str">
        <f>IF(S1880,"",INDEX(XMLLINK[BereichNamePerson],MATCH(Q1881&amp;"_"&amp;D1880,XMLLINK[EID_MID],0)))</f>
        <v/>
      </c>
      <c r="N1880" s="18" t="str">
        <f>IF(S1880,"",INDEX(XMLLINK[AuswahlPerson],MATCH(Q1881&amp;"_"&amp;D1880,XMLLINK[EID_MID],0)))</f>
        <v/>
      </c>
      <c r="O1880" s="18" t="str">
        <f>IF(S1880,"",INDEX(XMLLINK[BemerkungPerson],MATCH(Q1881&amp;"_"&amp;D1880,XMLLINK[EID_MID],0)))</f>
        <v/>
      </c>
      <c r="Q1880" s="21">
        <f t="shared" si="372"/>
        <v>94</v>
      </c>
      <c r="R1880" s="15">
        <v>5</v>
      </c>
      <c r="S1880" s="18" t="b">
        <f>ISERROR(INDEX(XMLLINK[NamePerson],MATCH(Q1877&amp;"_"&amp;D1880,XMLLINK[EID_MID],0)))</f>
        <v>1</v>
      </c>
      <c r="U1880" s="15" t="str">
        <f t="shared" ca="1" si="373"/>
        <v/>
      </c>
      <c r="W1880" s="15" t="str">
        <f>IF(OR(M1880="",COUNTIF(M1876:M1879,M1880)&gt;0),"",", "&amp;M1880)</f>
        <v/>
      </c>
      <c r="Y1880" s="15" t="str">
        <f>IF(OR(K1880="",COUNTIF(K1877:K1879,K1880)&gt;0),"",", "&amp;K1880)</f>
        <v/>
      </c>
    </row>
    <row r="1881" spans="1:25" x14ac:dyDescent="0.25">
      <c r="A1881" s="24"/>
      <c r="B1881" s="17" t="s">
        <v>84</v>
      </c>
      <c r="C1881" s="18" t="str">
        <f>IF(ISERROR(S1875),"",INDEX(XMLLINK[Artikel],MATCH(Q1881,XMLLINK[EnsembleNr],0)))</f>
        <v/>
      </c>
      <c r="D1881" s="21">
        <v>6</v>
      </c>
      <c r="E1881" s="18" t="str">
        <f>IF(S1881,"",INDEX(XMLLINK[NamePerson],MATCH(Q1882&amp;"_"&amp;D1881,XMLLINK[EID_MID],0)))</f>
        <v/>
      </c>
      <c r="F1881" s="18" t="str">
        <f>IF(S1881,"",INDEX(XMLLINK[GebDat],MATCH(Q1882&amp;"_"&amp;D1881,XMLLINK[EID_MID],0)))</f>
        <v/>
      </c>
      <c r="G1881" s="18" t="str">
        <f>IF(S1881,"",INDEX(XMLLINK[Geschlecht],MATCH(Q1882&amp;"_"&amp;D1881,XMLLINK[EID_MID],0)))</f>
        <v/>
      </c>
      <c r="H1881" s="18" t="str">
        <f>IF(S1881,"",INDEX(XMLLINK[Adresse],MATCH(Q1882&amp;"_"&amp;D1881,XMLLINK[EID_MID],0)))</f>
        <v/>
      </c>
      <c r="I1881" s="18" t="str">
        <f>IF(S1881,"",INDEX(XMLLINK[Email],MATCH(Q1882&amp;"_"&amp;D1881,XMLLINK[EID_MID],0)))</f>
        <v/>
      </c>
      <c r="J1881" s="18" t="str">
        <f>IF(S1881,"",INDEX(XMLLINK[Telefon],MATCH(Q1882&amp;"_"&amp;D1881,XMLLINK[EID_MID],0)))</f>
        <v/>
      </c>
      <c r="K1881" s="18" t="str">
        <f>IF(S1881,"",INDEX(XMLLINK[Instrument],MATCH(Q1882&amp;"_"&amp;D1881,XMLLINK[EID_MID],0)))</f>
        <v/>
      </c>
      <c r="L1881" s="18" t="str">
        <f>IF(S1881,"",INDEX(XMLLINK[BereichIDPerson],MATCH(Q1882&amp;"_"&amp;D1881,XMLLINK[EID_MID],0)))</f>
        <v/>
      </c>
      <c r="M1881" s="18" t="str">
        <f>IF(S1881,"",INDEX(XMLLINK[BereichNamePerson],MATCH(Q1882&amp;"_"&amp;D1881,XMLLINK[EID_MID],0)))</f>
        <v/>
      </c>
      <c r="N1881" s="18" t="str">
        <f>IF(S1881,"",INDEX(XMLLINK[AuswahlPerson],MATCH(Q1882&amp;"_"&amp;D1881,XMLLINK[EID_MID],0)))</f>
        <v/>
      </c>
      <c r="O1881" s="18" t="str">
        <f>IF(S1881,"",INDEX(XMLLINK[BemerkungPerson],MATCH(Q1882&amp;"_"&amp;D1881,XMLLINK[EID_MID],0)))</f>
        <v/>
      </c>
      <c r="Q1881" s="21">
        <f t="shared" si="372"/>
        <v>94</v>
      </c>
      <c r="R1881" s="15">
        <v>6</v>
      </c>
      <c r="S1881" s="18" t="b">
        <f>ISERROR(INDEX(XMLLINK[NamePerson],MATCH(Q1877&amp;"_"&amp;D1881,XMLLINK[EID_MID],0)))</f>
        <v>1</v>
      </c>
      <c r="U1881" s="15" t="str">
        <f t="shared" ca="1" si="373"/>
        <v/>
      </c>
      <c r="W1881" s="15" t="str">
        <f>IF(OR(M1881="",COUNTIF(M1876:M1880,M1881)&gt;0),"",", "&amp;M1881)</f>
        <v/>
      </c>
      <c r="Y1881" s="15" t="str">
        <f>IF(OR(K1881="",COUNTIF(K1878:K1880,K1881)&gt;0),"",", "&amp;K1881)</f>
        <v/>
      </c>
    </row>
    <row r="1882" spans="1:25" x14ac:dyDescent="0.25">
      <c r="A1882" s="24"/>
      <c r="B1882" s="17" t="s">
        <v>85</v>
      </c>
      <c r="C1882" s="18" t="str">
        <f>IF(ISERROR(S1875),"",INDEX(XMLLINK[BereichID],MATCH(Q1882,XMLLINK[EnsembleNr],0)))</f>
        <v/>
      </c>
      <c r="D1882" s="21">
        <v>7</v>
      </c>
      <c r="E1882" s="18" t="str">
        <f>IF(S1882,"",INDEX(XMLLINK[NamePerson],MATCH(Q1883&amp;"_"&amp;D1882,XMLLINK[EID_MID],0)))</f>
        <v/>
      </c>
      <c r="F1882" s="18" t="str">
        <f>IF(S1882,"",INDEX(XMLLINK[GebDat],MATCH(Q1883&amp;"_"&amp;D1882,XMLLINK[EID_MID],0)))</f>
        <v/>
      </c>
      <c r="G1882" s="18" t="str">
        <f>IF(S1882,"",INDEX(XMLLINK[Geschlecht],MATCH(Q1883&amp;"_"&amp;D1882,XMLLINK[EID_MID],0)))</f>
        <v/>
      </c>
      <c r="H1882" s="18" t="str">
        <f>IF(S1882,"",INDEX(XMLLINK[Adresse],MATCH(Q1883&amp;"_"&amp;D1882,XMLLINK[EID_MID],0)))</f>
        <v/>
      </c>
      <c r="I1882" s="18" t="str">
        <f>IF(S1882,"",INDEX(XMLLINK[Email],MATCH(Q1883&amp;"_"&amp;D1882,XMLLINK[EID_MID],0)))</f>
        <v/>
      </c>
      <c r="J1882" s="18" t="str">
        <f>IF(S1882,"",INDEX(XMLLINK[Telefon],MATCH(Q1883&amp;"_"&amp;D1882,XMLLINK[EID_MID],0)))</f>
        <v/>
      </c>
      <c r="K1882" s="18" t="str">
        <f>IF(S1882,"",INDEX(XMLLINK[Instrument],MATCH(Q1883&amp;"_"&amp;D1882,XMLLINK[EID_MID],0)))</f>
        <v/>
      </c>
      <c r="L1882" s="18" t="str">
        <f>IF(S1882,"",INDEX(XMLLINK[BereichIDPerson],MATCH(Q1883&amp;"_"&amp;D1882,XMLLINK[EID_MID],0)))</f>
        <v/>
      </c>
      <c r="M1882" s="18" t="str">
        <f>IF(S1882,"",INDEX(XMLLINK[BereichNamePerson],MATCH(Q1883&amp;"_"&amp;D1882,XMLLINK[EID_MID],0)))</f>
        <v/>
      </c>
      <c r="N1882" s="18" t="str">
        <f>IF(S1882,"",INDEX(XMLLINK[AuswahlPerson],MATCH(Q1883&amp;"_"&amp;D1882,XMLLINK[EID_MID],0)))</f>
        <v/>
      </c>
      <c r="O1882" s="18" t="str">
        <f>IF(S1882,"",INDEX(XMLLINK[BemerkungPerson],MATCH(Q1883&amp;"_"&amp;D1882,XMLLINK[EID_MID],0)))</f>
        <v/>
      </c>
      <c r="Q1882" s="21">
        <f t="shared" si="372"/>
        <v>94</v>
      </c>
      <c r="R1882" s="15">
        <v>7</v>
      </c>
      <c r="S1882" s="18" t="b">
        <f>ISERROR(INDEX(XMLLINK[NamePerson],MATCH(Q1877&amp;"_"&amp;D1882,XMLLINK[EID_MID],0)))</f>
        <v>1</v>
      </c>
      <c r="U1882" s="15" t="str">
        <f t="shared" ca="1" si="373"/>
        <v/>
      </c>
      <c r="W1882" s="15" t="str">
        <f>IF(OR(M1882="",COUNTIF(M1876:M1881,M1882)&gt;0),"",", "&amp;M1882)</f>
        <v/>
      </c>
      <c r="Y1882" s="15" t="str">
        <f>IF(OR(K1882="",COUNTIF(K1879:K1881,K1882)&gt;0),"",", "&amp;K1882)</f>
        <v/>
      </c>
    </row>
    <row r="1883" spans="1:25" x14ac:dyDescent="0.25">
      <c r="A1883" s="24"/>
      <c r="B1883" s="17" t="s">
        <v>86</v>
      </c>
      <c r="C1883" s="18" t="str">
        <f>IF(ISERROR(S1875),"",INDEX(XMLLINK[BereichName],MATCH(Q1883,XMLLINK[EnsembleNr],0)))</f>
        <v/>
      </c>
      <c r="D1883" s="21">
        <v>8</v>
      </c>
      <c r="E1883" s="18" t="str">
        <f>IF(S1883,"",INDEX(XMLLINK[NamePerson],MATCH(Q1884&amp;"_"&amp;D1883,XMLLINK[EID_MID],0)))</f>
        <v/>
      </c>
      <c r="F1883" s="18" t="str">
        <f>IF(S1883,"",INDEX(XMLLINK[GebDat],MATCH(Q1884&amp;"_"&amp;D1883,XMLLINK[EID_MID],0)))</f>
        <v/>
      </c>
      <c r="G1883" s="18" t="str">
        <f>IF(S1883,"",INDEX(XMLLINK[Geschlecht],MATCH(Q1884&amp;"_"&amp;D1883,XMLLINK[EID_MID],0)))</f>
        <v/>
      </c>
      <c r="H1883" s="18" t="str">
        <f>IF(S1883,"",INDEX(XMLLINK[Adresse],MATCH(Q1884&amp;"_"&amp;D1883,XMLLINK[EID_MID],0)))</f>
        <v/>
      </c>
      <c r="I1883" s="18" t="str">
        <f>IF(S1883,"",INDEX(XMLLINK[Email],MATCH(Q1884&amp;"_"&amp;D1883,XMLLINK[EID_MID],0)))</f>
        <v/>
      </c>
      <c r="J1883" s="18" t="str">
        <f>IF(S1883,"",INDEX(XMLLINK[Telefon],MATCH(Q1884&amp;"_"&amp;D1883,XMLLINK[EID_MID],0)))</f>
        <v/>
      </c>
      <c r="K1883" s="18" t="str">
        <f>IF(S1883,"",INDEX(XMLLINK[Instrument],MATCH(Q1884&amp;"_"&amp;D1883,XMLLINK[EID_MID],0)))</f>
        <v/>
      </c>
      <c r="L1883" s="18" t="str">
        <f>IF(S1883,"",INDEX(XMLLINK[BereichIDPerson],MATCH(Q1884&amp;"_"&amp;D1883,XMLLINK[EID_MID],0)))</f>
        <v/>
      </c>
      <c r="M1883" s="18" t="str">
        <f>IF(S1883,"",INDEX(XMLLINK[BereichNamePerson],MATCH(Q1884&amp;"_"&amp;D1883,XMLLINK[EID_MID],0)))</f>
        <v/>
      </c>
      <c r="N1883" s="18" t="str">
        <f>IF(S1883,"",INDEX(XMLLINK[AuswahlPerson],MATCH(Q1884&amp;"_"&amp;D1883,XMLLINK[EID_MID],0)))</f>
        <v/>
      </c>
      <c r="O1883" s="18" t="str">
        <f>IF(S1883,"",INDEX(XMLLINK[BemerkungPerson],MATCH(Q1884&amp;"_"&amp;D1883,XMLLINK[EID_MID],0)))</f>
        <v/>
      </c>
      <c r="Q1883" s="21">
        <f t="shared" si="372"/>
        <v>94</v>
      </c>
      <c r="R1883" s="15">
        <v>8</v>
      </c>
      <c r="S1883" s="18" t="b">
        <f>ISERROR(INDEX(XMLLINK[NamePerson],MATCH(Q1877&amp;"_"&amp;D1883,XMLLINK[EID_MID],0)))</f>
        <v>1</v>
      </c>
      <c r="U1883" s="15" t="str">
        <f t="shared" ca="1" si="373"/>
        <v/>
      </c>
      <c r="W1883" s="15" t="str">
        <f>IF(OR(M1883="",COUNTIF(M1876:M1882,M1883)&gt;0),"",", "&amp;M1883)</f>
        <v/>
      </c>
      <c r="Y1883" s="15" t="str">
        <f>IF(OR(K1883="",COUNTIF(K1880:K1882,K1883)&gt;0),"",", "&amp;K1883)</f>
        <v/>
      </c>
    </row>
    <row r="1884" spans="1:25" x14ac:dyDescent="0.25">
      <c r="A1884" s="24"/>
      <c r="B1884" s="17" t="s">
        <v>87</v>
      </c>
      <c r="C1884" s="18" t="str">
        <f>IF(ISERROR(S1875),"",INDEX(XMLLINK[Auftrittzeit],MATCH(Q1884,XMLLINK[EnsembleNr],0)))</f>
        <v/>
      </c>
      <c r="D1884" s="17" t="s">
        <v>94</v>
      </c>
      <c r="E1884" s="15" t="s">
        <v>29</v>
      </c>
      <c r="F1884" s="15" t="s">
        <v>30</v>
      </c>
      <c r="G1884" s="15" t="s">
        <v>95</v>
      </c>
      <c r="H1884" s="15" t="s">
        <v>32</v>
      </c>
      <c r="I1884" s="15" t="s">
        <v>20</v>
      </c>
      <c r="J1884" s="15" t="s">
        <v>39</v>
      </c>
      <c r="Q1884" s="21">
        <f t="shared" si="372"/>
        <v>94</v>
      </c>
      <c r="U1884" s="15">
        <f ca="1">COUNT(U1876:U1883)</f>
        <v>0</v>
      </c>
      <c r="W1884" s="29" t="str">
        <f>CONCATENATE(W1885,V1886,W1886,V1887,W1887,V1888,W1888,V1889,W1889,V1890,W1890,V1891,W1891)</f>
        <v/>
      </c>
    </row>
    <row r="1885" spans="1:25" x14ac:dyDescent="0.25">
      <c r="A1885" s="24"/>
      <c r="B1885" s="17" t="s">
        <v>88</v>
      </c>
      <c r="C1885" s="18" t="str">
        <f>IF(ISERROR(S1875),"",INDEX(XMLLINK[Bemerkung],MATCH(Q1885,XMLLINK[EnsembleNr],0)))</f>
        <v/>
      </c>
      <c r="D1885" s="21">
        <v>1</v>
      </c>
      <c r="E1885" s="18" t="str">
        <f>IF(S1885,"",INDEX(XMLLINK[Titel],MATCH(Q1886&amp;"_"&amp;D1885,XMLLINK[EID_WID],0)))</f>
        <v/>
      </c>
      <c r="F1885" s="18" t="str">
        <f>IF(S1885,"",INDEX(XMLLINK[Komponist],MATCH(Q1886&amp;"_"&amp;D1885,XMLLINK[EID_WID],0)))</f>
        <v/>
      </c>
      <c r="G1885" s="18" t="str">
        <f>IF(S1885,"",INDEX(XMLLINK[Satz],MATCH(Q1886&amp;"_"&amp;D1885,XMLLINK[EID_WID],0)))</f>
        <v/>
      </c>
      <c r="H1885" s="18" t="str">
        <f>IF(S1885,"",INDEX(XMLLINK[Dauer],MATCH(Q1886&amp;"_"&amp;D1885,XMLLINK[EID_WID],0)))</f>
        <v/>
      </c>
      <c r="I1885" s="18" t="str">
        <f>IF(S1885,"",INDEX(XMLLINK[BemerkungWerk],MATCH(Q1886&amp;"_"&amp;D1885,XMLLINK[EID_WID],0)))</f>
        <v/>
      </c>
      <c r="J1885" s="18" t="str">
        <f>IF(S1885,"",INDEX(XMLLINK[Pflicht],MATCH(Q1886&amp;"_"&amp;D1885,XMLLINK[EID_WID],0)))</f>
        <v/>
      </c>
      <c r="Q1885" s="21">
        <f t="shared" si="372"/>
        <v>94</v>
      </c>
      <c r="R1885" s="22" t="s">
        <v>102</v>
      </c>
      <c r="S1885" s="18" t="b">
        <f>ISERROR(INDEX(XMLLINK[NamePerson],MATCH(Q1887&amp;"_"&amp;D1885,XMLLINK[EID_WID],0)))</f>
        <v>1</v>
      </c>
      <c r="W1885" s="15" t="str">
        <f t="shared" ref="W1885:W1892" si="374">IF(AND(F1885="",G1885=""),E1885,IF(AND(F1885&lt;&gt;"",G1885&lt;&gt;""),F1885&amp;", "&amp;E1885&amp;", "&amp;G1885,IF(F1885="",E1885&amp;", "&amp;G1885,F1885&amp;", "&amp;E1885)))</f>
        <v/>
      </c>
    </row>
    <row r="1886" spans="1:25" x14ac:dyDescent="0.25">
      <c r="A1886" s="24"/>
      <c r="B1886" s="17" t="s">
        <v>108</v>
      </c>
      <c r="C1886" s="28" t="str">
        <f ca="1">IF(U1884=0,"",SUM(U1876:U1883)/U1884/365.25)</f>
        <v/>
      </c>
      <c r="D1886" s="21">
        <v>2</v>
      </c>
      <c r="E1886" s="18" t="str">
        <f>IF(S1886,"",INDEX(XMLLINK[Titel],MATCH(Q1887&amp;"_"&amp;D1886,XMLLINK[EID_WID],0)))</f>
        <v/>
      </c>
      <c r="F1886" s="18" t="str">
        <f>IF(S1886,"",INDEX(XMLLINK[Komponist],MATCH(Q1887&amp;"_"&amp;D1886,XMLLINK[EID_WID],0)))</f>
        <v/>
      </c>
      <c r="G1886" s="18" t="str">
        <f>IF(S1886,"",INDEX(XMLLINK[Satz],MATCH(Q1887&amp;"_"&amp;D1886,XMLLINK[EID_WID],0)))</f>
        <v/>
      </c>
      <c r="H1886" s="18" t="str">
        <f>IF(S1886,"",INDEX(XMLLINK[Dauer],MATCH(Q1887&amp;"_"&amp;D1886,XMLLINK[EID_WID],0)))</f>
        <v/>
      </c>
      <c r="I1886" s="18" t="str">
        <f>IF(S1886,"",INDEX(XMLLINK[BemerkungWerk],MATCH(Q1887&amp;"_"&amp;D1886,XMLLINK[EID_WID],0)))</f>
        <v/>
      </c>
      <c r="J1886" s="18" t="str">
        <f>IF(S1886,"",INDEX(XMLLINK[Pflicht],MATCH(Q1887&amp;"_"&amp;D1886,XMLLINK[EID_WID],0)))</f>
        <v/>
      </c>
      <c r="Q1886" s="21">
        <f t="shared" si="372"/>
        <v>94</v>
      </c>
      <c r="R1886" s="22">
        <v>2</v>
      </c>
      <c r="S1886" s="18" t="b">
        <f>ISERROR(INDEX(XMLLINK[NamePerson],MATCH(Q1888&amp;"_"&amp;D1886,XMLLINK[EID_WID],0)))</f>
        <v>1</v>
      </c>
      <c r="V1886" s="15" t="str">
        <f>IF(W1886="","","; ")</f>
        <v/>
      </c>
      <c r="W1886" s="15" t="str">
        <f t="shared" si="374"/>
        <v/>
      </c>
    </row>
    <row r="1887" spans="1:25" x14ac:dyDescent="0.25">
      <c r="A1887" s="24"/>
      <c r="D1887" s="21">
        <v>3</v>
      </c>
      <c r="E1887" s="18" t="str">
        <f>IF(S1887,"",INDEX(XMLLINK[Titel],MATCH(Q1888&amp;"_"&amp;D1887,XMLLINK[EID_WID],0)))</f>
        <v/>
      </c>
      <c r="F1887" s="18" t="str">
        <f>IF(S1887,"",INDEX(XMLLINK[Komponist],MATCH(Q1888&amp;"_"&amp;D1887,XMLLINK[EID_WID],0)))</f>
        <v/>
      </c>
      <c r="G1887" s="18" t="str">
        <f>IF(S1887,"",INDEX(XMLLINK[Satz],MATCH(Q1888&amp;"_"&amp;D1887,XMLLINK[EID_WID],0)))</f>
        <v/>
      </c>
      <c r="H1887" s="18" t="str">
        <f>IF(S1887,"",INDEX(XMLLINK[Dauer],MATCH(Q1888&amp;"_"&amp;D1887,XMLLINK[EID_WID],0)))</f>
        <v/>
      </c>
      <c r="I1887" s="18" t="str">
        <f>IF(S1887,"",INDEX(XMLLINK[BemerkungWerk],MATCH(Q1888&amp;"_"&amp;D1887,XMLLINK[EID_WID],0)))</f>
        <v/>
      </c>
      <c r="J1887" s="18" t="str">
        <f>IF(S1887,"",INDEX(XMLLINK[Pflicht],MATCH(Q1888&amp;"_"&amp;D1887,XMLLINK[EID_WID],0)))</f>
        <v/>
      </c>
      <c r="Q1887" s="21">
        <f t="shared" si="372"/>
        <v>94</v>
      </c>
      <c r="R1887" s="22">
        <v>3</v>
      </c>
      <c r="S1887" s="18" t="b">
        <f>ISERROR(INDEX(XMLLINK[NamePerson],MATCH(Q1889&amp;"_"&amp;D1887,XMLLINK[EID_WID],0)))</f>
        <v>1</v>
      </c>
      <c r="V1887" s="15" t="str">
        <f t="shared" ref="V1887:V1892" si="375">IF(W1887="","","; ")</f>
        <v/>
      </c>
      <c r="W1887" s="15" t="str">
        <f t="shared" si="374"/>
        <v/>
      </c>
    </row>
    <row r="1888" spans="1:25" x14ac:dyDescent="0.25">
      <c r="A1888" s="24"/>
      <c r="D1888" s="21">
        <v>4</v>
      </c>
      <c r="E1888" s="18" t="str">
        <f>IF(S1888,"",INDEX(XMLLINK[Titel],MATCH(Q1889&amp;"_"&amp;D1888,XMLLINK[EID_WID],0)))</f>
        <v/>
      </c>
      <c r="F1888" s="18" t="str">
        <f>IF(S1888,"",INDEX(XMLLINK[Komponist],MATCH(Q1889&amp;"_"&amp;D1888,XMLLINK[EID_WID],0)))</f>
        <v/>
      </c>
      <c r="G1888" s="18" t="str">
        <f>IF(S1888,"",INDEX(XMLLINK[Satz],MATCH(Q1889&amp;"_"&amp;D1888,XMLLINK[EID_WID],0)))</f>
        <v/>
      </c>
      <c r="H1888" s="18" t="str">
        <f>IF(S1888,"",INDEX(XMLLINK[Dauer],MATCH(Q1889&amp;"_"&amp;D1888,XMLLINK[EID_WID],0)))</f>
        <v/>
      </c>
      <c r="I1888" s="18" t="str">
        <f>IF(S1888,"",INDEX(XMLLINK[BemerkungWerk],MATCH(Q1889&amp;"_"&amp;D1888,XMLLINK[EID_WID],0)))</f>
        <v/>
      </c>
      <c r="J1888" s="18" t="str">
        <f>IF(S1888,"",INDEX(XMLLINK[Pflicht],MATCH(Q1889&amp;"_"&amp;D1888,XMLLINK[EID_WID],0)))</f>
        <v/>
      </c>
      <c r="Q1888" s="21">
        <f t="shared" si="372"/>
        <v>94</v>
      </c>
      <c r="R1888" s="22">
        <v>4</v>
      </c>
      <c r="S1888" s="18" t="b">
        <f>ISERROR(INDEX(XMLLINK[NamePerson],MATCH(Q1890&amp;"_"&amp;D1888,XMLLINK[EID_WID],0)))</f>
        <v>1</v>
      </c>
      <c r="V1888" s="15" t="str">
        <f t="shared" si="375"/>
        <v/>
      </c>
      <c r="W1888" s="15" t="str">
        <f t="shared" si="374"/>
        <v/>
      </c>
    </row>
    <row r="1889" spans="1:25" x14ac:dyDescent="0.25">
      <c r="A1889" s="24"/>
      <c r="D1889" s="21">
        <v>5</v>
      </c>
      <c r="E1889" s="18" t="str">
        <f>IF(S1889,"",INDEX(XMLLINK[Titel],MATCH(Q1890&amp;"_"&amp;D1889,XMLLINK[EID_WID],0)))</f>
        <v/>
      </c>
      <c r="F1889" s="18" t="str">
        <f>IF(S1889,"",INDEX(XMLLINK[Komponist],MATCH(Q1890&amp;"_"&amp;D1889,XMLLINK[EID_WID],0)))</f>
        <v/>
      </c>
      <c r="G1889" s="18" t="str">
        <f>IF(S1889,"",INDEX(XMLLINK[Satz],MATCH(Q1890&amp;"_"&amp;D1889,XMLLINK[EID_WID],0)))</f>
        <v/>
      </c>
      <c r="H1889" s="18" t="str">
        <f>IF(S1889,"",INDEX(XMLLINK[Dauer],MATCH(Q1890&amp;"_"&amp;D1889,XMLLINK[EID_WID],0)))</f>
        <v/>
      </c>
      <c r="I1889" s="18" t="str">
        <f>IF(S1889,"",INDEX(XMLLINK[BemerkungWerk],MATCH(Q1890&amp;"_"&amp;D1889,XMLLINK[EID_WID],0)))</f>
        <v/>
      </c>
      <c r="J1889" s="18" t="str">
        <f>IF(S1889,"",INDEX(XMLLINK[Pflicht],MATCH(Q1890&amp;"_"&amp;D1889,XMLLINK[EID_WID],0)))</f>
        <v/>
      </c>
      <c r="Q1889" s="21">
        <f t="shared" si="372"/>
        <v>94</v>
      </c>
      <c r="R1889" s="22">
        <v>5</v>
      </c>
      <c r="S1889" s="18" t="b">
        <f>ISERROR(INDEX(XMLLINK[NamePerson],MATCH(Q1891&amp;"_"&amp;D1889,XMLLINK[EID_WID],0)))</f>
        <v>1</v>
      </c>
      <c r="V1889" s="15" t="str">
        <f t="shared" si="375"/>
        <v/>
      </c>
      <c r="W1889" s="15" t="str">
        <f t="shared" si="374"/>
        <v/>
      </c>
    </row>
    <row r="1890" spans="1:25" x14ac:dyDescent="0.25">
      <c r="A1890" s="24"/>
      <c r="D1890" s="21">
        <v>6</v>
      </c>
      <c r="E1890" s="18" t="str">
        <f>IF(S1890,"",INDEX(XMLLINK[Titel],MATCH(Q1891&amp;"_"&amp;D1890,XMLLINK[EID_WID],0)))</f>
        <v/>
      </c>
      <c r="F1890" s="18" t="str">
        <f>IF(S1890,"",INDEX(XMLLINK[Komponist],MATCH(Q1891&amp;"_"&amp;D1890,XMLLINK[EID_WID],0)))</f>
        <v/>
      </c>
      <c r="G1890" s="18" t="str">
        <f>IF(S1890,"",INDEX(XMLLINK[Satz],MATCH(Q1891&amp;"_"&amp;D1890,XMLLINK[EID_WID],0)))</f>
        <v/>
      </c>
      <c r="H1890" s="18" t="str">
        <f>IF(S1890,"",INDEX(XMLLINK[Dauer],MATCH(Q1891&amp;"_"&amp;D1890,XMLLINK[EID_WID],0)))</f>
        <v/>
      </c>
      <c r="I1890" s="18" t="str">
        <f>IF(S1890,"",INDEX(XMLLINK[BemerkungWerk],MATCH(Q1891&amp;"_"&amp;D1890,XMLLINK[EID_WID],0)))</f>
        <v/>
      </c>
      <c r="J1890" s="18" t="str">
        <f>IF(S1890,"",INDEX(XMLLINK[Pflicht],MATCH(Q1891&amp;"_"&amp;D1890,XMLLINK[EID_WID],0)))</f>
        <v/>
      </c>
      <c r="Q1890" s="21">
        <f t="shared" si="372"/>
        <v>94</v>
      </c>
      <c r="R1890" s="22">
        <v>6</v>
      </c>
      <c r="S1890" s="18" t="b">
        <f>ISERROR(INDEX(XMLLINK[NamePerson],MATCH(Q1892&amp;"_"&amp;D1890,XMLLINK[EID_WID],0)))</f>
        <v>1</v>
      </c>
      <c r="V1890" s="15" t="str">
        <f t="shared" si="375"/>
        <v/>
      </c>
      <c r="W1890" s="15" t="str">
        <f t="shared" si="374"/>
        <v/>
      </c>
    </row>
    <row r="1891" spans="1:25" x14ac:dyDescent="0.25">
      <c r="A1891" s="24"/>
      <c r="D1891" s="21">
        <v>7</v>
      </c>
      <c r="E1891" s="18" t="str">
        <f>IF(S1891,"",INDEX(XMLLINK[Titel],MATCH(Q1892&amp;"_"&amp;D1891,XMLLINK[EID_WID],0)))</f>
        <v/>
      </c>
      <c r="F1891" s="18" t="str">
        <f>IF(S1891,"",INDEX(XMLLINK[Komponist],MATCH(Q1892&amp;"_"&amp;D1891,XMLLINK[EID_WID],0)))</f>
        <v/>
      </c>
      <c r="G1891" s="18" t="str">
        <f>IF(S1891,"",INDEX(XMLLINK[Satz],MATCH(Q1892&amp;"_"&amp;D1891,XMLLINK[EID_WID],0)))</f>
        <v/>
      </c>
      <c r="H1891" s="18" t="str">
        <f>IF(S1891,"",INDEX(XMLLINK[Dauer],MATCH(Q1892&amp;"_"&amp;D1891,XMLLINK[EID_WID],0)))</f>
        <v/>
      </c>
      <c r="I1891" s="18" t="str">
        <f>IF(S1891,"",INDEX(XMLLINK[BemerkungWerk],MATCH(Q1892&amp;"_"&amp;D1891,XMLLINK[EID_WID],0)))</f>
        <v/>
      </c>
      <c r="J1891" s="18" t="str">
        <f>IF(S1891,"",INDEX(XMLLINK[Pflicht],MATCH(Q1892&amp;"_"&amp;D1891,XMLLINK[EID_WID],0)))</f>
        <v/>
      </c>
      <c r="Q1891" s="21">
        <f t="shared" si="372"/>
        <v>94</v>
      </c>
      <c r="R1891" s="22">
        <v>7</v>
      </c>
      <c r="S1891" s="18" t="b">
        <f>ISERROR(INDEX(XMLLINK[NamePerson],MATCH(Q1893&amp;"_"&amp;D1891,XMLLINK[EID_WID],0)))</f>
        <v>1</v>
      </c>
      <c r="V1891" s="15" t="str">
        <f t="shared" si="375"/>
        <v/>
      </c>
      <c r="W1891" s="15" t="str">
        <f t="shared" si="374"/>
        <v/>
      </c>
    </row>
    <row r="1892" spans="1:25" x14ac:dyDescent="0.25">
      <c r="A1892" s="24"/>
      <c r="D1892" s="21">
        <v>8</v>
      </c>
      <c r="E1892" s="18" t="str">
        <f>IF(S1892,"",INDEX(XMLLINK[Titel],MATCH(Q1893&amp;"_"&amp;D1892,XMLLINK[EID_WID],0)))</f>
        <v/>
      </c>
      <c r="F1892" s="18" t="str">
        <f>IF(S1892,"",INDEX(XMLLINK[Komponist],MATCH(Q1893&amp;"_"&amp;D1892,XMLLINK[EID_WID],0)))</f>
        <v/>
      </c>
      <c r="G1892" s="18" t="str">
        <f>IF(S1892,"",INDEX(XMLLINK[Satz],MATCH(Q1893&amp;"_"&amp;D1892,XMLLINK[EID_WID],0)))</f>
        <v/>
      </c>
      <c r="H1892" s="18" t="str">
        <f>IF(S1892,"",INDEX(XMLLINK[Dauer],MATCH(Q1893&amp;"_"&amp;D1892,XMLLINK[EID_WID],0)))</f>
        <v/>
      </c>
      <c r="I1892" s="18" t="str">
        <f>IF(S1892,"",INDEX(XMLLINK[BemerkungWerk],MATCH(Q1893&amp;"_"&amp;D1892,XMLLINK[EID_WID],0)))</f>
        <v/>
      </c>
      <c r="J1892" s="18" t="str">
        <f>IF(S1892,"",INDEX(XMLLINK[Pflicht],MATCH(Q1893&amp;"_"&amp;D1892,XMLLINK[EID_WID],0)))</f>
        <v/>
      </c>
      <c r="Q1892" s="21"/>
      <c r="R1892" s="22">
        <v>8</v>
      </c>
      <c r="S1892" s="18" t="b">
        <f>ISERROR(INDEX(XMLLINK[NamePerson],MATCH(A1893&amp;"_"&amp;D1892,XMLLINK[EID_WID],0)))</f>
        <v>1</v>
      </c>
      <c r="V1892" s="15" t="str">
        <f t="shared" si="375"/>
        <v/>
      </c>
      <c r="W1892" s="15" t="str">
        <f t="shared" si="374"/>
        <v/>
      </c>
    </row>
    <row r="1894" spans="1:25" x14ac:dyDescent="0.25">
      <c r="A1894" s="23" t="s">
        <v>96</v>
      </c>
      <c r="B1894" s="23">
        <f>(ROW()+6)/20</f>
        <v>95</v>
      </c>
      <c r="C1894" s="24"/>
      <c r="D1894" s="24"/>
      <c r="E1894" s="24"/>
      <c r="F1894" s="24"/>
      <c r="G1894" s="24"/>
      <c r="H1894" s="24"/>
      <c r="I1894" s="24"/>
      <c r="J1894" s="24"/>
      <c r="K1894" s="24"/>
      <c r="L1894" s="24"/>
      <c r="M1894" s="24"/>
      <c r="N1894" s="24"/>
      <c r="O1894" s="24"/>
    </row>
    <row r="1895" spans="1:25" x14ac:dyDescent="0.25">
      <c r="A1895" s="24"/>
      <c r="B1895" s="17" t="s">
        <v>78</v>
      </c>
      <c r="C1895" s="18" t="str">
        <f>IF(ISERROR(S1895),"",INDEX(XMLLINK[Name],MATCH(Q1896,XMLLINK[EnsembleNr],0)))</f>
        <v/>
      </c>
      <c r="D1895" s="17" t="s">
        <v>89</v>
      </c>
      <c r="E1895" s="19" t="s">
        <v>11</v>
      </c>
      <c r="F1895" s="15" t="s">
        <v>90</v>
      </c>
      <c r="G1895" s="15" t="s">
        <v>91</v>
      </c>
      <c r="H1895" s="15" t="s">
        <v>24</v>
      </c>
      <c r="I1895" s="15" t="s">
        <v>25</v>
      </c>
      <c r="J1895" s="15" t="s">
        <v>26</v>
      </c>
      <c r="K1895" s="15" t="s">
        <v>27</v>
      </c>
      <c r="L1895" s="15" t="s">
        <v>18</v>
      </c>
      <c r="M1895" s="15" t="s">
        <v>92</v>
      </c>
      <c r="N1895" s="15" t="s">
        <v>93</v>
      </c>
      <c r="O1895" s="15" t="s">
        <v>20</v>
      </c>
      <c r="Q1895" s="21" t="s">
        <v>103</v>
      </c>
      <c r="R1895" s="17" t="s">
        <v>97</v>
      </c>
      <c r="S1895" s="20" t="e">
        <f>VLOOKUP(Q1897,XMLLINK[EnsembleNr],1,0)</f>
        <v>#N/A</v>
      </c>
      <c r="T1895" s="15" t="s">
        <v>100</v>
      </c>
      <c r="W1895" s="29" t="str">
        <f>CONCATENATE(W1896,W1897,W1898,W1899,W1900,W1901,W1902,W1903)</f>
        <v/>
      </c>
      <c r="X1895" s="31">
        <f>8-COUNTIF(W1896:W1903,"")</f>
        <v>0</v>
      </c>
      <c r="Y1895" s="29" t="str">
        <f>CONCATENATE(Y1896,Y1897,Y1898,Y1899,Y1900,Y1901,Y1902,Y1903)</f>
        <v/>
      </c>
    </row>
    <row r="1896" spans="1:25" x14ac:dyDescent="0.25">
      <c r="A1896" s="24"/>
      <c r="B1896" s="17" t="s">
        <v>79</v>
      </c>
      <c r="C1896" s="18" t="str">
        <f>IF(ISERROR(S1895),"",INDEX(XMLLINK[Leiter],MATCH(Q1896,XMLLINK[EnsembleNr],0)))</f>
        <v/>
      </c>
      <c r="D1896" s="21">
        <v>1</v>
      </c>
      <c r="E1896" s="18" t="str">
        <f>IF(S1896,"",INDEX(XMLLINK[NamePerson],MATCH(Q1897&amp;"_"&amp;D1896,XMLLINK[EID_MID],0)))</f>
        <v/>
      </c>
      <c r="F1896" s="18" t="str">
        <f>IF(S1896,"",INDEX(XMLLINK[GebDat],MATCH(Q1897&amp;"_"&amp;D1896,XMLLINK[EID_MID],0)))</f>
        <v/>
      </c>
      <c r="G1896" s="18" t="str">
        <f>IF(S1896,"",INDEX(XMLLINK[Geschlecht],MATCH(Q1897&amp;"_"&amp;D1896,XMLLINK[EID_MID],0)))</f>
        <v/>
      </c>
      <c r="H1896" s="18" t="str">
        <f>IF(S1896,"",INDEX(XMLLINK[Adresse],MATCH(Q1897&amp;"_"&amp;D1896,XMLLINK[EID_MID],0)))</f>
        <v/>
      </c>
      <c r="I1896" s="18" t="str">
        <f>IF(S1896,"",INDEX(XMLLINK[Email],MATCH(Q1897&amp;"_"&amp;D1896,XMLLINK[EID_MID],0)))</f>
        <v/>
      </c>
      <c r="J1896" s="18" t="str">
        <f>IF(S1896,"",INDEX(XMLLINK[Telefon],MATCH(Q1897&amp;"_"&amp;D1896,XMLLINK[EID_MID],0)))</f>
        <v/>
      </c>
      <c r="K1896" s="18" t="str">
        <f>IF(S1896,"",INDEX(XMLLINK[Instrument],MATCH(Q1897&amp;"_"&amp;D1896,XMLLINK[EID_MID],0)))</f>
        <v/>
      </c>
      <c r="L1896" s="18" t="str">
        <f>IF(S1896,"",INDEX(XMLLINK[BereichIDPerson],MATCH(Q1897&amp;"_"&amp;D1896,XMLLINK[EID_MID],0)))</f>
        <v/>
      </c>
      <c r="M1896" s="18" t="str">
        <f>IF(S1896,"",INDEX(XMLLINK[BereichNamePerson],MATCH(Q1897&amp;"_"&amp;D1896,XMLLINK[EID_MID],0)))</f>
        <v/>
      </c>
      <c r="N1896" s="18" t="str">
        <f>IF(S1896,"",INDEX(XMLLINK[AuswahlPerson],MATCH(Q1897&amp;"_"&amp;D1896,XMLLINK[EID_MID],0)))</f>
        <v/>
      </c>
      <c r="O1896" s="18" t="str">
        <f>IF(S1896,"",INDEX(XMLLINK[BemerkungPerson],MATCH(Q1897&amp;"_"&amp;D1896,XMLLINK[EID_MID],0)))</f>
        <v/>
      </c>
      <c r="Q1896" s="21">
        <f>B1894</f>
        <v>95</v>
      </c>
      <c r="R1896" s="22" t="s">
        <v>101</v>
      </c>
      <c r="S1896" s="18" t="b">
        <f>ISERROR(INDEX(XMLLINK[NamePerson],MATCH(Q1897&amp;"_"&amp;D1896,XMLLINK[EID_MID],0)))</f>
        <v>1</v>
      </c>
      <c r="U1896" s="15" t="str">
        <f ca="1">IF(ISNUMBER(DATEVALUE(F1896)),TODAY()-DATEVALUE(F1896),"")</f>
        <v/>
      </c>
      <c r="W1896" s="15" t="str">
        <f>M1896</f>
        <v/>
      </c>
      <c r="X1896" s="29" t="str">
        <f>IF(E1896="","",IF(E1897="",E1896,IF(E1898="",E1896&amp;", "&amp;E1897,IF(E1899="",E1896&amp;", "&amp;E1897&amp;", "&amp;E1898,IF(E1900="",E1896&amp;", "&amp;E1897&amp;", "&amp;E1898&amp;", "&amp;E1899,IF(E1901="",E1896&amp;", "&amp;E1897&amp;", "&amp;E1898&amp;", "&amp;E1899&amp;", "&amp;E1900,IF(E1902="",E1896&amp;", "&amp;E1897&amp;", "&amp;E1898&amp;", "&amp;E1899&amp;", "&amp;E1900&amp;", "&amp;E1901,IF(E1903="",E1896&amp;", "&amp;E1897&amp;", "&amp;E1898&amp;", "&amp;E1899&amp;", "&amp;E1900&amp;", "&amp;E1901&amp;", "&amp;E1902,E1896&amp;", "&amp;E1897&amp;", "&amp;E1898&amp;", "&amp;E1899&amp;", "&amp;E1900&amp;", "&amp;E1901&amp;", "&amp;E1902&amp;", "&amp;E1903))))))))</f>
        <v/>
      </c>
      <c r="Y1896" s="15" t="str">
        <f>K1896</f>
        <v/>
      </c>
    </row>
    <row r="1897" spans="1:25" x14ac:dyDescent="0.25">
      <c r="A1897" s="24"/>
      <c r="B1897" s="17" t="s">
        <v>80</v>
      </c>
      <c r="C1897" s="18" t="str">
        <f>IF(ISERROR(S1895),"",INDEX(XMLLINK[LeiterEmail],MATCH(Q1897,XMLLINK[EnsembleNr],0)))</f>
        <v/>
      </c>
      <c r="D1897" s="21">
        <v>2</v>
      </c>
      <c r="E1897" s="18" t="str">
        <f>IF(S1897,"",INDEX(XMLLINK[NamePerson],MATCH(Q1898&amp;"_"&amp;D1897,XMLLINK[EID_MID],0)))</f>
        <v/>
      </c>
      <c r="F1897" s="18" t="str">
        <f>IF(S1897,"",INDEX(XMLLINK[GebDat],MATCH(Q1898&amp;"_"&amp;D1897,XMLLINK[EID_MID],0)))</f>
        <v/>
      </c>
      <c r="G1897" s="18" t="str">
        <f>IF(S1897,"",INDEX(XMLLINK[Geschlecht],MATCH(Q1898&amp;"_"&amp;D1897,XMLLINK[EID_MID],0)))</f>
        <v/>
      </c>
      <c r="H1897" s="18" t="str">
        <f>IF(S1897,"",INDEX(XMLLINK[Adresse],MATCH(Q1898&amp;"_"&amp;D1897,XMLLINK[EID_MID],0)))</f>
        <v/>
      </c>
      <c r="I1897" s="18" t="str">
        <f>IF(S1897,"",INDEX(XMLLINK[Email],MATCH(Q1898&amp;"_"&amp;D1897,XMLLINK[EID_MID],0)))</f>
        <v/>
      </c>
      <c r="J1897" s="18" t="str">
        <f>IF(S1897,"",INDEX(XMLLINK[Telefon],MATCH(Q1898&amp;"_"&amp;D1897,XMLLINK[EID_MID],0)))</f>
        <v/>
      </c>
      <c r="K1897" s="18" t="str">
        <f>IF(S1897,"",INDEX(XMLLINK[Instrument],MATCH(Q1898&amp;"_"&amp;D1897,XMLLINK[EID_MID],0)))</f>
        <v/>
      </c>
      <c r="L1897" s="18" t="str">
        <f>IF(S1897,"",INDEX(XMLLINK[BereichIDPerson],MATCH(Q1898&amp;"_"&amp;D1897,XMLLINK[EID_MID],0)))</f>
        <v/>
      </c>
      <c r="M1897" s="18" t="str">
        <f>IF(S1897,"",INDEX(XMLLINK[BereichNamePerson],MATCH(Q1898&amp;"_"&amp;D1897,XMLLINK[EID_MID],0)))</f>
        <v/>
      </c>
      <c r="N1897" s="18" t="str">
        <f>IF(S1897,"",INDEX(XMLLINK[AuswahlPerson],MATCH(Q1898&amp;"_"&amp;D1897,XMLLINK[EID_MID],0)))</f>
        <v/>
      </c>
      <c r="O1897" s="18" t="str">
        <f>IF(S1897,"",INDEX(XMLLINK[BemerkungPerson],MATCH(Q1898&amp;"_"&amp;D1897,XMLLINK[EID_MID],0)))</f>
        <v/>
      </c>
      <c r="Q1897" s="21">
        <f t="shared" ref="Q1897:Q1911" si="376">Q1896</f>
        <v>95</v>
      </c>
      <c r="R1897" s="15">
        <v>2</v>
      </c>
      <c r="S1897" s="18" t="b">
        <f>ISERROR(INDEX(XMLLINK[NamePerson],MATCH(Q1897&amp;"_"&amp;D1897,XMLLINK[EID_MID],0)))</f>
        <v>1</v>
      </c>
      <c r="U1897" s="15" t="str">
        <f t="shared" ref="U1897:U1903" ca="1" si="377">IF(ISNUMBER(DATEVALUE(F1897)),TODAY()-DATEVALUE(F1897),"")</f>
        <v/>
      </c>
      <c r="W1897" s="15" t="str">
        <f>IF(AND(M1897&lt;&gt;"",M1897&lt;&gt;M1896),", "&amp;M1897,"")</f>
        <v/>
      </c>
      <c r="Y1897" s="15" t="str">
        <f>IF(AND(K1897&lt;&gt;"",K1897&lt;&gt;K1896),", "&amp;K1897,"")</f>
        <v/>
      </c>
    </row>
    <row r="1898" spans="1:25" x14ac:dyDescent="0.25">
      <c r="A1898" s="24"/>
      <c r="B1898" s="17" t="s">
        <v>81</v>
      </c>
      <c r="C1898" s="18" t="str">
        <f>IF(ISERROR(S1895),"",INDEX(XMLLINK[LeiterTelefon],MATCH(Q1898,XMLLINK[EnsembleNr],0)))</f>
        <v/>
      </c>
      <c r="D1898" s="21">
        <v>3</v>
      </c>
      <c r="E1898" s="18" t="str">
        <f>IF(S1898,"",INDEX(XMLLINK[NamePerson],MATCH(Q1899&amp;"_"&amp;D1898,XMLLINK[EID_MID],0)))</f>
        <v/>
      </c>
      <c r="F1898" s="18" t="str">
        <f>IF(S1898,"",INDEX(XMLLINK[GebDat],MATCH(Q1899&amp;"_"&amp;D1898,XMLLINK[EID_MID],0)))</f>
        <v/>
      </c>
      <c r="G1898" s="18" t="str">
        <f>IF(S1898,"",INDEX(XMLLINK[Geschlecht],MATCH(Q1899&amp;"_"&amp;D1898,XMLLINK[EID_MID],0)))</f>
        <v/>
      </c>
      <c r="H1898" s="18" t="str">
        <f>IF(S1898,"",INDEX(XMLLINK[Adresse],MATCH(Q1899&amp;"_"&amp;D1898,XMLLINK[EID_MID],0)))</f>
        <v/>
      </c>
      <c r="I1898" s="18" t="str">
        <f>IF(S1898,"",INDEX(XMLLINK[Email],MATCH(Q1899&amp;"_"&amp;D1898,XMLLINK[EID_MID],0)))</f>
        <v/>
      </c>
      <c r="J1898" s="18" t="str">
        <f>IF(S1898,"",INDEX(XMLLINK[Telefon],MATCH(Q1899&amp;"_"&amp;D1898,XMLLINK[EID_MID],0)))</f>
        <v/>
      </c>
      <c r="K1898" s="18" t="str">
        <f>IF(S1898,"",INDEX(XMLLINK[Instrument],MATCH(Q1899&amp;"_"&amp;D1898,XMLLINK[EID_MID],0)))</f>
        <v/>
      </c>
      <c r="L1898" s="18" t="str">
        <f>IF(S1898,"",INDEX(XMLLINK[BereichIDPerson],MATCH(Q1899&amp;"_"&amp;D1898,XMLLINK[EID_MID],0)))</f>
        <v/>
      </c>
      <c r="M1898" s="18" t="str">
        <f>IF(S1898,"",INDEX(XMLLINK[BereichNamePerson],MATCH(Q1899&amp;"_"&amp;D1898,XMLLINK[EID_MID],0)))</f>
        <v/>
      </c>
      <c r="N1898" s="18" t="str">
        <f>IF(S1898,"",INDEX(XMLLINK[AuswahlPerson],MATCH(Q1899&amp;"_"&amp;D1898,XMLLINK[EID_MID],0)))</f>
        <v/>
      </c>
      <c r="O1898" s="18" t="str">
        <f>IF(S1898,"",INDEX(XMLLINK[BemerkungPerson],MATCH(Q1899&amp;"_"&amp;D1898,XMLLINK[EID_MID],0)))</f>
        <v/>
      </c>
      <c r="Q1898" s="21">
        <f t="shared" si="376"/>
        <v>95</v>
      </c>
      <c r="R1898" s="15">
        <v>3</v>
      </c>
      <c r="S1898" s="18" t="b">
        <f>ISERROR(INDEX(XMLLINK[NamePerson],MATCH(Q1897&amp;"_"&amp;D1898,XMLLINK[EID_MID],0)))</f>
        <v>1</v>
      </c>
      <c r="U1898" s="15" t="str">
        <f t="shared" ca="1" si="377"/>
        <v/>
      </c>
      <c r="W1898" s="15" t="str">
        <f>IF(OR(M1898="",COUNTIF(M1896:M1897,M1898)&gt;0),"",", "&amp;M1898)</f>
        <v/>
      </c>
      <c r="Y1898" s="15" t="str">
        <f>IF(OR(K1898="",COUNTIF(K1896:K1897,K1898)&gt;0),"",", "&amp;K1898)</f>
        <v/>
      </c>
    </row>
    <row r="1899" spans="1:25" x14ac:dyDescent="0.25">
      <c r="A1899" s="24"/>
      <c r="B1899" s="17" t="s">
        <v>82</v>
      </c>
      <c r="C1899" s="18" t="str">
        <f>IF(ISERROR(S1895),"",INDEX(XMLLINK[Art],MATCH(Q1899,XMLLINK[EnsembleNr],0)))</f>
        <v/>
      </c>
      <c r="D1899" s="21">
        <v>4</v>
      </c>
      <c r="E1899" s="18" t="str">
        <f>IF(S1899,"",INDEX(XMLLINK[NamePerson],MATCH(Q1900&amp;"_"&amp;D1899,XMLLINK[EID_MID],0)))</f>
        <v/>
      </c>
      <c r="F1899" s="18" t="str">
        <f>IF(S1899,"",INDEX(XMLLINK[GebDat],MATCH(Q1900&amp;"_"&amp;D1899,XMLLINK[EID_MID],0)))</f>
        <v/>
      </c>
      <c r="G1899" s="18" t="str">
        <f>IF(S1899,"",INDEX(XMLLINK[Geschlecht],MATCH(Q1900&amp;"_"&amp;D1899,XMLLINK[EID_MID],0)))</f>
        <v/>
      </c>
      <c r="H1899" s="18" t="str">
        <f>IF(S1899,"",INDEX(XMLLINK[Adresse],MATCH(Q1900&amp;"_"&amp;D1899,XMLLINK[EID_MID],0)))</f>
        <v/>
      </c>
      <c r="I1899" s="18" t="str">
        <f>IF(S1899,"",INDEX(XMLLINK[Email],MATCH(Q1900&amp;"_"&amp;D1899,XMLLINK[EID_MID],0)))</f>
        <v/>
      </c>
      <c r="J1899" s="18" t="str">
        <f>IF(S1899,"",INDEX(XMLLINK[Telefon],MATCH(Q1900&amp;"_"&amp;D1899,XMLLINK[EID_MID],0)))</f>
        <v/>
      </c>
      <c r="K1899" s="18" t="str">
        <f>IF(S1899,"",INDEX(XMLLINK[Instrument],MATCH(Q1900&amp;"_"&amp;D1899,XMLLINK[EID_MID],0)))</f>
        <v/>
      </c>
      <c r="L1899" s="18" t="str">
        <f>IF(S1899,"",INDEX(XMLLINK[BereichIDPerson],MATCH(Q1900&amp;"_"&amp;D1899,XMLLINK[EID_MID],0)))</f>
        <v/>
      </c>
      <c r="M1899" s="18" t="str">
        <f>IF(S1899,"",INDEX(XMLLINK[BereichNamePerson],MATCH(Q1900&amp;"_"&amp;D1899,XMLLINK[EID_MID],0)))</f>
        <v/>
      </c>
      <c r="N1899" s="18" t="str">
        <f>IF(S1899,"",INDEX(XMLLINK[AuswahlPerson],MATCH(Q1900&amp;"_"&amp;D1899,XMLLINK[EID_MID],0)))</f>
        <v/>
      </c>
      <c r="O1899" s="18" t="str">
        <f>IF(S1899,"",INDEX(XMLLINK[BemerkungPerson],MATCH(Q1900&amp;"_"&amp;D1899,XMLLINK[EID_MID],0)))</f>
        <v/>
      </c>
      <c r="Q1899" s="21">
        <f t="shared" si="376"/>
        <v>95</v>
      </c>
      <c r="R1899" s="15">
        <v>4</v>
      </c>
      <c r="S1899" s="18" t="b">
        <f>ISERROR(INDEX(XMLLINK[NamePerson],MATCH(Q1897&amp;"_"&amp;D1899,XMLLINK[EID_MID],0)))</f>
        <v>1</v>
      </c>
      <c r="U1899" s="15" t="str">
        <f t="shared" ca="1" si="377"/>
        <v/>
      </c>
      <c r="W1899" s="15" t="str">
        <f>IF(OR(M1899="",COUNTIF(M1896:M1898,M1899)&gt;0),"",", "&amp;M1899)</f>
        <v/>
      </c>
      <c r="Y1899" s="15" t="str">
        <f>IF(OR(K1899="",COUNTIF(K1896:K1898,K1899)&gt;0),"",", "&amp;K1899)</f>
        <v/>
      </c>
    </row>
    <row r="1900" spans="1:25" x14ac:dyDescent="0.25">
      <c r="A1900" s="24"/>
      <c r="B1900" s="17" t="s">
        <v>83</v>
      </c>
      <c r="C1900" s="18" t="str">
        <f>IF(ISERROR(S1895),"",INDEX(XMLLINK[Stufe],MATCH(Q1900,XMLLINK[EnsembleNr],0)))</f>
        <v/>
      </c>
      <c r="D1900" s="21">
        <v>5</v>
      </c>
      <c r="E1900" s="18" t="str">
        <f>IF(S1900,"",INDEX(XMLLINK[NamePerson],MATCH(Q1901&amp;"_"&amp;D1900,XMLLINK[EID_MID],0)))</f>
        <v/>
      </c>
      <c r="F1900" s="18" t="str">
        <f>IF(S1900,"",INDEX(XMLLINK[GebDat],MATCH(Q1901&amp;"_"&amp;D1900,XMLLINK[EID_MID],0)))</f>
        <v/>
      </c>
      <c r="G1900" s="18" t="str">
        <f>IF(S1900,"",INDEX(XMLLINK[Geschlecht],MATCH(Q1901&amp;"_"&amp;D1900,XMLLINK[EID_MID],0)))</f>
        <v/>
      </c>
      <c r="H1900" s="18" t="str">
        <f>IF(S1900,"",INDEX(XMLLINK[Adresse],MATCH(Q1901&amp;"_"&amp;D1900,XMLLINK[EID_MID],0)))</f>
        <v/>
      </c>
      <c r="I1900" s="18" t="str">
        <f>IF(S1900,"",INDEX(XMLLINK[Email],MATCH(Q1901&amp;"_"&amp;D1900,XMLLINK[EID_MID],0)))</f>
        <v/>
      </c>
      <c r="J1900" s="18" t="str">
        <f>IF(S1900,"",INDEX(XMLLINK[Telefon],MATCH(Q1901&amp;"_"&amp;D1900,XMLLINK[EID_MID],0)))</f>
        <v/>
      </c>
      <c r="K1900" s="18" t="str">
        <f>IF(S1900,"",INDEX(XMLLINK[Instrument],MATCH(Q1901&amp;"_"&amp;D1900,XMLLINK[EID_MID],0)))</f>
        <v/>
      </c>
      <c r="L1900" s="18" t="str">
        <f>IF(S1900,"",INDEX(XMLLINK[BereichIDPerson],MATCH(Q1901&amp;"_"&amp;D1900,XMLLINK[EID_MID],0)))</f>
        <v/>
      </c>
      <c r="M1900" s="18" t="str">
        <f>IF(S1900,"",INDEX(XMLLINK[BereichNamePerson],MATCH(Q1901&amp;"_"&amp;D1900,XMLLINK[EID_MID],0)))</f>
        <v/>
      </c>
      <c r="N1900" s="18" t="str">
        <f>IF(S1900,"",INDEX(XMLLINK[AuswahlPerson],MATCH(Q1901&amp;"_"&amp;D1900,XMLLINK[EID_MID],0)))</f>
        <v/>
      </c>
      <c r="O1900" s="18" t="str">
        <f>IF(S1900,"",INDEX(XMLLINK[BemerkungPerson],MATCH(Q1901&amp;"_"&amp;D1900,XMLLINK[EID_MID],0)))</f>
        <v/>
      </c>
      <c r="Q1900" s="21">
        <f t="shared" si="376"/>
        <v>95</v>
      </c>
      <c r="R1900" s="15">
        <v>5</v>
      </c>
      <c r="S1900" s="18" t="b">
        <f>ISERROR(INDEX(XMLLINK[NamePerson],MATCH(Q1897&amp;"_"&amp;D1900,XMLLINK[EID_MID],0)))</f>
        <v>1</v>
      </c>
      <c r="U1900" s="15" t="str">
        <f t="shared" ca="1" si="377"/>
        <v/>
      </c>
      <c r="W1900" s="15" t="str">
        <f>IF(OR(M1900="",COUNTIF(M1896:M1899,M1900)&gt;0),"",", "&amp;M1900)</f>
        <v/>
      </c>
      <c r="Y1900" s="15" t="str">
        <f>IF(OR(K1900="",COUNTIF(K1897:K1899,K1900)&gt;0),"",", "&amp;K1900)</f>
        <v/>
      </c>
    </row>
    <row r="1901" spans="1:25" x14ac:dyDescent="0.25">
      <c r="A1901" s="24"/>
      <c r="B1901" s="17" t="s">
        <v>84</v>
      </c>
      <c r="C1901" s="18" t="str">
        <f>IF(ISERROR(S1895),"",INDEX(XMLLINK[Artikel],MATCH(Q1901,XMLLINK[EnsembleNr],0)))</f>
        <v/>
      </c>
      <c r="D1901" s="21">
        <v>6</v>
      </c>
      <c r="E1901" s="18" t="str">
        <f>IF(S1901,"",INDEX(XMLLINK[NamePerson],MATCH(Q1902&amp;"_"&amp;D1901,XMLLINK[EID_MID],0)))</f>
        <v/>
      </c>
      <c r="F1901" s="18" t="str">
        <f>IF(S1901,"",INDEX(XMLLINK[GebDat],MATCH(Q1902&amp;"_"&amp;D1901,XMLLINK[EID_MID],0)))</f>
        <v/>
      </c>
      <c r="G1901" s="18" t="str">
        <f>IF(S1901,"",INDEX(XMLLINK[Geschlecht],MATCH(Q1902&amp;"_"&amp;D1901,XMLLINK[EID_MID],0)))</f>
        <v/>
      </c>
      <c r="H1901" s="18" t="str">
        <f>IF(S1901,"",INDEX(XMLLINK[Adresse],MATCH(Q1902&amp;"_"&amp;D1901,XMLLINK[EID_MID],0)))</f>
        <v/>
      </c>
      <c r="I1901" s="18" t="str">
        <f>IF(S1901,"",INDEX(XMLLINK[Email],MATCH(Q1902&amp;"_"&amp;D1901,XMLLINK[EID_MID],0)))</f>
        <v/>
      </c>
      <c r="J1901" s="18" t="str">
        <f>IF(S1901,"",INDEX(XMLLINK[Telefon],MATCH(Q1902&amp;"_"&amp;D1901,XMLLINK[EID_MID],0)))</f>
        <v/>
      </c>
      <c r="K1901" s="18" t="str">
        <f>IF(S1901,"",INDEX(XMLLINK[Instrument],MATCH(Q1902&amp;"_"&amp;D1901,XMLLINK[EID_MID],0)))</f>
        <v/>
      </c>
      <c r="L1901" s="18" t="str">
        <f>IF(S1901,"",INDEX(XMLLINK[BereichIDPerson],MATCH(Q1902&amp;"_"&amp;D1901,XMLLINK[EID_MID],0)))</f>
        <v/>
      </c>
      <c r="M1901" s="18" t="str">
        <f>IF(S1901,"",INDEX(XMLLINK[BereichNamePerson],MATCH(Q1902&amp;"_"&amp;D1901,XMLLINK[EID_MID],0)))</f>
        <v/>
      </c>
      <c r="N1901" s="18" t="str">
        <f>IF(S1901,"",INDEX(XMLLINK[AuswahlPerson],MATCH(Q1902&amp;"_"&amp;D1901,XMLLINK[EID_MID],0)))</f>
        <v/>
      </c>
      <c r="O1901" s="18" t="str">
        <f>IF(S1901,"",INDEX(XMLLINK[BemerkungPerson],MATCH(Q1902&amp;"_"&amp;D1901,XMLLINK[EID_MID],0)))</f>
        <v/>
      </c>
      <c r="Q1901" s="21">
        <f t="shared" si="376"/>
        <v>95</v>
      </c>
      <c r="R1901" s="15">
        <v>6</v>
      </c>
      <c r="S1901" s="18" t="b">
        <f>ISERROR(INDEX(XMLLINK[NamePerson],MATCH(Q1897&amp;"_"&amp;D1901,XMLLINK[EID_MID],0)))</f>
        <v>1</v>
      </c>
      <c r="U1901" s="15" t="str">
        <f t="shared" ca="1" si="377"/>
        <v/>
      </c>
      <c r="W1901" s="15" t="str">
        <f>IF(OR(M1901="",COUNTIF(M1896:M1900,M1901)&gt;0),"",", "&amp;M1901)</f>
        <v/>
      </c>
      <c r="Y1901" s="15" t="str">
        <f>IF(OR(K1901="",COUNTIF(K1898:K1900,K1901)&gt;0),"",", "&amp;K1901)</f>
        <v/>
      </c>
    </row>
    <row r="1902" spans="1:25" x14ac:dyDescent="0.25">
      <c r="A1902" s="24"/>
      <c r="B1902" s="17" t="s">
        <v>85</v>
      </c>
      <c r="C1902" s="18" t="str">
        <f>IF(ISERROR(S1895),"",INDEX(XMLLINK[BereichID],MATCH(Q1902,XMLLINK[EnsembleNr],0)))</f>
        <v/>
      </c>
      <c r="D1902" s="21">
        <v>7</v>
      </c>
      <c r="E1902" s="18" t="str">
        <f>IF(S1902,"",INDEX(XMLLINK[NamePerson],MATCH(Q1903&amp;"_"&amp;D1902,XMLLINK[EID_MID],0)))</f>
        <v/>
      </c>
      <c r="F1902" s="18" t="str">
        <f>IF(S1902,"",INDEX(XMLLINK[GebDat],MATCH(Q1903&amp;"_"&amp;D1902,XMLLINK[EID_MID],0)))</f>
        <v/>
      </c>
      <c r="G1902" s="18" t="str">
        <f>IF(S1902,"",INDEX(XMLLINK[Geschlecht],MATCH(Q1903&amp;"_"&amp;D1902,XMLLINK[EID_MID],0)))</f>
        <v/>
      </c>
      <c r="H1902" s="18" t="str">
        <f>IF(S1902,"",INDEX(XMLLINK[Adresse],MATCH(Q1903&amp;"_"&amp;D1902,XMLLINK[EID_MID],0)))</f>
        <v/>
      </c>
      <c r="I1902" s="18" t="str">
        <f>IF(S1902,"",INDEX(XMLLINK[Email],MATCH(Q1903&amp;"_"&amp;D1902,XMLLINK[EID_MID],0)))</f>
        <v/>
      </c>
      <c r="J1902" s="18" t="str">
        <f>IF(S1902,"",INDEX(XMLLINK[Telefon],MATCH(Q1903&amp;"_"&amp;D1902,XMLLINK[EID_MID],0)))</f>
        <v/>
      </c>
      <c r="K1902" s="18" t="str">
        <f>IF(S1902,"",INDEX(XMLLINK[Instrument],MATCH(Q1903&amp;"_"&amp;D1902,XMLLINK[EID_MID],0)))</f>
        <v/>
      </c>
      <c r="L1902" s="18" t="str">
        <f>IF(S1902,"",INDEX(XMLLINK[BereichIDPerson],MATCH(Q1903&amp;"_"&amp;D1902,XMLLINK[EID_MID],0)))</f>
        <v/>
      </c>
      <c r="M1902" s="18" t="str">
        <f>IF(S1902,"",INDEX(XMLLINK[BereichNamePerson],MATCH(Q1903&amp;"_"&amp;D1902,XMLLINK[EID_MID],0)))</f>
        <v/>
      </c>
      <c r="N1902" s="18" t="str">
        <f>IF(S1902,"",INDEX(XMLLINK[AuswahlPerson],MATCH(Q1903&amp;"_"&amp;D1902,XMLLINK[EID_MID],0)))</f>
        <v/>
      </c>
      <c r="O1902" s="18" t="str">
        <f>IF(S1902,"",INDEX(XMLLINK[BemerkungPerson],MATCH(Q1903&amp;"_"&amp;D1902,XMLLINK[EID_MID],0)))</f>
        <v/>
      </c>
      <c r="Q1902" s="21">
        <f t="shared" si="376"/>
        <v>95</v>
      </c>
      <c r="R1902" s="15">
        <v>7</v>
      </c>
      <c r="S1902" s="18" t="b">
        <f>ISERROR(INDEX(XMLLINK[NamePerson],MATCH(Q1897&amp;"_"&amp;D1902,XMLLINK[EID_MID],0)))</f>
        <v>1</v>
      </c>
      <c r="U1902" s="15" t="str">
        <f t="shared" ca="1" si="377"/>
        <v/>
      </c>
      <c r="W1902" s="15" t="str">
        <f>IF(OR(M1902="",COUNTIF(M1896:M1901,M1902)&gt;0),"",", "&amp;M1902)</f>
        <v/>
      </c>
      <c r="Y1902" s="15" t="str">
        <f>IF(OR(K1902="",COUNTIF(K1899:K1901,K1902)&gt;0),"",", "&amp;K1902)</f>
        <v/>
      </c>
    </row>
    <row r="1903" spans="1:25" x14ac:dyDescent="0.25">
      <c r="A1903" s="24"/>
      <c r="B1903" s="17" t="s">
        <v>86</v>
      </c>
      <c r="C1903" s="18" t="str">
        <f>IF(ISERROR(S1895),"",INDEX(XMLLINK[BereichName],MATCH(Q1903,XMLLINK[EnsembleNr],0)))</f>
        <v/>
      </c>
      <c r="D1903" s="21">
        <v>8</v>
      </c>
      <c r="E1903" s="18" t="str">
        <f>IF(S1903,"",INDEX(XMLLINK[NamePerson],MATCH(Q1904&amp;"_"&amp;D1903,XMLLINK[EID_MID],0)))</f>
        <v/>
      </c>
      <c r="F1903" s="18" t="str">
        <f>IF(S1903,"",INDEX(XMLLINK[GebDat],MATCH(Q1904&amp;"_"&amp;D1903,XMLLINK[EID_MID],0)))</f>
        <v/>
      </c>
      <c r="G1903" s="18" t="str">
        <f>IF(S1903,"",INDEX(XMLLINK[Geschlecht],MATCH(Q1904&amp;"_"&amp;D1903,XMLLINK[EID_MID],0)))</f>
        <v/>
      </c>
      <c r="H1903" s="18" t="str">
        <f>IF(S1903,"",INDEX(XMLLINK[Adresse],MATCH(Q1904&amp;"_"&amp;D1903,XMLLINK[EID_MID],0)))</f>
        <v/>
      </c>
      <c r="I1903" s="18" t="str">
        <f>IF(S1903,"",INDEX(XMLLINK[Email],MATCH(Q1904&amp;"_"&amp;D1903,XMLLINK[EID_MID],0)))</f>
        <v/>
      </c>
      <c r="J1903" s="18" t="str">
        <f>IF(S1903,"",INDEX(XMLLINK[Telefon],MATCH(Q1904&amp;"_"&amp;D1903,XMLLINK[EID_MID],0)))</f>
        <v/>
      </c>
      <c r="K1903" s="18" t="str">
        <f>IF(S1903,"",INDEX(XMLLINK[Instrument],MATCH(Q1904&amp;"_"&amp;D1903,XMLLINK[EID_MID],0)))</f>
        <v/>
      </c>
      <c r="L1903" s="18" t="str">
        <f>IF(S1903,"",INDEX(XMLLINK[BereichIDPerson],MATCH(Q1904&amp;"_"&amp;D1903,XMLLINK[EID_MID],0)))</f>
        <v/>
      </c>
      <c r="M1903" s="18" t="str">
        <f>IF(S1903,"",INDEX(XMLLINK[BereichNamePerson],MATCH(Q1904&amp;"_"&amp;D1903,XMLLINK[EID_MID],0)))</f>
        <v/>
      </c>
      <c r="N1903" s="18" t="str">
        <f>IF(S1903,"",INDEX(XMLLINK[AuswahlPerson],MATCH(Q1904&amp;"_"&amp;D1903,XMLLINK[EID_MID],0)))</f>
        <v/>
      </c>
      <c r="O1903" s="18" t="str">
        <f>IF(S1903,"",INDEX(XMLLINK[BemerkungPerson],MATCH(Q1904&amp;"_"&amp;D1903,XMLLINK[EID_MID],0)))</f>
        <v/>
      </c>
      <c r="Q1903" s="21">
        <f t="shared" si="376"/>
        <v>95</v>
      </c>
      <c r="R1903" s="15">
        <v>8</v>
      </c>
      <c r="S1903" s="18" t="b">
        <f>ISERROR(INDEX(XMLLINK[NamePerson],MATCH(Q1897&amp;"_"&amp;D1903,XMLLINK[EID_MID],0)))</f>
        <v>1</v>
      </c>
      <c r="U1903" s="15" t="str">
        <f t="shared" ca="1" si="377"/>
        <v/>
      </c>
      <c r="W1903" s="15" t="str">
        <f>IF(OR(M1903="",COUNTIF(M1896:M1902,M1903)&gt;0),"",", "&amp;M1903)</f>
        <v/>
      </c>
      <c r="Y1903" s="15" t="str">
        <f>IF(OR(K1903="",COUNTIF(K1900:K1902,K1903)&gt;0),"",", "&amp;K1903)</f>
        <v/>
      </c>
    </row>
    <row r="1904" spans="1:25" x14ac:dyDescent="0.25">
      <c r="A1904" s="24"/>
      <c r="B1904" s="17" t="s">
        <v>87</v>
      </c>
      <c r="C1904" s="18" t="str">
        <f>IF(ISERROR(S1895),"",INDEX(XMLLINK[Auftrittzeit],MATCH(Q1904,XMLLINK[EnsembleNr],0)))</f>
        <v/>
      </c>
      <c r="D1904" s="17" t="s">
        <v>94</v>
      </c>
      <c r="E1904" s="15" t="s">
        <v>29</v>
      </c>
      <c r="F1904" s="15" t="s">
        <v>30</v>
      </c>
      <c r="G1904" s="15" t="s">
        <v>95</v>
      </c>
      <c r="H1904" s="15" t="s">
        <v>32</v>
      </c>
      <c r="I1904" s="15" t="s">
        <v>20</v>
      </c>
      <c r="J1904" s="15" t="s">
        <v>39</v>
      </c>
      <c r="Q1904" s="21">
        <f t="shared" si="376"/>
        <v>95</v>
      </c>
      <c r="U1904" s="15">
        <f ca="1">COUNT(U1896:U1903)</f>
        <v>0</v>
      </c>
      <c r="W1904" s="29" t="str">
        <f>CONCATENATE(W1905,V1906,W1906,V1907,W1907,V1908,W1908,V1909,W1909,V1910,W1910,V1911,W1911)</f>
        <v/>
      </c>
    </row>
    <row r="1905" spans="1:25" x14ac:dyDescent="0.25">
      <c r="A1905" s="24"/>
      <c r="B1905" s="17" t="s">
        <v>88</v>
      </c>
      <c r="C1905" s="18" t="str">
        <f>IF(ISERROR(S1895),"",INDEX(XMLLINK[Bemerkung],MATCH(Q1905,XMLLINK[EnsembleNr],0)))</f>
        <v/>
      </c>
      <c r="D1905" s="21">
        <v>1</v>
      </c>
      <c r="E1905" s="18" t="str">
        <f>IF(S1905,"",INDEX(XMLLINK[Titel],MATCH(Q1906&amp;"_"&amp;D1905,XMLLINK[EID_WID],0)))</f>
        <v/>
      </c>
      <c r="F1905" s="18" t="str">
        <f>IF(S1905,"",INDEX(XMLLINK[Komponist],MATCH(Q1906&amp;"_"&amp;D1905,XMLLINK[EID_WID],0)))</f>
        <v/>
      </c>
      <c r="G1905" s="18" t="str">
        <f>IF(S1905,"",INDEX(XMLLINK[Satz],MATCH(Q1906&amp;"_"&amp;D1905,XMLLINK[EID_WID],0)))</f>
        <v/>
      </c>
      <c r="H1905" s="18" t="str">
        <f>IF(S1905,"",INDEX(XMLLINK[Dauer],MATCH(Q1906&amp;"_"&amp;D1905,XMLLINK[EID_WID],0)))</f>
        <v/>
      </c>
      <c r="I1905" s="18" t="str">
        <f>IF(S1905,"",INDEX(XMLLINK[BemerkungWerk],MATCH(Q1906&amp;"_"&amp;D1905,XMLLINK[EID_WID],0)))</f>
        <v/>
      </c>
      <c r="J1905" s="18" t="str">
        <f>IF(S1905,"",INDEX(XMLLINK[Pflicht],MATCH(Q1906&amp;"_"&amp;D1905,XMLLINK[EID_WID],0)))</f>
        <v/>
      </c>
      <c r="Q1905" s="21">
        <f t="shared" si="376"/>
        <v>95</v>
      </c>
      <c r="R1905" s="22" t="s">
        <v>102</v>
      </c>
      <c r="S1905" s="18" t="b">
        <f>ISERROR(INDEX(XMLLINK[NamePerson],MATCH(Q1907&amp;"_"&amp;D1905,XMLLINK[EID_WID],0)))</f>
        <v>1</v>
      </c>
      <c r="W1905" s="15" t="str">
        <f t="shared" ref="W1905:W1912" si="378">IF(AND(F1905="",G1905=""),E1905,IF(AND(F1905&lt;&gt;"",G1905&lt;&gt;""),F1905&amp;", "&amp;E1905&amp;", "&amp;G1905,IF(F1905="",E1905&amp;", "&amp;G1905,F1905&amp;", "&amp;E1905)))</f>
        <v/>
      </c>
    </row>
    <row r="1906" spans="1:25" x14ac:dyDescent="0.25">
      <c r="A1906" s="24"/>
      <c r="B1906" s="17" t="s">
        <v>108</v>
      </c>
      <c r="C1906" s="28" t="str">
        <f ca="1">IF(U1904=0,"",SUM(U1896:U1903)/U1904/365.25)</f>
        <v/>
      </c>
      <c r="D1906" s="21">
        <v>2</v>
      </c>
      <c r="E1906" s="18" t="str">
        <f>IF(S1906,"",INDEX(XMLLINK[Titel],MATCH(Q1907&amp;"_"&amp;D1906,XMLLINK[EID_WID],0)))</f>
        <v/>
      </c>
      <c r="F1906" s="18" t="str">
        <f>IF(S1906,"",INDEX(XMLLINK[Komponist],MATCH(Q1907&amp;"_"&amp;D1906,XMLLINK[EID_WID],0)))</f>
        <v/>
      </c>
      <c r="G1906" s="18" t="str">
        <f>IF(S1906,"",INDEX(XMLLINK[Satz],MATCH(Q1907&amp;"_"&amp;D1906,XMLLINK[EID_WID],0)))</f>
        <v/>
      </c>
      <c r="H1906" s="18" t="str">
        <f>IF(S1906,"",INDEX(XMLLINK[Dauer],MATCH(Q1907&amp;"_"&amp;D1906,XMLLINK[EID_WID],0)))</f>
        <v/>
      </c>
      <c r="I1906" s="18" t="str">
        <f>IF(S1906,"",INDEX(XMLLINK[BemerkungWerk],MATCH(Q1907&amp;"_"&amp;D1906,XMLLINK[EID_WID],0)))</f>
        <v/>
      </c>
      <c r="J1906" s="18" t="str">
        <f>IF(S1906,"",INDEX(XMLLINK[Pflicht],MATCH(Q1907&amp;"_"&amp;D1906,XMLLINK[EID_WID],0)))</f>
        <v/>
      </c>
      <c r="Q1906" s="21">
        <f t="shared" si="376"/>
        <v>95</v>
      </c>
      <c r="R1906" s="22">
        <v>2</v>
      </c>
      <c r="S1906" s="18" t="b">
        <f>ISERROR(INDEX(XMLLINK[NamePerson],MATCH(Q1908&amp;"_"&amp;D1906,XMLLINK[EID_WID],0)))</f>
        <v>1</v>
      </c>
      <c r="V1906" s="15" t="str">
        <f>IF(W1906="","","; ")</f>
        <v/>
      </c>
      <c r="W1906" s="15" t="str">
        <f t="shared" si="378"/>
        <v/>
      </c>
    </row>
    <row r="1907" spans="1:25" x14ac:dyDescent="0.25">
      <c r="A1907" s="24"/>
      <c r="D1907" s="21">
        <v>3</v>
      </c>
      <c r="E1907" s="18" t="str">
        <f>IF(S1907,"",INDEX(XMLLINK[Titel],MATCH(Q1908&amp;"_"&amp;D1907,XMLLINK[EID_WID],0)))</f>
        <v/>
      </c>
      <c r="F1907" s="18" t="str">
        <f>IF(S1907,"",INDEX(XMLLINK[Komponist],MATCH(Q1908&amp;"_"&amp;D1907,XMLLINK[EID_WID],0)))</f>
        <v/>
      </c>
      <c r="G1907" s="18" t="str">
        <f>IF(S1907,"",INDEX(XMLLINK[Satz],MATCH(Q1908&amp;"_"&amp;D1907,XMLLINK[EID_WID],0)))</f>
        <v/>
      </c>
      <c r="H1907" s="18" t="str">
        <f>IF(S1907,"",INDEX(XMLLINK[Dauer],MATCH(Q1908&amp;"_"&amp;D1907,XMLLINK[EID_WID],0)))</f>
        <v/>
      </c>
      <c r="I1907" s="18" t="str">
        <f>IF(S1907,"",INDEX(XMLLINK[BemerkungWerk],MATCH(Q1908&amp;"_"&amp;D1907,XMLLINK[EID_WID],0)))</f>
        <v/>
      </c>
      <c r="J1907" s="18" t="str">
        <f>IF(S1907,"",INDEX(XMLLINK[Pflicht],MATCH(Q1908&amp;"_"&amp;D1907,XMLLINK[EID_WID],0)))</f>
        <v/>
      </c>
      <c r="Q1907" s="21">
        <f t="shared" si="376"/>
        <v>95</v>
      </c>
      <c r="R1907" s="22">
        <v>3</v>
      </c>
      <c r="S1907" s="18" t="b">
        <f>ISERROR(INDEX(XMLLINK[NamePerson],MATCH(Q1909&amp;"_"&amp;D1907,XMLLINK[EID_WID],0)))</f>
        <v>1</v>
      </c>
      <c r="V1907" s="15" t="str">
        <f t="shared" ref="V1907:V1912" si="379">IF(W1907="","","; ")</f>
        <v/>
      </c>
      <c r="W1907" s="15" t="str">
        <f t="shared" si="378"/>
        <v/>
      </c>
    </row>
    <row r="1908" spans="1:25" x14ac:dyDescent="0.25">
      <c r="A1908" s="24"/>
      <c r="D1908" s="21">
        <v>4</v>
      </c>
      <c r="E1908" s="18" t="str">
        <f>IF(S1908,"",INDEX(XMLLINK[Titel],MATCH(Q1909&amp;"_"&amp;D1908,XMLLINK[EID_WID],0)))</f>
        <v/>
      </c>
      <c r="F1908" s="18" t="str">
        <f>IF(S1908,"",INDEX(XMLLINK[Komponist],MATCH(Q1909&amp;"_"&amp;D1908,XMLLINK[EID_WID],0)))</f>
        <v/>
      </c>
      <c r="G1908" s="18" t="str">
        <f>IF(S1908,"",INDEX(XMLLINK[Satz],MATCH(Q1909&amp;"_"&amp;D1908,XMLLINK[EID_WID],0)))</f>
        <v/>
      </c>
      <c r="H1908" s="18" t="str">
        <f>IF(S1908,"",INDEX(XMLLINK[Dauer],MATCH(Q1909&amp;"_"&amp;D1908,XMLLINK[EID_WID],0)))</f>
        <v/>
      </c>
      <c r="I1908" s="18" t="str">
        <f>IF(S1908,"",INDEX(XMLLINK[BemerkungWerk],MATCH(Q1909&amp;"_"&amp;D1908,XMLLINK[EID_WID],0)))</f>
        <v/>
      </c>
      <c r="J1908" s="18" t="str">
        <f>IF(S1908,"",INDEX(XMLLINK[Pflicht],MATCH(Q1909&amp;"_"&amp;D1908,XMLLINK[EID_WID],0)))</f>
        <v/>
      </c>
      <c r="Q1908" s="21">
        <f t="shared" si="376"/>
        <v>95</v>
      </c>
      <c r="R1908" s="22">
        <v>4</v>
      </c>
      <c r="S1908" s="18" t="b">
        <f>ISERROR(INDEX(XMLLINK[NamePerson],MATCH(Q1910&amp;"_"&amp;D1908,XMLLINK[EID_WID],0)))</f>
        <v>1</v>
      </c>
      <c r="V1908" s="15" t="str">
        <f t="shared" si="379"/>
        <v/>
      </c>
      <c r="W1908" s="15" t="str">
        <f t="shared" si="378"/>
        <v/>
      </c>
    </row>
    <row r="1909" spans="1:25" x14ac:dyDescent="0.25">
      <c r="A1909" s="24"/>
      <c r="D1909" s="21">
        <v>5</v>
      </c>
      <c r="E1909" s="18" t="str">
        <f>IF(S1909,"",INDEX(XMLLINK[Titel],MATCH(Q1910&amp;"_"&amp;D1909,XMLLINK[EID_WID],0)))</f>
        <v/>
      </c>
      <c r="F1909" s="18" t="str">
        <f>IF(S1909,"",INDEX(XMLLINK[Komponist],MATCH(Q1910&amp;"_"&amp;D1909,XMLLINK[EID_WID],0)))</f>
        <v/>
      </c>
      <c r="G1909" s="18" t="str">
        <f>IF(S1909,"",INDEX(XMLLINK[Satz],MATCH(Q1910&amp;"_"&amp;D1909,XMLLINK[EID_WID],0)))</f>
        <v/>
      </c>
      <c r="H1909" s="18" t="str">
        <f>IF(S1909,"",INDEX(XMLLINK[Dauer],MATCH(Q1910&amp;"_"&amp;D1909,XMLLINK[EID_WID],0)))</f>
        <v/>
      </c>
      <c r="I1909" s="18" t="str">
        <f>IF(S1909,"",INDEX(XMLLINK[BemerkungWerk],MATCH(Q1910&amp;"_"&amp;D1909,XMLLINK[EID_WID],0)))</f>
        <v/>
      </c>
      <c r="J1909" s="18" t="str">
        <f>IF(S1909,"",INDEX(XMLLINK[Pflicht],MATCH(Q1910&amp;"_"&amp;D1909,XMLLINK[EID_WID],0)))</f>
        <v/>
      </c>
      <c r="Q1909" s="21">
        <f t="shared" si="376"/>
        <v>95</v>
      </c>
      <c r="R1909" s="22">
        <v>5</v>
      </c>
      <c r="S1909" s="18" t="b">
        <f>ISERROR(INDEX(XMLLINK[NamePerson],MATCH(Q1911&amp;"_"&amp;D1909,XMLLINK[EID_WID],0)))</f>
        <v>1</v>
      </c>
      <c r="V1909" s="15" t="str">
        <f t="shared" si="379"/>
        <v/>
      </c>
      <c r="W1909" s="15" t="str">
        <f t="shared" si="378"/>
        <v/>
      </c>
    </row>
    <row r="1910" spans="1:25" x14ac:dyDescent="0.25">
      <c r="A1910" s="24"/>
      <c r="D1910" s="21">
        <v>6</v>
      </c>
      <c r="E1910" s="18" t="str">
        <f>IF(S1910,"",INDEX(XMLLINK[Titel],MATCH(Q1911&amp;"_"&amp;D1910,XMLLINK[EID_WID],0)))</f>
        <v/>
      </c>
      <c r="F1910" s="18" t="str">
        <f>IF(S1910,"",INDEX(XMLLINK[Komponist],MATCH(Q1911&amp;"_"&amp;D1910,XMLLINK[EID_WID],0)))</f>
        <v/>
      </c>
      <c r="G1910" s="18" t="str">
        <f>IF(S1910,"",INDEX(XMLLINK[Satz],MATCH(Q1911&amp;"_"&amp;D1910,XMLLINK[EID_WID],0)))</f>
        <v/>
      </c>
      <c r="H1910" s="18" t="str">
        <f>IF(S1910,"",INDEX(XMLLINK[Dauer],MATCH(Q1911&amp;"_"&amp;D1910,XMLLINK[EID_WID],0)))</f>
        <v/>
      </c>
      <c r="I1910" s="18" t="str">
        <f>IF(S1910,"",INDEX(XMLLINK[BemerkungWerk],MATCH(Q1911&amp;"_"&amp;D1910,XMLLINK[EID_WID],0)))</f>
        <v/>
      </c>
      <c r="J1910" s="18" t="str">
        <f>IF(S1910,"",INDEX(XMLLINK[Pflicht],MATCH(Q1911&amp;"_"&amp;D1910,XMLLINK[EID_WID],0)))</f>
        <v/>
      </c>
      <c r="Q1910" s="21">
        <f t="shared" si="376"/>
        <v>95</v>
      </c>
      <c r="R1910" s="22">
        <v>6</v>
      </c>
      <c r="S1910" s="18" t="b">
        <f>ISERROR(INDEX(XMLLINK[NamePerson],MATCH(Q1912&amp;"_"&amp;D1910,XMLLINK[EID_WID],0)))</f>
        <v>1</v>
      </c>
      <c r="V1910" s="15" t="str">
        <f t="shared" si="379"/>
        <v/>
      </c>
      <c r="W1910" s="15" t="str">
        <f t="shared" si="378"/>
        <v/>
      </c>
    </row>
    <row r="1911" spans="1:25" x14ac:dyDescent="0.25">
      <c r="A1911" s="24"/>
      <c r="D1911" s="21">
        <v>7</v>
      </c>
      <c r="E1911" s="18" t="str">
        <f>IF(S1911,"",INDEX(XMLLINK[Titel],MATCH(Q1912&amp;"_"&amp;D1911,XMLLINK[EID_WID],0)))</f>
        <v/>
      </c>
      <c r="F1911" s="18" t="str">
        <f>IF(S1911,"",INDEX(XMLLINK[Komponist],MATCH(Q1912&amp;"_"&amp;D1911,XMLLINK[EID_WID],0)))</f>
        <v/>
      </c>
      <c r="G1911" s="18" t="str">
        <f>IF(S1911,"",INDEX(XMLLINK[Satz],MATCH(Q1912&amp;"_"&amp;D1911,XMLLINK[EID_WID],0)))</f>
        <v/>
      </c>
      <c r="H1911" s="18" t="str">
        <f>IF(S1911,"",INDEX(XMLLINK[Dauer],MATCH(Q1912&amp;"_"&amp;D1911,XMLLINK[EID_WID],0)))</f>
        <v/>
      </c>
      <c r="I1911" s="18" t="str">
        <f>IF(S1911,"",INDEX(XMLLINK[BemerkungWerk],MATCH(Q1912&amp;"_"&amp;D1911,XMLLINK[EID_WID],0)))</f>
        <v/>
      </c>
      <c r="J1911" s="18" t="str">
        <f>IF(S1911,"",INDEX(XMLLINK[Pflicht],MATCH(Q1912&amp;"_"&amp;D1911,XMLLINK[EID_WID],0)))</f>
        <v/>
      </c>
      <c r="Q1911" s="21">
        <f t="shared" si="376"/>
        <v>95</v>
      </c>
      <c r="R1911" s="22">
        <v>7</v>
      </c>
      <c r="S1911" s="18" t="b">
        <f>ISERROR(INDEX(XMLLINK[NamePerson],MATCH(Q1913&amp;"_"&amp;D1911,XMLLINK[EID_WID],0)))</f>
        <v>1</v>
      </c>
      <c r="V1911" s="15" t="str">
        <f t="shared" si="379"/>
        <v/>
      </c>
      <c r="W1911" s="15" t="str">
        <f t="shared" si="378"/>
        <v/>
      </c>
    </row>
    <row r="1912" spans="1:25" x14ac:dyDescent="0.25">
      <c r="A1912" s="24"/>
      <c r="D1912" s="21">
        <v>8</v>
      </c>
      <c r="E1912" s="18" t="str">
        <f>IF(S1912,"",INDEX(XMLLINK[Titel],MATCH(Q1913&amp;"_"&amp;D1912,XMLLINK[EID_WID],0)))</f>
        <v/>
      </c>
      <c r="F1912" s="18" t="str">
        <f>IF(S1912,"",INDEX(XMLLINK[Komponist],MATCH(Q1913&amp;"_"&amp;D1912,XMLLINK[EID_WID],0)))</f>
        <v/>
      </c>
      <c r="G1912" s="18" t="str">
        <f>IF(S1912,"",INDEX(XMLLINK[Satz],MATCH(Q1913&amp;"_"&amp;D1912,XMLLINK[EID_WID],0)))</f>
        <v/>
      </c>
      <c r="H1912" s="18" t="str">
        <f>IF(S1912,"",INDEX(XMLLINK[Dauer],MATCH(Q1913&amp;"_"&amp;D1912,XMLLINK[EID_WID],0)))</f>
        <v/>
      </c>
      <c r="I1912" s="18" t="str">
        <f>IF(S1912,"",INDEX(XMLLINK[BemerkungWerk],MATCH(Q1913&amp;"_"&amp;D1912,XMLLINK[EID_WID],0)))</f>
        <v/>
      </c>
      <c r="J1912" s="18" t="str">
        <f>IF(S1912,"",INDEX(XMLLINK[Pflicht],MATCH(Q1913&amp;"_"&amp;D1912,XMLLINK[EID_WID],0)))</f>
        <v/>
      </c>
      <c r="Q1912" s="21"/>
      <c r="R1912" s="22">
        <v>8</v>
      </c>
      <c r="S1912" s="18" t="b">
        <f>ISERROR(INDEX(XMLLINK[NamePerson],MATCH(A1913&amp;"_"&amp;D1912,XMLLINK[EID_WID],0)))</f>
        <v>1</v>
      </c>
      <c r="V1912" s="15" t="str">
        <f t="shared" si="379"/>
        <v/>
      </c>
      <c r="W1912" s="15" t="str">
        <f t="shared" si="378"/>
        <v/>
      </c>
    </row>
    <row r="1914" spans="1:25" x14ac:dyDescent="0.25">
      <c r="A1914" s="23" t="s">
        <v>96</v>
      </c>
      <c r="B1914" s="23">
        <f>(ROW()+6)/20</f>
        <v>96</v>
      </c>
      <c r="C1914" s="24"/>
      <c r="D1914" s="24"/>
      <c r="E1914" s="24"/>
      <c r="F1914" s="24"/>
      <c r="G1914" s="24"/>
      <c r="H1914" s="24"/>
      <c r="I1914" s="24"/>
      <c r="J1914" s="24"/>
      <c r="K1914" s="24"/>
      <c r="L1914" s="24"/>
      <c r="M1914" s="24"/>
      <c r="N1914" s="24"/>
      <c r="O1914" s="24"/>
    </row>
    <row r="1915" spans="1:25" x14ac:dyDescent="0.25">
      <c r="A1915" s="24"/>
      <c r="B1915" s="17" t="s">
        <v>78</v>
      </c>
      <c r="C1915" s="18" t="str">
        <f>IF(ISERROR(S1915),"",INDEX(XMLLINK[Name],MATCH(Q1916,XMLLINK[EnsembleNr],0)))</f>
        <v/>
      </c>
      <c r="D1915" s="17" t="s">
        <v>89</v>
      </c>
      <c r="E1915" s="19" t="s">
        <v>11</v>
      </c>
      <c r="F1915" s="15" t="s">
        <v>90</v>
      </c>
      <c r="G1915" s="15" t="s">
        <v>91</v>
      </c>
      <c r="H1915" s="15" t="s">
        <v>24</v>
      </c>
      <c r="I1915" s="15" t="s">
        <v>25</v>
      </c>
      <c r="J1915" s="15" t="s">
        <v>26</v>
      </c>
      <c r="K1915" s="15" t="s">
        <v>27</v>
      </c>
      <c r="L1915" s="15" t="s">
        <v>18</v>
      </c>
      <c r="M1915" s="15" t="s">
        <v>92</v>
      </c>
      <c r="N1915" s="15" t="s">
        <v>93</v>
      </c>
      <c r="O1915" s="15" t="s">
        <v>20</v>
      </c>
      <c r="Q1915" s="21" t="s">
        <v>103</v>
      </c>
      <c r="R1915" s="17" t="s">
        <v>97</v>
      </c>
      <c r="S1915" s="20" t="e">
        <f>VLOOKUP(Q1917,XMLLINK[EnsembleNr],1,0)</f>
        <v>#N/A</v>
      </c>
      <c r="T1915" s="15" t="s">
        <v>100</v>
      </c>
      <c r="W1915" s="29" t="str">
        <f>CONCATENATE(W1916,W1917,W1918,W1919,W1920,W1921,W1922,W1923)</f>
        <v/>
      </c>
      <c r="X1915" s="31">
        <f>8-COUNTIF(W1916:W1923,"")</f>
        <v>0</v>
      </c>
      <c r="Y1915" s="29" t="str">
        <f>CONCATENATE(Y1916,Y1917,Y1918,Y1919,Y1920,Y1921,Y1922,Y1923)</f>
        <v/>
      </c>
    </row>
    <row r="1916" spans="1:25" x14ac:dyDescent="0.25">
      <c r="A1916" s="24"/>
      <c r="B1916" s="17" t="s">
        <v>79</v>
      </c>
      <c r="C1916" s="18" t="str">
        <f>IF(ISERROR(S1915),"",INDEX(XMLLINK[Leiter],MATCH(Q1916,XMLLINK[EnsembleNr],0)))</f>
        <v/>
      </c>
      <c r="D1916" s="21">
        <v>1</v>
      </c>
      <c r="E1916" s="18" t="str">
        <f>IF(S1916,"",INDEX(XMLLINK[NamePerson],MATCH(Q1917&amp;"_"&amp;D1916,XMLLINK[EID_MID],0)))</f>
        <v/>
      </c>
      <c r="F1916" s="18" t="str">
        <f>IF(S1916,"",INDEX(XMLLINK[GebDat],MATCH(Q1917&amp;"_"&amp;D1916,XMLLINK[EID_MID],0)))</f>
        <v/>
      </c>
      <c r="G1916" s="18" t="str">
        <f>IF(S1916,"",INDEX(XMLLINK[Geschlecht],MATCH(Q1917&amp;"_"&amp;D1916,XMLLINK[EID_MID],0)))</f>
        <v/>
      </c>
      <c r="H1916" s="18" t="str">
        <f>IF(S1916,"",INDEX(XMLLINK[Adresse],MATCH(Q1917&amp;"_"&amp;D1916,XMLLINK[EID_MID],0)))</f>
        <v/>
      </c>
      <c r="I1916" s="18" t="str">
        <f>IF(S1916,"",INDEX(XMLLINK[Email],MATCH(Q1917&amp;"_"&amp;D1916,XMLLINK[EID_MID],0)))</f>
        <v/>
      </c>
      <c r="J1916" s="18" t="str">
        <f>IF(S1916,"",INDEX(XMLLINK[Telefon],MATCH(Q1917&amp;"_"&amp;D1916,XMLLINK[EID_MID],0)))</f>
        <v/>
      </c>
      <c r="K1916" s="18" t="str">
        <f>IF(S1916,"",INDEX(XMLLINK[Instrument],MATCH(Q1917&amp;"_"&amp;D1916,XMLLINK[EID_MID],0)))</f>
        <v/>
      </c>
      <c r="L1916" s="18" t="str">
        <f>IF(S1916,"",INDEX(XMLLINK[BereichIDPerson],MATCH(Q1917&amp;"_"&amp;D1916,XMLLINK[EID_MID],0)))</f>
        <v/>
      </c>
      <c r="M1916" s="18" t="str">
        <f>IF(S1916,"",INDEX(XMLLINK[BereichNamePerson],MATCH(Q1917&amp;"_"&amp;D1916,XMLLINK[EID_MID],0)))</f>
        <v/>
      </c>
      <c r="N1916" s="18" t="str">
        <f>IF(S1916,"",INDEX(XMLLINK[AuswahlPerson],MATCH(Q1917&amp;"_"&amp;D1916,XMLLINK[EID_MID],0)))</f>
        <v/>
      </c>
      <c r="O1916" s="18" t="str">
        <f>IF(S1916,"",INDEX(XMLLINK[BemerkungPerson],MATCH(Q1917&amp;"_"&amp;D1916,XMLLINK[EID_MID],0)))</f>
        <v/>
      </c>
      <c r="Q1916" s="21">
        <f>B1914</f>
        <v>96</v>
      </c>
      <c r="R1916" s="22" t="s">
        <v>101</v>
      </c>
      <c r="S1916" s="18" t="b">
        <f>ISERROR(INDEX(XMLLINK[NamePerson],MATCH(Q1917&amp;"_"&amp;D1916,XMLLINK[EID_MID],0)))</f>
        <v>1</v>
      </c>
      <c r="U1916" s="15" t="str">
        <f ca="1">IF(ISNUMBER(DATEVALUE(F1916)),TODAY()-DATEVALUE(F1916),"")</f>
        <v/>
      </c>
      <c r="W1916" s="15" t="str">
        <f>M1916</f>
        <v/>
      </c>
      <c r="X1916" s="29" t="str">
        <f>IF(E1916="","",IF(E1917="",E1916,IF(E1918="",E1916&amp;", "&amp;E1917,IF(E1919="",E1916&amp;", "&amp;E1917&amp;", "&amp;E1918,IF(E1920="",E1916&amp;", "&amp;E1917&amp;", "&amp;E1918&amp;", "&amp;E1919,IF(E1921="",E1916&amp;", "&amp;E1917&amp;", "&amp;E1918&amp;", "&amp;E1919&amp;", "&amp;E1920,IF(E1922="",E1916&amp;", "&amp;E1917&amp;", "&amp;E1918&amp;", "&amp;E1919&amp;", "&amp;E1920&amp;", "&amp;E1921,IF(E1923="",E1916&amp;", "&amp;E1917&amp;", "&amp;E1918&amp;", "&amp;E1919&amp;", "&amp;E1920&amp;", "&amp;E1921&amp;", "&amp;E1922,E1916&amp;", "&amp;E1917&amp;", "&amp;E1918&amp;", "&amp;E1919&amp;", "&amp;E1920&amp;", "&amp;E1921&amp;", "&amp;E1922&amp;", "&amp;E1923))))))))</f>
        <v/>
      </c>
      <c r="Y1916" s="15" t="str">
        <f>K1916</f>
        <v/>
      </c>
    </row>
    <row r="1917" spans="1:25" x14ac:dyDescent="0.25">
      <c r="A1917" s="24"/>
      <c r="B1917" s="17" t="s">
        <v>80</v>
      </c>
      <c r="C1917" s="18" t="str">
        <f>IF(ISERROR(S1915),"",INDEX(XMLLINK[LeiterEmail],MATCH(Q1917,XMLLINK[EnsembleNr],0)))</f>
        <v/>
      </c>
      <c r="D1917" s="21">
        <v>2</v>
      </c>
      <c r="E1917" s="18" t="str">
        <f>IF(S1917,"",INDEX(XMLLINK[NamePerson],MATCH(Q1918&amp;"_"&amp;D1917,XMLLINK[EID_MID],0)))</f>
        <v/>
      </c>
      <c r="F1917" s="18" t="str">
        <f>IF(S1917,"",INDEX(XMLLINK[GebDat],MATCH(Q1918&amp;"_"&amp;D1917,XMLLINK[EID_MID],0)))</f>
        <v/>
      </c>
      <c r="G1917" s="18" t="str">
        <f>IF(S1917,"",INDEX(XMLLINK[Geschlecht],MATCH(Q1918&amp;"_"&amp;D1917,XMLLINK[EID_MID],0)))</f>
        <v/>
      </c>
      <c r="H1917" s="18" t="str">
        <f>IF(S1917,"",INDEX(XMLLINK[Adresse],MATCH(Q1918&amp;"_"&amp;D1917,XMLLINK[EID_MID],0)))</f>
        <v/>
      </c>
      <c r="I1917" s="18" t="str">
        <f>IF(S1917,"",INDEX(XMLLINK[Email],MATCH(Q1918&amp;"_"&amp;D1917,XMLLINK[EID_MID],0)))</f>
        <v/>
      </c>
      <c r="J1917" s="18" t="str">
        <f>IF(S1917,"",INDEX(XMLLINK[Telefon],MATCH(Q1918&amp;"_"&amp;D1917,XMLLINK[EID_MID],0)))</f>
        <v/>
      </c>
      <c r="K1917" s="18" t="str">
        <f>IF(S1917,"",INDEX(XMLLINK[Instrument],MATCH(Q1918&amp;"_"&amp;D1917,XMLLINK[EID_MID],0)))</f>
        <v/>
      </c>
      <c r="L1917" s="18" t="str">
        <f>IF(S1917,"",INDEX(XMLLINK[BereichIDPerson],MATCH(Q1918&amp;"_"&amp;D1917,XMLLINK[EID_MID],0)))</f>
        <v/>
      </c>
      <c r="M1917" s="18" t="str">
        <f>IF(S1917,"",INDEX(XMLLINK[BereichNamePerson],MATCH(Q1918&amp;"_"&amp;D1917,XMLLINK[EID_MID],0)))</f>
        <v/>
      </c>
      <c r="N1917" s="18" t="str">
        <f>IF(S1917,"",INDEX(XMLLINK[AuswahlPerson],MATCH(Q1918&amp;"_"&amp;D1917,XMLLINK[EID_MID],0)))</f>
        <v/>
      </c>
      <c r="O1917" s="18" t="str">
        <f>IF(S1917,"",INDEX(XMLLINK[BemerkungPerson],MATCH(Q1918&amp;"_"&amp;D1917,XMLLINK[EID_MID],0)))</f>
        <v/>
      </c>
      <c r="Q1917" s="21">
        <f t="shared" ref="Q1917:Q1931" si="380">Q1916</f>
        <v>96</v>
      </c>
      <c r="R1917" s="15">
        <v>2</v>
      </c>
      <c r="S1917" s="18" t="b">
        <f>ISERROR(INDEX(XMLLINK[NamePerson],MATCH(Q1917&amp;"_"&amp;D1917,XMLLINK[EID_MID],0)))</f>
        <v>1</v>
      </c>
      <c r="U1917" s="15" t="str">
        <f t="shared" ref="U1917:U1923" ca="1" si="381">IF(ISNUMBER(DATEVALUE(F1917)),TODAY()-DATEVALUE(F1917),"")</f>
        <v/>
      </c>
      <c r="W1917" s="15" t="str">
        <f>IF(AND(M1917&lt;&gt;"",M1917&lt;&gt;M1916),", "&amp;M1917,"")</f>
        <v/>
      </c>
      <c r="Y1917" s="15" t="str">
        <f>IF(AND(K1917&lt;&gt;"",K1917&lt;&gt;K1916),", "&amp;K1917,"")</f>
        <v/>
      </c>
    </row>
    <row r="1918" spans="1:25" x14ac:dyDescent="0.25">
      <c r="A1918" s="24"/>
      <c r="B1918" s="17" t="s">
        <v>81</v>
      </c>
      <c r="C1918" s="18" t="str">
        <f>IF(ISERROR(S1915),"",INDEX(XMLLINK[LeiterTelefon],MATCH(Q1918,XMLLINK[EnsembleNr],0)))</f>
        <v/>
      </c>
      <c r="D1918" s="21">
        <v>3</v>
      </c>
      <c r="E1918" s="18" t="str">
        <f>IF(S1918,"",INDEX(XMLLINK[NamePerson],MATCH(Q1919&amp;"_"&amp;D1918,XMLLINK[EID_MID],0)))</f>
        <v/>
      </c>
      <c r="F1918" s="18" t="str">
        <f>IF(S1918,"",INDEX(XMLLINK[GebDat],MATCH(Q1919&amp;"_"&amp;D1918,XMLLINK[EID_MID],0)))</f>
        <v/>
      </c>
      <c r="G1918" s="18" t="str">
        <f>IF(S1918,"",INDEX(XMLLINK[Geschlecht],MATCH(Q1919&amp;"_"&amp;D1918,XMLLINK[EID_MID],0)))</f>
        <v/>
      </c>
      <c r="H1918" s="18" t="str">
        <f>IF(S1918,"",INDEX(XMLLINK[Adresse],MATCH(Q1919&amp;"_"&amp;D1918,XMLLINK[EID_MID],0)))</f>
        <v/>
      </c>
      <c r="I1918" s="18" t="str">
        <f>IF(S1918,"",INDEX(XMLLINK[Email],MATCH(Q1919&amp;"_"&amp;D1918,XMLLINK[EID_MID],0)))</f>
        <v/>
      </c>
      <c r="J1918" s="18" t="str">
        <f>IF(S1918,"",INDEX(XMLLINK[Telefon],MATCH(Q1919&amp;"_"&amp;D1918,XMLLINK[EID_MID],0)))</f>
        <v/>
      </c>
      <c r="K1918" s="18" t="str">
        <f>IF(S1918,"",INDEX(XMLLINK[Instrument],MATCH(Q1919&amp;"_"&amp;D1918,XMLLINK[EID_MID],0)))</f>
        <v/>
      </c>
      <c r="L1918" s="18" t="str">
        <f>IF(S1918,"",INDEX(XMLLINK[BereichIDPerson],MATCH(Q1919&amp;"_"&amp;D1918,XMLLINK[EID_MID],0)))</f>
        <v/>
      </c>
      <c r="M1918" s="18" t="str">
        <f>IF(S1918,"",INDEX(XMLLINK[BereichNamePerson],MATCH(Q1919&amp;"_"&amp;D1918,XMLLINK[EID_MID],0)))</f>
        <v/>
      </c>
      <c r="N1918" s="18" t="str">
        <f>IF(S1918,"",INDEX(XMLLINK[AuswahlPerson],MATCH(Q1919&amp;"_"&amp;D1918,XMLLINK[EID_MID],0)))</f>
        <v/>
      </c>
      <c r="O1918" s="18" t="str">
        <f>IF(S1918,"",INDEX(XMLLINK[BemerkungPerson],MATCH(Q1919&amp;"_"&amp;D1918,XMLLINK[EID_MID],0)))</f>
        <v/>
      </c>
      <c r="Q1918" s="21">
        <f t="shared" si="380"/>
        <v>96</v>
      </c>
      <c r="R1918" s="15">
        <v>3</v>
      </c>
      <c r="S1918" s="18" t="b">
        <f>ISERROR(INDEX(XMLLINK[NamePerson],MATCH(Q1917&amp;"_"&amp;D1918,XMLLINK[EID_MID],0)))</f>
        <v>1</v>
      </c>
      <c r="U1918" s="15" t="str">
        <f t="shared" ca="1" si="381"/>
        <v/>
      </c>
      <c r="W1918" s="15" t="str">
        <f>IF(OR(M1918="",COUNTIF(M1916:M1917,M1918)&gt;0),"",", "&amp;M1918)</f>
        <v/>
      </c>
      <c r="Y1918" s="15" t="str">
        <f>IF(OR(K1918="",COUNTIF(K1916:K1917,K1918)&gt;0),"",", "&amp;K1918)</f>
        <v/>
      </c>
    </row>
    <row r="1919" spans="1:25" x14ac:dyDescent="0.25">
      <c r="A1919" s="24"/>
      <c r="B1919" s="17" t="s">
        <v>82</v>
      </c>
      <c r="C1919" s="18" t="str">
        <f>IF(ISERROR(S1915),"",INDEX(XMLLINK[Art],MATCH(Q1919,XMLLINK[EnsembleNr],0)))</f>
        <v/>
      </c>
      <c r="D1919" s="21">
        <v>4</v>
      </c>
      <c r="E1919" s="18" t="str">
        <f>IF(S1919,"",INDEX(XMLLINK[NamePerson],MATCH(Q1920&amp;"_"&amp;D1919,XMLLINK[EID_MID],0)))</f>
        <v/>
      </c>
      <c r="F1919" s="18" t="str">
        <f>IF(S1919,"",INDEX(XMLLINK[GebDat],MATCH(Q1920&amp;"_"&amp;D1919,XMLLINK[EID_MID],0)))</f>
        <v/>
      </c>
      <c r="G1919" s="18" t="str">
        <f>IF(S1919,"",INDEX(XMLLINK[Geschlecht],MATCH(Q1920&amp;"_"&amp;D1919,XMLLINK[EID_MID],0)))</f>
        <v/>
      </c>
      <c r="H1919" s="18" t="str">
        <f>IF(S1919,"",INDEX(XMLLINK[Adresse],MATCH(Q1920&amp;"_"&amp;D1919,XMLLINK[EID_MID],0)))</f>
        <v/>
      </c>
      <c r="I1919" s="18" t="str">
        <f>IF(S1919,"",INDEX(XMLLINK[Email],MATCH(Q1920&amp;"_"&amp;D1919,XMLLINK[EID_MID],0)))</f>
        <v/>
      </c>
      <c r="J1919" s="18" t="str">
        <f>IF(S1919,"",INDEX(XMLLINK[Telefon],MATCH(Q1920&amp;"_"&amp;D1919,XMLLINK[EID_MID],0)))</f>
        <v/>
      </c>
      <c r="K1919" s="18" t="str">
        <f>IF(S1919,"",INDEX(XMLLINK[Instrument],MATCH(Q1920&amp;"_"&amp;D1919,XMLLINK[EID_MID],0)))</f>
        <v/>
      </c>
      <c r="L1919" s="18" t="str">
        <f>IF(S1919,"",INDEX(XMLLINK[BereichIDPerson],MATCH(Q1920&amp;"_"&amp;D1919,XMLLINK[EID_MID],0)))</f>
        <v/>
      </c>
      <c r="M1919" s="18" t="str">
        <f>IF(S1919,"",INDEX(XMLLINK[BereichNamePerson],MATCH(Q1920&amp;"_"&amp;D1919,XMLLINK[EID_MID],0)))</f>
        <v/>
      </c>
      <c r="N1919" s="18" t="str">
        <f>IF(S1919,"",INDEX(XMLLINK[AuswahlPerson],MATCH(Q1920&amp;"_"&amp;D1919,XMLLINK[EID_MID],0)))</f>
        <v/>
      </c>
      <c r="O1919" s="18" t="str">
        <f>IF(S1919,"",INDEX(XMLLINK[BemerkungPerson],MATCH(Q1920&amp;"_"&amp;D1919,XMLLINK[EID_MID],0)))</f>
        <v/>
      </c>
      <c r="Q1919" s="21">
        <f t="shared" si="380"/>
        <v>96</v>
      </c>
      <c r="R1919" s="15">
        <v>4</v>
      </c>
      <c r="S1919" s="18" t="b">
        <f>ISERROR(INDEX(XMLLINK[NamePerson],MATCH(Q1917&amp;"_"&amp;D1919,XMLLINK[EID_MID],0)))</f>
        <v>1</v>
      </c>
      <c r="U1919" s="15" t="str">
        <f t="shared" ca="1" si="381"/>
        <v/>
      </c>
      <c r="W1919" s="15" t="str">
        <f>IF(OR(M1919="",COUNTIF(M1916:M1918,M1919)&gt;0),"",", "&amp;M1919)</f>
        <v/>
      </c>
      <c r="Y1919" s="15" t="str">
        <f>IF(OR(K1919="",COUNTIF(K1916:K1918,K1919)&gt;0),"",", "&amp;K1919)</f>
        <v/>
      </c>
    </row>
    <row r="1920" spans="1:25" x14ac:dyDescent="0.25">
      <c r="A1920" s="24"/>
      <c r="B1920" s="17" t="s">
        <v>83</v>
      </c>
      <c r="C1920" s="18" t="str">
        <f>IF(ISERROR(S1915),"",INDEX(XMLLINK[Stufe],MATCH(Q1920,XMLLINK[EnsembleNr],0)))</f>
        <v/>
      </c>
      <c r="D1920" s="21">
        <v>5</v>
      </c>
      <c r="E1920" s="18" t="str">
        <f>IF(S1920,"",INDEX(XMLLINK[NamePerson],MATCH(Q1921&amp;"_"&amp;D1920,XMLLINK[EID_MID],0)))</f>
        <v/>
      </c>
      <c r="F1920" s="18" t="str">
        <f>IF(S1920,"",INDEX(XMLLINK[GebDat],MATCH(Q1921&amp;"_"&amp;D1920,XMLLINK[EID_MID],0)))</f>
        <v/>
      </c>
      <c r="G1920" s="18" t="str">
        <f>IF(S1920,"",INDEX(XMLLINK[Geschlecht],MATCH(Q1921&amp;"_"&amp;D1920,XMLLINK[EID_MID],0)))</f>
        <v/>
      </c>
      <c r="H1920" s="18" t="str">
        <f>IF(S1920,"",INDEX(XMLLINK[Adresse],MATCH(Q1921&amp;"_"&amp;D1920,XMLLINK[EID_MID],0)))</f>
        <v/>
      </c>
      <c r="I1920" s="18" t="str">
        <f>IF(S1920,"",INDEX(XMLLINK[Email],MATCH(Q1921&amp;"_"&amp;D1920,XMLLINK[EID_MID],0)))</f>
        <v/>
      </c>
      <c r="J1920" s="18" t="str">
        <f>IF(S1920,"",INDEX(XMLLINK[Telefon],MATCH(Q1921&amp;"_"&amp;D1920,XMLLINK[EID_MID],0)))</f>
        <v/>
      </c>
      <c r="K1920" s="18" t="str">
        <f>IF(S1920,"",INDEX(XMLLINK[Instrument],MATCH(Q1921&amp;"_"&amp;D1920,XMLLINK[EID_MID],0)))</f>
        <v/>
      </c>
      <c r="L1920" s="18" t="str">
        <f>IF(S1920,"",INDEX(XMLLINK[BereichIDPerson],MATCH(Q1921&amp;"_"&amp;D1920,XMLLINK[EID_MID],0)))</f>
        <v/>
      </c>
      <c r="M1920" s="18" t="str">
        <f>IF(S1920,"",INDEX(XMLLINK[BereichNamePerson],MATCH(Q1921&amp;"_"&amp;D1920,XMLLINK[EID_MID],0)))</f>
        <v/>
      </c>
      <c r="N1920" s="18" t="str">
        <f>IF(S1920,"",INDEX(XMLLINK[AuswahlPerson],MATCH(Q1921&amp;"_"&amp;D1920,XMLLINK[EID_MID],0)))</f>
        <v/>
      </c>
      <c r="O1920" s="18" t="str">
        <f>IF(S1920,"",INDEX(XMLLINK[BemerkungPerson],MATCH(Q1921&amp;"_"&amp;D1920,XMLLINK[EID_MID],0)))</f>
        <v/>
      </c>
      <c r="Q1920" s="21">
        <f t="shared" si="380"/>
        <v>96</v>
      </c>
      <c r="R1920" s="15">
        <v>5</v>
      </c>
      <c r="S1920" s="18" t="b">
        <f>ISERROR(INDEX(XMLLINK[NamePerson],MATCH(Q1917&amp;"_"&amp;D1920,XMLLINK[EID_MID],0)))</f>
        <v>1</v>
      </c>
      <c r="U1920" s="15" t="str">
        <f t="shared" ca="1" si="381"/>
        <v/>
      </c>
      <c r="W1920" s="15" t="str">
        <f>IF(OR(M1920="",COUNTIF(M1916:M1919,M1920)&gt;0),"",", "&amp;M1920)</f>
        <v/>
      </c>
      <c r="Y1920" s="15" t="str">
        <f>IF(OR(K1920="",COUNTIF(K1917:K1919,K1920)&gt;0),"",", "&amp;K1920)</f>
        <v/>
      </c>
    </row>
    <row r="1921" spans="1:25" x14ac:dyDescent="0.25">
      <c r="A1921" s="24"/>
      <c r="B1921" s="17" t="s">
        <v>84</v>
      </c>
      <c r="C1921" s="18" t="str">
        <f>IF(ISERROR(S1915),"",INDEX(XMLLINK[Artikel],MATCH(Q1921,XMLLINK[EnsembleNr],0)))</f>
        <v/>
      </c>
      <c r="D1921" s="21">
        <v>6</v>
      </c>
      <c r="E1921" s="18" t="str">
        <f>IF(S1921,"",INDEX(XMLLINK[NamePerson],MATCH(Q1922&amp;"_"&amp;D1921,XMLLINK[EID_MID],0)))</f>
        <v/>
      </c>
      <c r="F1921" s="18" t="str">
        <f>IF(S1921,"",INDEX(XMLLINK[GebDat],MATCH(Q1922&amp;"_"&amp;D1921,XMLLINK[EID_MID],0)))</f>
        <v/>
      </c>
      <c r="G1921" s="18" t="str">
        <f>IF(S1921,"",INDEX(XMLLINK[Geschlecht],MATCH(Q1922&amp;"_"&amp;D1921,XMLLINK[EID_MID],0)))</f>
        <v/>
      </c>
      <c r="H1921" s="18" t="str">
        <f>IF(S1921,"",INDEX(XMLLINK[Adresse],MATCH(Q1922&amp;"_"&amp;D1921,XMLLINK[EID_MID],0)))</f>
        <v/>
      </c>
      <c r="I1921" s="18" t="str">
        <f>IF(S1921,"",INDEX(XMLLINK[Email],MATCH(Q1922&amp;"_"&amp;D1921,XMLLINK[EID_MID],0)))</f>
        <v/>
      </c>
      <c r="J1921" s="18" t="str">
        <f>IF(S1921,"",INDEX(XMLLINK[Telefon],MATCH(Q1922&amp;"_"&amp;D1921,XMLLINK[EID_MID],0)))</f>
        <v/>
      </c>
      <c r="K1921" s="18" t="str">
        <f>IF(S1921,"",INDEX(XMLLINK[Instrument],MATCH(Q1922&amp;"_"&amp;D1921,XMLLINK[EID_MID],0)))</f>
        <v/>
      </c>
      <c r="L1921" s="18" t="str">
        <f>IF(S1921,"",INDEX(XMLLINK[BereichIDPerson],MATCH(Q1922&amp;"_"&amp;D1921,XMLLINK[EID_MID],0)))</f>
        <v/>
      </c>
      <c r="M1921" s="18" t="str">
        <f>IF(S1921,"",INDEX(XMLLINK[BereichNamePerson],MATCH(Q1922&amp;"_"&amp;D1921,XMLLINK[EID_MID],0)))</f>
        <v/>
      </c>
      <c r="N1921" s="18" t="str">
        <f>IF(S1921,"",INDEX(XMLLINK[AuswahlPerson],MATCH(Q1922&amp;"_"&amp;D1921,XMLLINK[EID_MID],0)))</f>
        <v/>
      </c>
      <c r="O1921" s="18" t="str">
        <f>IF(S1921,"",INDEX(XMLLINK[BemerkungPerson],MATCH(Q1922&amp;"_"&amp;D1921,XMLLINK[EID_MID],0)))</f>
        <v/>
      </c>
      <c r="Q1921" s="21">
        <f t="shared" si="380"/>
        <v>96</v>
      </c>
      <c r="R1921" s="15">
        <v>6</v>
      </c>
      <c r="S1921" s="18" t="b">
        <f>ISERROR(INDEX(XMLLINK[NamePerson],MATCH(Q1917&amp;"_"&amp;D1921,XMLLINK[EID_MID],0)))</f>
        <v>1</v>
      </c>
      <c r="U1921" s="15" t="str">
        <f t="shared" ca="1" si="381"/>
        <v/>
      </c>
      <c r="W1921" s="15" t="str">
        <f>IF(OR(M1921="",COUNTIF(M1916:M1920,M1921)&gt;0),"",", "&amp;M1921)</f>
        <v/>
      </c>
      <c r="Y1921" s="15" t="str">
        <f>IF(OR(K1921="",COUNTIF(K1918:K1920,K1921)&gt;0),"",", "&amp;K1921)</f>
        <v/>
      </c>
    </row>
    <row r="1922" spans="1:25" x14ac:dyDescent="0.25">
      <c r="A1922" s="24"/>
      <c r="B1922" s="17" t="s">
        <v>85</v>
      </c>
      <c r="C1922" s="18" t="str">
        <f>IF(ISERROR(S1915),"",INDEX(XMLLINK[BereichID],MATCH(Q1922,XMLLINK[EnsembleNr],0)))</f>
        <v/>
      </c>
      <c r="D1922" s="21">
        <v>7</v>
      </c>
      <c r="E1922" s="18" t="str">
        <f>IF(S1922,"",INDEX(XMLLINK[NamePerson],MATCH(Q1923&amp;"_"&amp;D1922,XMLLINK[EID_MID],0)))</f>
        <v/>
      </c>
      <c r="F1922" s="18" t="str">
        <f>IF(S1922,"",INDEX(XMLLINK[GebDat],MATCH(Q1923&amp;"_"&amp;D1922,XMLLINK[EID_MID],0)))</f>
        <v/>
      </c>
      <c r="G1922" s="18" t="str">
        <f>IF(S1922,"",INDEX(XMLLINK[Geschlecht],MATCH(Q1923&amp;"_"&amp;D1922,XMLLINK[EID_MID],0)))</f>
        <v/>
      </c>
      <c r="H1922" s="18" t="str">
        <f>IF(S1922,"",INDEX(XMLLINK[Adresse],MATCH(Q1923&amp;"_"&amp;D1922,XMLLINK[EID_MID],0)))</f>
        <v/>
      </c>
      <c r="I1922" s="18" t="str">
        <f>IF(S1922,"",INDEX(XMLLINK[Email],MATCH(Q1923&amp;"_"&amp;D1922,XMLLINK[EID_MID],0)))</f>
        <v/>
      </c>
      <c r="J1922" s="18" t="str">
        <f>IF(S1922,"",INDEX(XMLLINK[Telefon],MATCH(Q1923&amp;"_"&amp;D1922,XMLLINK[EID_MID],0)))</f>
        <v/>
      </c>
      <c r="K1922" s="18" t="str">
        <f>IF(S1922,"",INDEX(XMLLINK[Instrument],MATCH(Q1923&amp;"_"&amp;D1922,XMLLINK[EID_MID],0)))</f>
        <v/>
      </c>
      <c r="L1922" s="18" t="str">
        <f>IF(S1922,"",INDEX(XMLLINK[BereichIDPerson],MATCH(Q1923&amp;"_"&amp;D1922,XMLLINK[EID_MID],0)))</f>
        <v/>
      </c>
      <c r="M1922" s="18" t="str">
        <f>IF(S1922,"",INDEX(XMLLINK[BereichNamePerson],MATCH(Q1923&amp;"_"&amp;D1922,XMLLINK[EID_MID],0)))</f>
        <v/>
      </c>
      <c r="N1922" s="18" t="str">
        <f>IF(S1922,"",INDEX(XMLLINK[AuswahlPerson],MATCH(Q1923&amp;"_"&amp;D1922,XMLLINK[EID_MID],0)))</f>
        <v/>
      </c>
      <c r="O1922" s="18" t="str">
        <f>IF(S1922,"",INDEX(XMLLINK[BemerkungPerson],MATCH(Q1923&amp;"_"&amp;D1922,XMLLINK[EID_MID],0)))</f>
        <v/>
      </c>
      <c r="Q1922" s="21">
        <f t="shared" si="380"/>
        <v>96</v>
      </c>
      <c r="R1922" s="15">
        <v>7</v>
      </c>
      <c r="S1922" s="18" t="b">
        <f>ISERROR(INDEX(XMLLINK[NamePerson],MATCH(Q1917&amp;"_"&amp;D1922,XMLLINK[EID_MID],0)))</f>
        <v>1</v>
      </c>
      <c r="U1922" s="15" t="str">
        <f t="shared" ca="1" si="381"/>
        <v/>
      </c>
      <c r="W1922" s="15" t="str">
        <f>IF(OR(M1922="",COUNTIF(M1916:M1921,M1922)&gt;0),"",", "&amp;M1922)</f>
        <v/>
      </c>
      <c r="Y1922" s="15" t="str">
        <f>IF(OR(K1922="",COUNTIF(K1919:K1921,K1922)&gt;0),"",", "&amp;K1922)</f>
        <v/>
      </c>
    </row>
    <row r="1923" spans="1:25" x14ac:dyDescent="0.25">
      <c r="A1923" s="24"/>
      <c r="B1923" s="17" t="s">
        <v>86</v>
      </c>
      <c r="C1923" s="18" t="str">
        <f>IF(ISERROR(S1915),"",INDEX(XMLLINK[BereichName],MATCH(Q1923,XMLLINK[EnsembleNr],0)))</f>
        <v/>
      </c>
      <c r="D1923" s="21">
        <v>8</v>
      </c>
      <c r="E1923" s="18" t="str">
        <f>IF(S1923,"",INDEX(XMLLINK[NamePerson],MATCH(Q1924&amp;"_"&amp;D1923,XMLLINK[EID_MID],0)))</f>
        <v/>
      </c>
      <c r="F1923" s="18" t="str">
        <f>IF(S1923,"",INDEX(XMLLINK[GebDat],MATCH(Q1924&amp;"_"&amp;D1923,XMLLINK[EID_MID],0)))</f>
        <v/>
      </c>
      <c r="G1923" s="18" t="str">
        <f>IF(S1923,"",INDEX(XMLLINK[Geschlecht],MATCH(Q1924&amp;"_"&amp;D1923,XMLLINK[EID_MID],0)))</f>
        <v/>
      </c>
      <c r="H1923" s="18" t="str">
        <f>IF(S1923,"",INDEX(XMLLINK[Adresse],MATCH(Q1924&amp;"_"&amp;D1923,XMLLINK[EID_MID],0)))</f>
        <v/>
      </c>
      <c r="I1923" s="18" t="str">
        <f>IF(S1923,"",INDEX(XMLLINK[Email],MATCH(Q1924&amp;"_"&amp;D1923,XMLLINK[EID_MID],0)))</f>
        <v/>
      </c>
      <c r="J1923" s="18" t="str">
        <f>IF(S1923,"",INDEX(XMLLINK[Telefon],MATCH(Q1924&amp;"_"&amp;D1923,XMLLINK[EID_MID],0)))</f>
        <v/>
      </c>
      <c r="K1923" s="18" t="str">
        <f>IF(S1923,"",INDEX(XMLLINK[Instrument],MATCH(Q1924&amp;"_"&amp;D1923,XMLLINK[EID_MID],0)))</f>
        <v/>
      </c>
      <c r="L1923" s="18" t="str">
        <f>IF(S1923,"",INDEX(XMLLINK[BereichIDPerson],MATCH(Q1924&amp;"_"&amp;D1923,XMLLINK[EID_MID],0)))</f>
        <v/>
      </c>
      <c r="M1923" s="18" t="str">
        <f>IF(S1923,"",INDEX(XMLLINK[BereichNamePerson],MATCH(Q1924&amp;"_"&amp;D1923,XMLLINK[EID_MID],0)))</f>
        <v/>
      </c>
      <c r="N1923" s="18" t="str">
        <f>IF(S1923,"",INDEX(XMLLINK[AuswahlPerson],MATCH(Q1924&amp;"_"&amp;D1923,XMLLINK[EID_MID],0)))</f>
        <v/>
      </c>
      <c r="O1923" s="18" t="str">
        <f>IF(S1923,"",INDEX(XMLLINK[BemerkungPerson],MATCH(Q1924&amp;"_"&amp;D1923,XMLLINK[EID_MID],0)))</f>
        <v/>
      </c>
      <c r="Q1923" s="21">
        <f t="shared" si="380"/>
        <v>96</v>
      </c>
      <c r="R1923" s="15">
        <v>8</v>
      </c>
      <c r="S1923" s="18" t="b">
        <f>ISERROR(INDEX(XMLLINK[NamePerson],MATCH(Q1917&amp;"_"&amp;D1923,XMLLINK[EID_MID],0)))</f>
        <v>1</v>
      </c>
      <c r="U1923" s="15" t="str">
        <f t="shared" ca="1" si="381"/>
        <v/>
      </c>
      <c r="W1923" s="15" t="str">
        <f>IF(OR(M1923="",COUNTIF(M1916:M1922,M1923)&gt;0),"",", "&amp;M1923)</f>
        <v/>
      </c>
      <c r="Y1923" s="15" t="str">
        <f>IF(OR(K1923="",COUNTIF(K1920:K1922,K1923)&gt;0),"",", "&amp;K1923)</f>
        <v/>
      </c>
    </row>
    <row r="1924" spans="1:25" x14ac:dyDescent="0.25">
      <c r="A1924" s="24"/>
      <c r="B1924" s="17" t="s">
        <v>87</v>
      </c>
      <c r="C1924" s="18" t="str">
        <f>IF(ISERROR(S1915),"",INDEX(XMLLINK[Auftrittzeit],MATCH(Q1924,XMLLINK[EnsembleNr],0)))</f>
        <v/>
      </c>
      <c r="D1924" s="17" t="s">
        <v>94</v>
      </c>
      <c r="E1924" s="15" t="s">
        <v>29</v>
      </c>
      <c r="F1924" s="15" t="s">
        <v>30</v>
      </c>
      <c r="G1924" s="15" t="s">
        <v>95</v>
      </c>
      <c r="H1924" s="15" t="s">
        <v>32</v>
      </c>
      <c r="I1924" s="15" t="s">
        <v>20</v>
      </c>
      <c r="J1924" s="15" t="s">
        <v>39</v>
      </c>
      <c r="Q1924" s="21">
        <f t="shared" si="380"/>
        <v>96</v>
      </c>
      <c r="U1924" s="15">
        <f ca="1">COUNT(U1916:U1923)</f>
        <v>0</v>
      </c>
      <c r="W1924" s="29" t="str">
        <f>CONCATENATE(W1925,V1926,W1926,V1927,W1927,V1928,W1928,V1929,W1929,V1930,W1930,V1931,W1931)</f>
        <v/>
      </c>
    </row>
    <row r="1925" spans="1:25" x14ac:dyDescent="0.25">
      <c r="A1925" s="24"/>
      <c r="B1925" s="17" t="s">
        <v>88</v>
      </c>
      <c r="C1925" s="18" t="str">
        <f>IF(ISERROR(S1915),"",INDEX(XMLLINK[Bemerkung],MATCH(Q1925,XMLLINK[EnsembleNr],0)))</f>
        <v/>
      </c>
      <c r="D1925" s="21">
        <v>1</v>
      </c>
      <c r="E1925" s="18" t="str">
        <f>IF(S1925,"",INDEX(XMLLINK[Titel],MATCH(Q1926&amp;"_"&amp;D1925,XMLLINK[EID_WID],0)))</f>
        <v/>
      </c>
      <c r="F1925" s="18" t="str">
        <f>IF(S1925,"",INDEX(XMLLINK[Komponist],MATCH(Q1926&amp;"_"&amp;D1925,XMLLINK[EID_WID],0)))</f>
        <v/>
      </c>
      <c r="G1925" s="18" t="str">
        <f>IF(S1925,"",INDEX(XMLLINK[Satz],MATCH(Q1926&amp;"_"&amp;D1925,XMLLINK[EID_WID],0)))</f>
        <v/>
      </c>
      <c r="H1925" s="18" t="str">
        <f>IF(S1925,"",INDEX(XMLLINK[Dauer],MATCH(Q1926&amp;"_"&amp;D1925,XMLLINK[EID_WID],0)))</f>
        <v/>
      </c>
      <c r="I1925" s="18" t="str">
        <f>IF(S1925,"",INDEX(XMLLINK[BemerkungWerk],MATCH(Q1926&amp;"_"&amp;D1925,XMLLINK[EID_WID],0)))</f>
        <v/>
      </c>
      <c r="J1925" s="18" t="str">
        <f>IF(S1925,"",INDEX(XMLLINK[Pflicht],MATCH(Q1926&amp;"_"&amp;D1925,XMLLINK[EID_WID],0)))</f>
        <v/>
      </c>
      <c r="Q1925" s="21">
        <f t="shared" si="380"/>
        <v>96</v>
      </c>
      <c r="R1925" s="22" t="s">
        <v>102</v>
      </c>
      <c r="S1925" s="18" t="b">
        <f>ISERROR(INDEX(XMLLINK[NamePerson],MATCH(Q1927&amp;"_"&amp;D1925,XMLLINK[EID_WID],0)))</f>
        <v>1</v>
      </c>
      <c r="W1925" s="15" t="str">
        <f t="shared" ref="W1925:W1932" si="382">IF(AND(F1925="",G1925=""),E1925,IF(AND(F1925&lt;&gt;"",G1925&lt;&gt;""),F1925&amp;", "&amp;E1925&amp;", "&amp;G1925,IF(F1925="",E1925&amp;", "&amp;G1925,F1925&amp;", "&amp;E1925)))</f>
        <v/>
      </c>
    </row>
    <row r="1926" spans="1:25" x14ac:dyDescent="0.25">
      <c r="A1926" s="24"/>
      <c r="B1926" s="17" t="s">
        <v>108</v>
      </c>
      <c r="C1926" s="28" t="str">
        <f ca="1">IF(U1924=0,"",SUM(U1916:U1923)/U1924/365.25)</f>
        <v/>
      </c>
      <c r="D1926" s="21">
        <v>2</v>
      </c>
      <c r="E1926" s="18" t="str">
        <f>IF(S1926,"",INDEX(XMLLINK[Titel],MATCH(Q1927&amp;"_"&amp;D1926,XMLLINK[EID_WID],0)))</f>
        <v/>
      </c>
      <c r="F1926" s="18" t="str">
        <f>IF(S1926,"",INDEX(XMLLINK[Komponist],MATCH(Q1927&amp;"_"&amp;D1926,XMLLINK[EID_WID],0)))</f>
        <v/>
      </c>
      <c r="G1926" s="18" t="str">
        <f>IF(S1926,"",INDEX(XMLLINK[Satz],MATCH(Q1927&amp;"_"&amp;D1926,XMLLINK[EID_WID],0)))</f>
        <v/>
      </c>
      <c r="H1926" s="18" t="str">
        <f>IF(S1926,"",INDEX(XMLLINK[Dauer],MATCH(Q1927&amp;"_"&amp;D1926,XMLLINK[EID_WID],0)))</f>
        <v/>
      </c>
      <c r="I1926" s="18" t="str">
        <f>IF(S1926,"",INDEX(XMLLINK[BemerkungWerk],MATCH(Q1927&amp;"_"&amp;D1926,XMLLINK[EID_WID],0)))</f>
        <v/>
      </c>
      <c r="J1926" s="18" t="str">
        <f>IF(S1926,"",INDEX(XMLLINK[Pflicht],MATCH(Q1927&amp;"_"&amp;D1926,XMLLINK[EID_WID],0)))</f>
        <v/>
      </c>
      <c r="Q1926" s="21">
        <f t="shared" si="380"/>
        <v>96</v>
      </c>
      <c r="R1926" s="22">
        <v>2</v>
      </c>
      <c r="S1926" s="18" t="b">
        <f>ISERROR(INDEX(XMLLINK[NamePerson],MATCH(Q1928&amp;"_"&amp;D1926,XMLLINK[EID_WID],0)))</f>
        <v>1</v>
      </c>
      <c r="V1926" s="15" t="str">
        <f>IF(W1926="","","; ")</f>
        <v/>
      </c>
      <c r="W1926" s="15" t="str">
        <f t="shared" si="382"/>
        <v/>
      </c>
    </row>
    <row r="1927" spans="1:25" x14ac:dyDescent="0.25">
      <c r="A1927" s="24"/>
      <c r="D1927" s="21">
        <v>3</v>
      </c>
      <c r="E1927" s="18" t="str">
        <f>IF(S1927,"",INDEX(XMLLINK[Titel],MATCH(Q1928&amp;"_"&amp;D1927,XMLLINK[EID_WID],0)))</f>
        <v/>
      </c>
      <c r="F1927" s="18" t="str">
        <f>IF(S1927,"",INDEX(XMLLINK[Komponist],MATCH(Q1928&amp;"_"&amp;D1927,XMLLINK[EID_WID],0)))</f>
        <v/>
      </c>
      <c r="G1927" s="18" t="str">
        <f>IF(S1927,"",INDEX(XMLLINK[Satz],MATCH(Q1928&amp;"_"&amp;D1927,XMLLINK[EID_WID],0)))</f>
        <v/>
      </c>
      <c r="H1927" s="18" t="str">
        <f>IF(S1927,"",INDEX(XMLLINK[Dauer],MATCH(Q1928&amp;"_"&amp;D1927,XMLLINK[EID_WID],0)))</f>
        <v/>
      </c>
      <c r="I1927" s="18" t="str">
        <f>IF(S1927,"",INDEX(XMLLINK[BemerkungWerk],MATCH(Q1928&amp;"_"&amp;D1927,XMLLINK[EID_WID],0)))</f>
        <v/>
      </c>
      <c r="J1927" s="18" t="str">
        <f>IF(S1927,"",INDEX(XMLLINK[Pflicht],MATCH(Q1928&amp;"_"&amp;D1927,XMLLINK[EID_WID],0)))</f>
        <v/>
      </c>
      <c r="Q1927" s="21">
        <f t="shared" si="380"/>
        <v>96</v>
      </c>
      <c r="R1927" s="22">
        <v>3</v>
      </c>
      <c r="S1927" s="18" t="b">
        <f>ISERROR(INDEX(XMLLINK[NamePerson],MATCH(Q1929&amp;"_"&amp;D1927,XMLLINK[EID_WID],0)))</f>
        <v>1</v>
      </c>
      <c r="V1927" s="15" t="str">
        <f t="shared" ref="V1927:V1932" si="383">IF(W1927="","","; ")</f>
        <v/>
      </c>
      <c r="W1927" s="15" t="str">
        <f t="shared" si="382"/>
        <v/>
      </c>
    </row>
    <row r="1928" spans="1:25" x14ac:dyDescent="0.25">
      <c r="A1928" s="24"/>
      <c r="D1928" s="21">
        <v>4</v>
      </c>
      <c r="E1928" s="18" t="str">
        <f>IF(S1928,"",INDEX(XMLLINK[Titel],MATCH(Q1929&amp;"_"&amp;D1928,XMLLINK[EID_WID],0)))</f>
        <v/>
      </c>
      <c r="F1928" s="18" t="str">
        <f>IF(S1928,"",INDEX(XMLLINK[Komponist],MATCH(Q1929&amp;"_"&amp;D1928,XMLLINK[EID_WID],0)))</f>
        <v/>
      </c>
      <c r="G1928" s="18" t="str">
        <f>IF(S1928,"",INDEX(XMLLINK[Satz],MATCH(Q1929&amp;"_"&amp;D1928,XMLLINK[EID_WID],0)))</f>
        <v/>
      </c>
      <c r="H1928" s="18" t="str">
        <f>IF(S1928,"",INDEX(XMLLINK[Dauer],MATCH(Q1929&amp;"_"&amp;D1928,XMLLINK[EID_WID],0)))</f>
        <v/>
      </c>
      <c r="I1928" s="18" t="str">
        <f>IF(S1928,"",INDEX(XMLLINK[BemerkungWerk],MATCH(Q1929&amp;"_"&amp;D1928,XMLLINK[EID_WID],0)))</f>
        <v/>
      </c>
      <c r="J1928" s="18" t="str">
        <f>IF(S1928,"",INDEX(XMLLINK[Pflicht],MATCH(Q1929&amp;"_"&amp;D1928,XMLLINK[EID_WID],0)))</f>
        <v/>
      </c>
      <c r="Q1928" s="21">
        <f t="shared" si="380"/>
        <v>96</v>
      </c>
      <c r="R1928" s="22">
        <v>4</v>
      </c>
      <c r="S1928" s="18" t="b">
        <f>ISERROR(INDEX(XMLLINK[NamePerson],MATCH(Q1930&amp;"_"&amp;D1928,XMLLINK[EID_WID],0)))</f>
        <v>1</v>
      </c>
      <c r="V1928" s="15" t="str">
        <f t="shared" si="383"/>
        <v/>
      </c>
      <c r="W1928" s="15" t="str">
        <f t="shared" si="382"/>
        <v/>
      </c>
    </row>
    <row r="1929" spans="1:25" x14ac:dyDescent="0.25">
      <c r="A1929" s="24"/>
      <c r="D1929" s="21">
        <v>5</v>
      </c>
      <c r="E1929" s="18" t="str">
        <f>IF(S1929,"",INDEX(XMLLINK[Titel],MATCH(Q1930&amp;"_"&amp;D1929,XMLLINK[EID_WID],0)))</f>
        <v/>
      </c>
      <c r="F1929" s="18" t="str">
        <f>IF(S1929,"",INDEX(XMLLINK[Komponist],MATCH(Q1930&amp;"_"&amp;D1929,XMLLINK[EID_WID],0)))</f>
        <v/>
      </c>
      <c r="G1929" s="18" t="str">
        <f>IF(S1929,"",INDEX(XMLLINK[Satz],MATCH(Q1930&amp;"_"&amp;D1929,XMLLINK[EID_WID],0)))</f>
        <v/>
      </c>
      <c r="H1929" s="18" t="str">
        <f>IF(S1929,"",INDEX(XMLLINK[Dauer],MATCH(Q1930&amp;"_"&amp;D1929,XMLLINK[EID_WID],0)))</f>
        <v/>
      </c>
      <c r="I1929" s="18" t="str">
        <f>IF(S1929,"",INDEX(XMLLINK[BemerkungWerk],MATCH(Q1930&amp;"_"&amp;D1929,XMLLINK[EID_WID],0)))</f>
        <v/>
      </c>
      <c r="J1929" s="18" t="str">
        <f>IF(S1929,"",INDEX(XMLLINK[Pflicht],MATCH(Q1930&amp;"_"&amp;D1929,XMLLINK[EID_WID],0)))</f>
        <v/>
      </c>
      <c r="Q1929" s="21">
        <f t="shared" si="380"/>
        <v>96</v>
      </c>
      <c r="R1929" s="22">
        <v>5</v>
      </c>
      <c r="S1929" s="18" t="b">
        <f>ISERROR(INDEX(XMLLINK[NamePerson],MATCH(Q1931&amp;"_"&amp;D1929,XMLLINK[EID_WID],0)))</f>
        <v>1</v>
      </c>
      <c r="V1929" s="15" t="str">
        <f t="shared" si="383"/>
        <v/>
      </c>
      <c r="W1929" s="15" t="str">
        <f t="shared" si="382"/>
        <v/>
      </c>
    </row>
    <row r="1930" spans="1:25" x14ac:dyDescent="0.25">
      <c r="A1930" s="24"/>
      <c r="D1930" s="21">
        <v>6</v>
      </c>
      <c r="E1930" s="18" t="str">
        <f>IF(S1930,"",INDEX(XMLLINK[Titel],MATCH(Q1931&amp;"_"&amp;D1930,XMLLINK[EID_WID],0)))</f>
        <v/>
      </c>
      <c r="F1930" s="18" t="str">
        <f>IF(S1930,"",INDEX(XMLLINK[Komponist],MATCH(Q1931&amp;"_"&amp;D1930,XMLLINK[EID_WID],0)))</f>
        <v/>
      </c>
      <c r="G1930" s="18" t="str">
        <f>IF(S1930,"",INDEX(XMLLINK[Satz],MATCH(Q1931&amp;"_"&amp;D1930,XMLLINK[EID_WID],0)))</f>
        <v/>
      </c>
      <c r="H1930" s="18" t="str">
        <f>IF(S1930,"",INDEX(XMLLINK[Dauer],MATCH(Q1931&amp;"_"&amp;D1930,XMLLINK[EID_WID],0)))</f>
        <v/>
      </c>
      <c r="I1930" s="18" t="str">
        <f>IF(S1930,"",INDEX(XMLLINK[BemerkungWerk],MATCH(Q1931&amp;"_"&amp;D1930,XMLLINK[EID_WID],0)))</f>
        <v/>
      </c>
      <c r="J1930" s="18" t="str">
        <f>IF(S1930,"",INDEX(XMLLINK[Pflicht],MATCH(Q1931&amp;"_"&amp;D1930,XMLLINK[EID_WID],0)))</f>
        <v/>
      </c>
      <c r="Q1930" s="21">
        <f t="shared" si="380"/>
        <v>96</v>
      </c>
      <c r="R1930" s="22">
        <v>6</v>
      </c>
      <c r="S1930" s="18" t="b">
        <f>ISERROR(INDEX(XMLLINK[NamePerson],MATCH(Q1932&amp;"_"&amp;D1930,XMLLINK[EID_WID],0)))</f>
        <v>1</v>
      </c>
      <c r="V1930" s="15" t="str">
        <f t="shared" si="383"/>
        <v/>
      </c>
      <c r="W1930" s="15" t="str">
        <f t="shared" si="382"/>
        <v/>
      </c>
    </row>
    <row r="1931" spans="1:25" x14ac:dyDescent="0.25">
      <c r="A1931" s="24"/>
      <c r="D1931" s="21">
        <v>7</v>
      </c>
      <c r="E1931" s="18" t="str">
        <f>IF(S1931,"",INDEX(XMLLINK[Titel],MATCH(Q1932&amp;"_"&amp;D1931,XMLLINK[EID_WID],0)))</f>
        <v/>
      </c>
      <c r="F1931" s="18" t="str">
        <f>IF(S1931,"",INDEX(XMLLINK[Komponist],MATCH(Q1932&amp;"_"&amp;D1931,XMLLINK[EID_WID],0)))</f>
        <v/>
      </c>
      <c r="G1931" s="18" t="str">
        <f>IF(S1931,"",INDEX(XMLLINK[Satz],MATCH(Q1932&amp;"_"&amp;D1931,XMLLINK[EID_WID],0)))</f>
        <v/>
      </c>
      <c r="H1931" s="18" t="str">
        <f>IF(S1931,"",INDEX(XMLLINK[Dauer],MATCH(Q1932&amp;"_"&amp;D1931,XMLLINK[EID_WID],0)))</f>
        <v/>
      </c>
      <c r="I1931" s="18" t="str">
        <f>IF(S1931,"",INDEX(XMLLINK[BemerkungWerk],MATCH(Q1932&amp;"_"&amp;D1931,XMLLINK[EID_WID],0)))</f>
        <v/>
      </c>
      <c r="J1931" s="18" t="str">
        <f>IF(S1931,"",INDEX(XMLLINK[Pflicht],MATCH(Q1932&amp;"_"&amp;D1931,XMLLINK[EID_WID],0)))</f>
        <v/>
      </c>
      <c r="Q1931" s="21">
        <f t="shared" si="380"/>
        <v>96</v>
      </c>
      <c r="R1931" s="22">
        <v>7</v>
      </c>
      <c r="S1931" s="18" t="b">
        <f>ISERROR(INDEX(XMLLINK[NamePerson],MATCH(Q1933&amp;"_"&amp;D1931,XMLLINK[EID_WID],0)))</f>
        <v>1</v>
      </c>
      <c r="V1931" s="15" t="str">
        <f t="shared" si="383"/>
        <v/>
      </c>
      <c r="W1931" s="15" t="str">
        <f t="shared" si="382"/>
        <v/>
      </c>
    </row>
    <row r="1932" spans="1:25" x14ac:dyDescent="0.25">
      <c r="A1932" s="24"/>
      <c r="D1932" s="21">
        <v>8</v>
      </c>
      <c r="E1932" s="18" t="str">
        <f>IF(S1932,"",INDEX(XMLLINK[Titel],MATCH(Q1933&amp;"_"&amp;D1932,XMLLINK[EID_WID],0)))</f>
        <v/>
      </c>
      <c r="F1932" s="18" t="str">
        <f>IF(S1932,"",INDEX(XMLLINK[Komponist],MATCH(Q1933&amp;"_"&amp;D1932,XMLLINK[EID_WID],0)))</f>
        <v/>
      </c>
      <c r="G1932" s="18" t="str">
        <f>IF(S1932,"",INDEX(XMLLINK[Satz],MATCH(Q1933&amp;"_"&amp;D1932,XMLLINK[EID_WID],0)))</f>
        <v/>
      </c>
      <c r="H1932" s="18" t="str">
        <f>IF(S1932,"",INDEX(XMLLINK[Dauer],MATCH(Q1933&amp;"_"&amp;D1932,XMLLINK[EID_WID],0)))</f>
        <v/>
      </c>
      <c r="I1932" s="18" t="str">
        <f>IF(S1932,"",INDEX(XMLLINK[BemerkungWerk],MATCH(Q1933&amp;"_"&amp;D1932,XMLLINK[EID_WID],0)))</f>
        <v/>
      </c>
      <c r="J1932" s="18" t="str">
        <f>IF(S1932,"",INDEX(XMLLINK[Pflicht],MATCH(Q1933&amp;"_"&amp;D1932,XMLLINK[EID_WID],0)))</f>
        <v/>
      </c>
      <c r="Q1932" s="21"/>
      <c r="R1932" s="22">
        <v>8</v>
      </c>
      <c r="S1932" s="18" t="b">
        <f>ISERROR(INDEX(XMLLINK[NamePerson],MATCH(A1933&amp;"_"&amp;D1932,XMLLINK[EID_WID],0)))</f>
        <v>1</v>
      </c>
      <c r="V1932" s="15" t="str">
        <f t="shared" si="383"/>
        <v/>
      </c>
      <c r="W1932" s="15" t="str">
        <f t="shared" si="382"/>
        <v/>
      </c>
    </row>
    <row r="1934" spans="1:25" x14ac:dyDescent="0.25">
      <c r="A1934" s="23" t="s">
        <v>96</v>
      </c>
      <c r="B1934" s="23">
        <f>(ROW()+6)/20</f>
        <v>97</v>
      </c>
      <c r="C1934" s="24"/>
      <c r="D1934" s="24"/>
      <c r="E1934" s="24"/>
      <c r="F1934" s="24"/>
      <c r="G1934" s="24"/>
      <c r="H1934" s="24"/>
      <c r="I1934" s="24"/>
      <c r="J1934" s="24"/>
      <c r="K1934" s="24"/>
      <c r="L1934" s="24"/>
      <c r="M1934" s="24"/>
      <c r="N1934" s="24"/>
      <c r="O1934" s="24"/>
    </row>
    <row r="1935" spans="1:25" x14ac:dyDescent="0.25">
      <c r="A1935" s="24"/>
      <c r="B1935" s="17" t="s">
        <v>78</v>
      </c>
      <c r="C1935" s="18" t="str">
        <f>IF(ISERROR(S1935),"",INDEX(XMLLINK[Name],MATCH(Q1936,XMLLINK[EnsembleNr],0)))</f>
        <v/>
      </c>
      <c r="D1935" s="17" t="s">
        <v>89</v>
      </c>
      <c r="E1935" s="19" t="s">
        <v>11</v>
      </c>
      <c r="F1935" s="15" t="s">
        <v>90</v>
      </c>
      <c r="G1935" s="15" t="s">
        <v>91</v>
      </c>
      <c r="H1935" s="15" t="s">
        <v>24</v>
      </c>
      <c r="I1935" s="15" t="s">
        <v>25</v>
      </c>
      <c r="J1935" s="15" t="s">
        <v>26</v>
      </c>
      <c r="K1935" s="15" t="s">
        <v>27</v>
      </c>
      <c r="L1935" s="15" t="s">
        <v>18</v>
      </c>
      <c r="M1935" s="15" t="s">
        <v>92</v>
      </c>
      <c r="N1935" s="15" t="s">
        <v>93</v>
      </c>
      <c r="O1935" s="15" t="s">
        <v>20</v>
      </c>
      <c r="Q1935" s="21" t="s">
        <v>103</v>
      </c>
      <c r="R1935" s="17" t="s">
        <v>97</v>
      </c>
      <c r="S1935" s="20" t="e">
        <f>VLOOKUP(Q1937,XMLLINK[EnsembleNr],1,0)</f>
        <v>#N/A</v>
      </c>
      <c r="T1935" s="15" t="s">
        <v>100</v>
      </c>
      <c r="W1935" s="29" t="str">
        <f>CONCATENATE(W1936,W1937,W1938,W1939,W1940,W1941,W1942,W1943)</f>
        <v/>
      </c>
      <c r="X1935" s="31">
        <f>8-COUNTIF(W1936:W1943,"")</f>
        <v>0</v>
      </c>
      <c r="Y1935" s="29" t="str">
        <f>CONCATENATE(Y1936,Y1937,Y1938,Y1939,Y1940,Y1941,Y1942,Y1943)</f>
        <v/>
      </c>
    </row>
    <row r="1936" spans="1:25" x14ac:dyDescent="0.25">
      <c r="A1936" s="24"/>
      <c r="B1936" s="17" t="s">
        <v>79</v>
      </c>
      <c r="C1936" s="18" t="str">
        <f>IF(ISERROR(S1935),"",INDEX(XMLLINK[Leiter],MATCH(Q1936,XMLLINK[EnsembleNr],0)))</f>
        <v/>
      </c>
      <c r="D1936" s="21">
        <v>1</v>
      </c>
      <c r="E1936" s="18" t="str">
        <f>IF(S1936,"",INDEX(XMLLINK[NamePerson],MATCH(Q1937&amp;"_"&amp;D1936,XMLLINK[EID_MID],0)))</f>
        <v/>
      </c>
      <c r="F1936" s="18" t="str">
        <f>IF(S1936,"",INDEX(XMLLINK[GebDat],MATCH(Q1937&amp;"_"&amp;D1936,XMLLINK[EID_MID],0)))</f>
        <v/>
      </c>
      <c r="G1936" s="18" t="str">
        <f>IF(S1936,"",INDEX(XMLLINK[Geschlecht],MATCH(Q1937&amp;"_"&amp;D1936,XMLLINK[EID_MID],0)))</f>
        <v/>
      </c>
      <c r="H1936" s="18" t="str">
        <f>IF(S1936,"",INDEX(XMLLINK[Adresse],MATCH(Q1937&amp;"_"&amp;D1936,XMLLINK[EID_MID],0)))</f>
        <v/>
      </c>
      <c r="I1936" s="18" t="str">
        <f>IF(S1936,"",INDEX(XMLLINK[Email],MATCH(Q1937&amp;"_"&amp;D1936,XMLLINK[EID_MID],0)))</f>
        <v/>
      </c>
      <c r="J1936" s="18" t="str">
        <f>IF(S1936,"",INDEX(XMLLINK[Telefon],MATCH(Q1937&amp;"_"&amp;D1936,XMLLINK[EID_MID],0)))</f>
        <v/>
      </c>
      <c r="K1936" s="18" t="str">
        <f>IF(S1936,"",INDEX(XMLLINK[Instrument],MATCH(Q1937&amp;"_"&amp;D1936,XMLLINK[EID_MID],0)))</f>
        <v/>
      </c>
      <c r="L1936" s="18" t="str">
        <f>IF(S1936,"",INDEX(XMLLINK[BereichIDPerson],MATCH(Q1937&amp;"_"&amp;D1936,XMLLINK[EID_MID],0)))</f>
        <v/>
      </c>
      <c r="M1936" s="18" t="str">
        <f>IF(S1936,"",INDEX(XMLLINK[BereichNamePerson],MATCH(Q1937&amp;"_"&amp;D1936,XMLLINK[EID_MID],0)))</f>
        <v/>
      </c>
      <c r="N1936" s="18" t="str">
        <f>IF(S1936,"",INDEX(XMLLINK[AuswahlPerson],MATCH(Q1937&amp;"_"&amp;D1936,XMLLINK[EID_MID],0)))</f>
        <v/>
      </c>
      <c r="O1936" s="18" t="str">
        <f>IF(S1936,"",INDEX(XMLLINK[BemerkungPerson],MATCH(Q1937&amp;"_"&amp;D1936,XMLLINK[EID_MID],0)))</f>
        <v/>
      </c>
      <c r="Q1936" s="21">
        <f>B1934</f>
        <v>97</v>
      </c>
      <c r="R1936" s="22" t="s">
        <v>101</v>
      </c>
      <c r="S1936" s="18" t="b">
        <f>ISERROR(INDEX(XMLLINK[NamePerson],MATCH(Q1937&amp;"_"&amp;D1936,XMLLINK[EID_MID],0)))</f>
        <v>1</v>
      </c>
      <c r="U1936" s="15" t="str">
        <f ca="1">IF(ISNUMBER(DATEVALUE(F1936)),TODAY()-DATEVALUE(F1936),"")</f>
        <v/>
      </c>
      <c r="W1936" s="15" t="str">
        <f>M1936</f>
        <v/>
      </c>
      <c r="X1936" s="29" t="str">
        <f>IF(E1936="","",IF(E1937="",E1936,IF(E1938="",E1936&amp;", "&amp;E1937,IF(E1939="",E1936&amp;", "&amp;E1937&amp;", "&amp;E1938,IF(E1940="",E1936&amp;", "&amp;E1937&amp;", "&amp;E1938&amp;", "&amp;E1939,IF(E1941="",E1936&amp;", "&amp;E1937&amp;", "&amp;E1938&amp;", "&amp;E1939&amp;", "&amp;E1940,IF(E1942="",E1936&amp;", "&amp;E1937&amp;", "&amp;E1938&amp;", "&amp;E1939&amp;", "&amp;E1940&amp;", "&amp;E1941,IF(E1943="",E1936&amp;", "&amp;E1937&amp;", "&amp;E1938&amp;", "&amp;E1939&amp;", "&amp;E1940&amp;", "&amp;E1941&amp;", "&amp;E1942,E1936&amp;", "&amp;E1937&amp;", "&amp;E1938&amp;", "&amp;E1939&amp;", "&amp;E1940&amp;", "&amp;E1941&amp;", "&amp;E1942&amp;", "&amp;E1943))))))))</f>
        <v/>
      </c>
      <c r="Y1936" s="15" t="str">
        <f>K1936</f>
        <v/>
      </c>
    </row>
    <row r="1937" spans="1:25" x14ac:dyDescent="0.25">
      <c r="A1937" s="24"/>
      <c r="B1937" s="17" t="s">
        <v>80</v>
      </c>
      <c r="C1937" s="18" t="str">
        <f>IF(ISERROR(S1935),"",INDEX(XMLLINK[LeiterEmail],MATCH(Q1937,XMLLINK[EnsembleNr],0)))</f>
        <v/>
      </c>
      <c r="D1937" s="21">
        <v>2</v>
      </c>
      <c r="E1937" s="18" t="str">
        <f>IF(S1937,"",INDEX(XMLLINK[NamePerson],MATCH(Q1938&amp;"_"&amp;D1937,XMLLINK[EID_MID],0)))</f>
        <v/>
      </c>
      <c r="F1937" s="18" t="str">
        <f>IF(S1937,"",INDEX(XMLLINK[GebDat],MATCH(Q1938&amp;"_"&amp;D1937,XMLLINK[EID_MID],0)))</f>
        <v/>
      </c>
      <c r="G1937" s="18" t="str">
        <f>IF(S1937,"",INDEX(XMLLINK[Geschlecht],MATCH(Q1938&amp;"_"&amp;D1937,XMLLINK[EID_MID],0)))</f>
        <v/>
      </c>
      <c r="H1937" s="18" t="str">
        <f>IF(S1937,"",INDEX(XMLLINK[Adresse],MATCH(Q1938&amp;"_"&amp;D1937,XMLLINK[EID_MID],0)))</f>
        <v/>
      </c>
      <c r="I1937" s="18" t="str">
        <f>IF(S1937,"",INDEX(XMLLINK[Email],MATCH(Q1938&amp;"_"&amp;D1937,XMLLINK[EID_MID],0)))</f>
        <v/>
      </c>
      <c r="J1937" s="18" t="str">
        <f>IF(S1937,"",INDEX(XMLLINK[Telefon],MATCH(Q1938&amp;"_"&amp;D1937,XMLLINK[EID_MID],0)))</f>
        <v/>
      </c>
      <c r="K1937" s="18" t="str">
        <f>IF(S1937,"",INDEX(XMLLINK[Instrument],MATCH(Q1938&amp;"_"&amp;D1937,XMLLINK[EID_MID],0)))</f>
        <v/>
      </c>
      <c r="L1937" s="18" t="str">
        <f>IF(S1937,"",INDEX(XMLLINK[BereichIDPerson],MATCH(Q1938&amp;"_"&amp;D1937,XMLLINK[EID_MID],0)))</f>
        <v/>
      </c>
      <c r="M1937" s="18" t="str">
        <f>IF(S1937,"",INDEX(XMLLINK[BereichNamePerson],MATCH(Q1938&amp;"_"&amp;D1937,XMLLINK[EID_MID],0)))</f>
        <v/>
      </c>
      <c r="N1937" s="18" t="str">
        <f>IF(S1937,"",INDEX(XMLLINK[AuswahlPerson],MATCH(Q1938&amp;"_"&amp;D1937,XMLLINK[EID_MID],0)))</f>
        <v/>
      </c>
      <c r="O1937" s="18" t="str">
        <f>IF(S1937,"",INDEX(XMLLINK[BemerkungPerson],MATCH(Q1938&amp;"_"&amp;D1937,XMLLINK[EID_MID],0)))</f>
        <v/>
      </c>
      <c r="Q1937" s="21">
        <f t="shared" ref="Q1937:Q1951" si="384">Q1936</f>
        <v>97</v>
      </c>
      <c r="R1937" s="15">
        <v>2</v>
      </c>
      <c r="S1937" s="18" t="b">
        <f>ISERROR(INDEX(XMLLINK[NamePerson],MATCH(Q1937&amp;"_"&amp;D1937,XMLLINK[EID_MID],0)))</f>
        <v>1</v>
      </c>
      <c r="U1937" s="15" t="str">
        <f t="shared" ref="U1937:U1943" ca="1" si="385">IF(ISNUMBER(DATEVALUE(F1937)),TODAY()-DATEVALUE(F1937),"")</f>
        <v/>
      </c>
      <c r="W1937" s="15" t="str">
        <f>IF(AND(M1937&lt;&gt;"",M1937&lt;&gt;M1936),", "&amp;M1937,"")</f>
        <v/>
      </c>
      <c r="Y1937" s="15" t="str">
        <f>IF(AND(K1937&lt;&gt;"",K1937&lt;&gt;K1936),", "&amp;K1937,"")</f>
        <v/>
      </c>
    </row>
    <row r="1938" spans="1:25" x14ac:dyDescent="0.25">
      <c r="A1938" s="24"/>
      <c r="B1938" s="17" t="s">
        <v>81</v>
      </c>
      <c r="C1938" s="18" t="str">
        <f>IF(ISERROR(S1935),"",INDEX(XMLLINK[LeiterTelefon],MATCH(Q1938,XMLLINK[EnsembleNr],0)))</f>
        <v/>
      </c>
      <c r="D1938" s="21">
        <v>3</v>
      </c>
      <c r="E1938" s="18" t="str">
        <f>IF(S1938,"",INDEX(XMLLINK[NamePerson],MATCH(Q1939&amp;"_"&amp;D1938,XMLLINK[EID_MID],0)))</f>
        <v/>
      </c>
      <c r="F1938" s="18" t="str">
        <f>IF(S1938,"",INDEX(XMLLINK[GebDat],MATCH(Q1939&amp;"_"&amp;D1938,XMLLINK[EID_MID],0)))</f>
        <v/>
      </c>
      <c r="G1938" s="18" t="str">
        <f>IF(S1938,"",INDEX(XMLLINK[Geschlecht],MATCH(Q1939&amp;"_"&amp;D1938,XMLLINK[EID_MID],0)))</f>
        <v/>
      </c>
      <c r="H1938" s="18" t="str">
        <f>IF(S1938,"",INDEX(XMLLINK[Adresse],MATCH(Q1939&amp;"_"&amp;D1938,XMLLINK[EID_MID],0)))</f>
        <v/>
      </c>
      <c r="I1938" s="18" t="str">
        <f>IF(S1938,"",INDEX(XMLLINK[Email],MATCH(Q1939&amp;"_"&amp;D1938,XMLLINK[EID_MID],0)))</f>
        <v/>
      </c>
      <c r="J1938" s="18" t="str">
        <f>IF(S1938,"",INDEX(XMLLINK[Telefon],MATCH(Q1939&amp;"_"&amp;D1938,XMLLINK[EID_MID],0)))</f>
        <v/>
      </c>
      <c r="K1938" s="18" t="str">
        <f>IF(S1938,"",INDEX(XMLLINK[Instrument],MATCH(Q1939&amp;"_"&amp;D1938,XMLLINK[EID_MID],0)))</f>
        <v/>
      </c>
      <c r="L1938" s="18" t="str">
        <f>IF(S1938,"",INDEX(XMLLINK[BereichIDPerson],MATCH(Q1939&amp;"_"&amp;D1938,XMLLINK[EID_MID],0)))</f>
        <v/>
      </c>
      <c r="M1938" s="18" t="str">
        <f>IF(S1938,"",INDEX(XMLLINK[BereichNamePerson],MATCH(Q1939&amp;"_"&amp;D1938,XMLLINK[EID_MID],0)))</f>
        <v/>
      </c>
      <c r="N1938" s="18" t="str">
        <f>IF(S1938,"",INDEX(XMLLINK[AuswahlPerson],MATCH(Q1939&amp;"_"&amp;D1938,XMLLINK[EID_MID],0)))</f>
        <v/>
      </c>
      <c r="O1938" s="18" t="str">
        <f>IF(S1938,"",INDEX(XMLLINK[BemerkungPerson],MATCH(Q1939&amp;"_"&amp;D1938,XMLLINK[EID_MID],0)))</f>
        <v/>
      </c>
      <c r="Q1938" s="21">
        <f t="shared" si="384"/>
        <v>97</v>
      </c>
      <c r="R1938" s="15">
        <v>3</v>
      </c>
      <c r="S1938" s="18" t="b">
        <f>ISERROR(INDEX(XMLLINK[NamePerson],MATCH(Q1937&amp;"_"&amp;D1938,XMLLINK[EID_MID],0)))</f>
        <v>1</v>
      </c>
      <c r="U1938" s="15" t="str">
        <f t="shared" ca="1" si="385"/>
        <v/>
      </c>
      <c r="W1938" s="15" t="str">
        <f>IF(OR(M1938="",COUNTIF(M1936:M1937,M1938)&gt;0),"",", "&amp;M1938)</f>
        <v/>
      </c>
      <c r="Y1938" s="15" t="str">
        <f>IF(OR(K1938="",COUNTIF(K1936:K1937,K1938)&gt;0),"",", "&amp;K1938)</f>
        <v/>
      </c>
    </row>
    <row r="1939" spans="1:25" x14ac:dyDescent="0.25">
      <c r="A1939" s="24"/>
      <c r="B1939" s="17" t="s">
        <v>82</v>
      </c>
      <c r="C1939" s="18" t="str">
        <f>IF(ISERROR(S1935),"",INDEX(XMLLINK[Art],MATCH(Q1939,XMLLINK[EnsembleNr],0)))</f>
        <v/>
      </c>
      <c r="D1939" s="21">
        <v>4</v>
      </c>
      <c r="E1939" s="18" t="str">
        <f>IF(S1939,"",INDEX(XMLLINK[NamePerson],MATCH(Q1940&amp;"_"&amp;D1939,XMLLINK[EID_MID],0)))</f>
        <v/>
      </c>
      <c r="F1939" s="18" t="str">
        <f>IF(S1939,"",INDEX(XMLLINK[GebDat],MATCH(Q1940&amp;"_"&amp;D1939,XMLLINK[EID_MID],0)))</f>
        <v/>
      </c>
      <c r="G1939" s="18" t="str">
        <f>IF(S1939,"",INDEX(XMLLINK[Geschlecht],MATCH(Q1940&amp;"_"&amp;D1939,XMLLINK[EID_MID],0)))</f>
        <v/>
      </c>
      <c r="H1939" s="18" t="str">
        <f>IF(S1939,"",INDEX(XMLLINK[Adresse],MATCH(Q1940&amp;"_"&amp;D1939,XMLLINK[EID_MID],0)))</f>
        <v/>
      </c>
      <c r="I1939" s="18" t="str">
        <f>IF(S1939,"",INDEX(XMLLINK[Email],MATCH(Q1940&amp;"_"&amp;D1939,XMLLINK[EID_MID],0)))</f>
        <v/>
      </c>
      <c r="J1939" s="18" t="str">
        <f>IF(S1939,"",INDEX(XMLLINK[Telefon],MATCH(Q1940&amp;"_"&amp;D1939,XMLLINK[EID_MID],0)))</f>
        <v/>
      </c>
      <c r="K1939" s="18" t="str">
        <f>IF(S1939,"",INDEX(XMLLINK[Instrument],MATCH(Q1940&amp;"_"&amp;D1939,XMLLINK[EID_MID],0)))</f>
        <v/>
      </c>
      <c r="L1939" s="18" t="str">
        <f>IF(S1939,"",INDEX(XMLLINK[BereichIDPerson],MATCH(Q1940&amp;"_"&amp;D1939,XMLLINK[EID_MID],0)))</f>
        <v/>
      </c>
      <c r="M1939" s="18" t="str">
        <f>IF(S1939,"",INDEX(XMLLINK[BereichNamePerson],MATCH(Q1940&amp;"_"&amp;D1939,XMLLINK[EID_MID],0)))</f>
        <v/>
      </c>
      <c r="N1939" s="18" t="str">
        <f>IF(S1939,"",INDEX(XMLLINK[AuswahlPerson],MATCH(Q1940&amp;"_"&amp;D1939,XMLLINK[EID_MID],0)))</f>
        <v/>
      </c>
      <c r="O1939" s="18" t="str">
        <f>IF(S1939,"",INDEX(XMLLINK[BemerkungPerson],MATCH(Q1940&amp;"_"&amp;D1939,XMLLINK[EID_MID],0)))</f>
        <v/>
      </c>
      <c r="Q1939" s="21">
        <f t="shared" si="384"/>
        <v>97</v>
      </c>
      <c r="R1939" s="15">
        <v>4</v>
      </c>
      <c r="S1939" s="18" t="b">
        <f>ISERROR(INDEX(XMLLINK[NamePerson],MATCH(Q1937&amp;"_"&amp;D1939,XMLLINK[EID_MID],0)))</f>
        <v>1</v>
      </c>
      <c r="U1939" s="15" t="str">
        <f t="shared" ca="1" si="385"/>
        <v/>
      </c>
      <c r="W1939" s="15" t="str">
        <f>IF(OR(M1939="",COUNTIF(M1936:M1938,M1939)&gt;0),"",", "&amp;M1939)</f>
        <v/>
      </c>
      <c r="Y1939" s="15" t="str">
        <f>IF(OR(K1939="",COUNTIF(K1936:K1938,K1939)&gt;0),"",", "&amp;K1939)</f>
        <v/>
      </c>
    </row>
    <row r="1940" spans="1:25" x14ac:dyDescent="0.25">
      <c r="A1940" s="24"/>
      <c r="B1940" s="17" t="s">
        <v>83</v>
      </c>
      <c r="C1940" s="18" t="str">
        <f>IF(ISERROR(S1935),"",INDEX(XMLLINK[Stufe],MATCH(Q1940,XMLLINK[EnsembleNr],0)))</f>
        <v/>
      </c>
      <c r="D1940" s="21">
        <v>5</v>
      </c>
      <c r="E1940" s="18" t="str">
        <f>IF(S1940,"",INDEX(XMLLINK[NamePerson],MATCH(Q1941&amp;"_"&amp;D1940,XMLLINK[EID_MID],0)))</f>
        <v/>
      </c>
      <c r="F1940" s="18" t="str">
        <f>IF(S1940,"",INDEX(XMLLINK[GebDat],MATCH(Q1941&amp;"_"&amp;D1940,XMLLINK[EID_MID],0)))</f>
        <v/>
      </c>
      <c r="G1940" s="18" t="str">
        <f>IF(S1940,"",INDEX(XMLLINK[Geschlecht],MATCH(Q1941&amp;"_"&amp;D1940,XMLLINK[EID_MID],0)))</f>
        <v/>
      </c>
      <c r="H1940" s="18" t="str">
        <f>IF(S1940,"",INDEX(XMLLINK[Adresse],MATCH(Q1941&amp;"_"&amp;D1940,XMLLINK[EID_MID],0)))</f>
        <v/>
      </c>
      <c r="I1940" s="18" t="str">
        <f>IF(S1940,"",INDEX(XMLLINK[Email],MATCH(Q1941&amp;"_"&amp;D1940,XMLLINK[EID_MID],0)))</f>
        <v/>
      </c>
      <c r="J1940" s="18" t="str">
        <f>IF(S1940,"",INDEX(XMLLINK[Telefon],MATCH(Q1941&amp;"_"&amp;D1940,XMLLINK[EID_MID],0)))</f>
        <v/>
      </c>
      <c r="K1940" s="18" t="str">
        <f>IF(S1940,"",INDEX(XMLLINK[Instrument],MATCH(Q1941&amp;"_"&amp;D1940,XMLLINK[EID_MID],0)))</f>
        <v/>
      </c>
      <c r="L1940" s="18" t="str">
        <f>IF(S1940,"",INDEX(XMLLINK[BereichIDPerson],MATCH(Q1941&amp;"_"&amp;D1940,XMLLINK[EID_MID],0)))</f>
        <v/>
      </c>
      <c r="M1940" s="18" t="str">
        <f>IF(S1940,"",INDEX(XMLLINK[BereichNamePerson],MATCH(Q1941&amp;"_"&amp;D1940,XMLLINK[EID_MID],0)))</f>
        <v/>
      </c>
      <c r="N1940" s="18" t="str">
        <f>IF(S1940,"",INDEX(XMLLINK[AuswahlPerson],MATCH(Q1941&amp;"_"&amp;D1940,XMLLINK[EID_MID],0)))</f>
        <v/>
      </c>
      <c r="O1940" s="18" t="str">
        <f>IF(S1940,"",INDEX(XMLLINK[BemerkungPerson],MATCH(Q1941&amp;"_"&amp;D1940,XMLLINK[EID_MID],0)))</f>
        <v/>
      </c>
      <c r="Q1940" s="21">
        <f t="shared" si="384"/>
        <v>97</v>
      </c>
      <c r="R1940" s="15">
        <v>5</v>
      </c>
      <c r="S1940" s="18" t="b">
        <f>ISERROR(INDEX(XMLLINK[NamePerson],MATCH(Q1937&amp;"_"&amp;D1940,XMLLINK[EID_MID],0)))</f>
        <v>1</v>
      </c>
      <c r="U1940" s="15" t="str">
        <f t="shared" ca="1" si="385"/>
        <v/>
      </c>
      <c r="W1940" s="15" t="str">
        <f>IF(OR(M1940="",COUNTIF(M1936:M1939,M1940)&gt;0),"",", "&amp;M1940)</f>
        <v/>
      </c>
      <c r="Y1940" s="15" t="str">
        <f>IF(OR(K1940="",COUNTIF(K1937:K1939,K1940)&gt;0),"",", "&amp;K1940)</f>
        <v/>
      </c>
    </row>
    <row r="1941" spans="1:25" x14ac:dyDescent="0.25">
      <c r="A1941" s="24"/>
      <c r="B1941" s="17" t="s">
        <v>84</v>
      </c>
      <c r="C1941" s="18" t="str">
        <f>IF(ISERROR(S1935),"",INDEX(XMLLINK[Artikel],MATCH(Q1941,XMLLINK[EnsembleNr],0)))</f>
        <v/>
      </c>
      <c r="D1941" s="21">
        <v>6</v>
      </c>
      <c r="E1941" s="18" t="str">
        <f>IF(S1941,"",INDEX(XMLLINK[NamePerson],MATCH(Q1942&amp;"_"&amp;D1941,XMLLINK[EID_MID],0)))</f>
        <v/>
      </c>
      <c r="F1941" s="18" t="str">
        <f>IF(S1941,"",INDEX(XMLLINK[GebDat],MATCH(Q1942&amp;"_"&amp;D1941,XMLLINK[EID_MID],0)))</f>
        <v/>
      </c>
      <c r="G1941" s="18" t="str">
        <f>IF(S1941,"",INDEX(XMLLINK[Geschlecht],MATCH(Q1942&amp;"_"&amp;D1941,XMLLINK[EID_MID],0)))</f>
        <v/>
      </c>
      <c r="H1941" s="18" t="str">
        <f>IF(S1941,"",INDEX(XMLLINK[Adresse],MATCH(Q1942&amp;"_"&amp;D1941,XMLLINK[EID_MID],0)))</f>
        <v/>
      </c>
      <c r="I1941" s="18" t="str">
        <f>IF(S1941,"",INDEX(XMLLINK[Email],MATCH(Q1942&amp;"_"&amp;D1941,XMLLINK[EID_MID],0)))</f>
        <v/>
      </c>
      <c r="J1941" s="18" t="str">
        <f>IF(S1941,"",INDEX(XMLLINK[Telefon],MATCH(Q1942&amp;"_"&amp;D1941,XMLLINK[EID_MID],0)))</f>
        <v/>
      </c>
      <c r="K1941" s="18" t="str">
        <f>IF(S1941,"",INDEX(XMLLINK[Instrument],MATCH(Q1942&amp;"_"&amp;D1941,XMLLINK[EID_MID],0)))</f>
        <v/>
      </c>
      <c r="L1941" s="18" t="str">
        <f>IF(S1941,"",INDEX(XMLLINK[BereichIDPerson],MATCH(Q1942&amp;"_"&amp;D1941,XMLLINK[EID_MID],0)))</f>
        <v/>
      </c>
      <c r="M1941" s="18" t="str">
        <f>IF(S1941,"",INDEX(XMLLINK[BereichNamePerson],MATCH(Q1942&amp;"_"&amp;D1941,XMLLINK[EID_MID],0)))</f>
        <v/>
      </c>
      <c r="N1941" s="18" t="str">
        <f>IF(S1941,"",INDEX(XMLLINK[AuswahlPerson],MATCH(Q1942&amp;"_"&amp;D1941,XMLLINK[EID_MID],0)))</f>
        <v/>
      </c>
      <c r="O1941" s="18" t="str">
        <f>IF(S1941,"",INDEX(XMLLINK[BemerkungPerson],MATCH(Q1942&amp;"_"&amp;D1941,XMLLINK[EID_MID],0)))</f>
        <v/>
      </c>
      <c r="Q1941" s="21">
        <f t="shared" si="384"/>
        <v>97</v>
      </c>
      <c r="R1941" s="15">
        <v>6</v>
      </c>
      <c r="S1941" s="18" t="b">
        <f>ISERROR(INDEX(XMLLINK[NamePerson],MATCH(Q1937&amp;"_"&amp;D1941,XMLLINK[EID_MID],0)))</f>
        <v>1</v>
      </c>
      <c r="U1941" s="15" t="str">
        <f t="shared" ca="1" si="385"/>
        <v/>
      </c>
      <c r="W1941" s="15" t="str">
        <f>IF(OR(M1941="",COUNTIF(M1936:M1940,M1941)&gt;0),"",", "&amp;M1941)</f>
        <v/>
      </c>
      <c r="Y1941" s="15" t="str">
        <f>IF(OR(K1941="",COUNTIF(K1938:K1940,K1941)&gt;0),"",", "&amp;K1941)</f>
        <v/>
      </c>
    </row>
    <row r="1942" spans="1:25" x14ac:dyDescent="0.25">
      <c r="A1942" s="24"/>
      <c r="B1942" s="17" t="s">
        <v>85</v>
      </c>
      <c r="C1942" s="18" t="str">
        <f>IF(ISERROR(S1935),"",INDEX(XMLLINK[BereichID],MATCH(Q1942,XMLLINK[EnsembleNr],0)))</f>
        <v/>
      </c>
      <c r="D1942" s="21">
        <v>7</v>
      </c>
      <c r="E1942" s="18" t="str">
        <f>IF(S1942,"",INDEX(XMLLINK[NamePerson],MATCH(Q1943&amp;"_"&amp;D1942,XMLLINK[EID_MID],0)))</f>
        <v/>
      </c>
      <c r="F1942" s="18" t="str">
        <f>IF(S1942,"",INDEX(XMLLINK[GebDat],MATCH(Q1943&amp;"_"&amp;D1942,XMLLINK[EID_MID],0)))</f>
        <v/>
      </c>
      <c r="G1942" s="18" t="str">
        <f>IF(S1942,"",INDEX(XMLLINK[Geschlecht],MATCH(Q1943&amp;"_"&amp;D1942,XMLLINK[EID_MID],0)))</f>
        <v/>
      </c>
      <c r="H1942" s="18" t="str">
        <f>IF(S1942,"",INDEX(XMLLINK[Adresse],MATCH(Q1943&amp;"_"&amp;D1942,XMLLINK[EID_MID],0)))</f>
        <v/>
      </c>
      <c r="I1942" s="18" t="str">
        <f>IF(S1942,"",INDEX(XMLLINK[Email],MATCH(Q1943&amp;"_"&amp;D1942,XMLLINK[EID_MID],0)))</f>
        <v/>
      </c>
      <c r="J1942" s="18" t="str">
        <f>IF(S1942,"",INDEX(XMLLINK[Telefon],MATCH(Q1943&amp;"_"&amp;D1942,XMLLINK[EID_MID],0)))</f>
        <v/>
      </c>
      <c r="K1942" s="18" t="str">
        <f>IF(S1942,"",INDEX(XMLLINK[Instrument],MATCH(Q1943&amp;"_"&amp;D1942,XMLLINK[EID_MID],0)))</f>
        <v/>
      </c>
      <c r="L1942" s="18" t="str">
        <f>IF(S1942,"",INDEX(XMLLINK[BereichIDPerson],MATCH(Q1943&amp;"_"&amp;D1942,XMLLINK[EID_MID],0)))</f>
        <v/>
      </c>
      <c r="M1942" s="18" t="str">
        <f>IF(S1942,"",INDEX(XMLLINK[BereichNamePerson],MATCH(Q1943&amp;"_"&amp;D1942,XMLLINK[EID_MID],0)))</f>
        <v/>
      </c>
      <c r="N1942" s="18" t="str">
        <f>IF(S1942,"",INDEX(XMLLINK[AuswahlPerson],MATCH(Q1943&amp;"_"&amp;D1942,XMLLINK[EID_MID],0)))</f>
        <v/>
      </c>
      <c r="O1942" s="18" t="str">
        <f>IF(S1942,"",INDEX(XMLLINK[BemerkungPerson],MATCH(Q1943&amp;"_"&amp;D1942,XMLLINK[EID_MID],0)))</f>
        <v/>
      </c>
      <c r="Q1942" s="21">
        <f t="shared" si="384"/>
        <v>97</v>
      </c>
      <c r="R1942" s="15">
        <v>7</v>
      </c>
      <c r="S1942" s="18" t="b">
        <f>ISERROR(INDEX(XMLLINK[NamePerson],MATCH(Q1937&amp;"_"&amp;D1942,XMLLINK[EID_MID],0)))</f>
        <v>1</v>
      </c>
      <c r="U1942" s="15" t="str">
        <f t="shared" ca="1" si="385"/>
        <v/>
      </c>
      <c r="W1942" s="15" t="str">
        <f>IF(OR(M1942="",COUNTIF(M1936:M1941,M1942)&gt;0),"",", "&amp;M1942)</f>
        <v/>
      </c>
      <c r="Y1942" s="15" t="str">
        <f>IF(OR(K1942="",COUNTIF(K1939:K1941,K1942)&gt;0),"",", "&amp;K1942)</f>
        <v/>
      </c>
    </row>
    <row r="1943" spans="1:25" x14ac:dyDescent="0.25">
      <c r="A1943" s="24"/>
      <c r="B1943" s="17" t="s">
        <v>86</v>
      </c>
      <c r="C1943" s="18" t="str">
        <f>IF(ISERROR(S1935),"",INDEX(XMLLINK[BereichName],MATCH(Q1943,XMLLINK[EnsembleNr],0)))</f>
        <v/>
      </c>
      <c r="D1943" s="21">
        <v>8</v>
      </c>
      <c r="E1943" s="18" t="str">
        <f>IF(S1943,"",INDEX(XMLLINK[NamePerson],MATCH(Q1944&amp;"_"&amp;D1943,XMLLINK[EID_MID],0)))</f>
        <v/>
      </c>
      <c r="F1943" s="18" t="str">
        <f>IF(S1943,"",INDEX(XMLLINK[GebDat],MATCH(Q1944&amp;"_"&amp;D1943,XMLLINK[EID_MID],0)))</f>
        <v/>
      </c>
      <c r="G1943" s="18" t="str">
        <f>IF(S1943,"",INDEX(XMLLINK[Geschlecht],MATCH(Q1944&amp;"_"&amp;D1943,XMLLINK[EID_MID],0)))</f>
        <v/>
      </c>
      <c r="H1943" s="18" t="str">
        <f>IF(S1943,"",INDEX(XMLLINK[Adresse],MATCH(Q1944&amp;"_"&amp;D1943,XMLLINK[EID_MID],0)))</f>
        <v/>
      </c>
      <c r="I1943" s="18" t="str">
        <f>IF(S1943,"",INDEX(XMLLINK[Email],MATCH(Q1944&amp;"_"&amp;D1943,XMLLINK[EID_MID],0)))</f>
        <v/>
      </c>
      <c r="J1943" s="18" t="str">
        <f>IF(S1943,"",INDEX(XMLLINK[Telefon],MATCH(Q1944&amp;"_"&amp;D1943,XMLLINK[EID_MID],0)))</f>
        <v/>
      </c>
      <c r="K1943" s="18" t="str">
        <f>IF(S1943,"",INDEX(XMLLINK[Instrument],MATCH(Q1944&amp;"_"&amp;D1943,XMLLINK[EID_MID],0)))</f>
        <v/>
      </c>
      <c r="L1943" s="18" t="str">
        <f>IF(S1943,"",INDEX(XMLLINK[BereichIDPerson],MATCH(Q1944&amp;"_"&amp;D1943,XMLLINK[EID_MID],0)))</f>
        <v/>
      </c>
      <c r="M1943" s="18" t="str">
        <f>IF(S1943,"",INDEX(XMLLINK[BereichNamePerson],MATCH(Q1944&amp;"_"&amp;D1943,XMLLINK[EID_MID],0)))</f>
        <v/>
      </c>
      <c r="N1943" s="18" t="str">
        <f>IF(S1943,"",INDEX(XMLLINK[AuswahlPerson],MATCH(Q1944&amp;"_"&amp;D1943,XMLLINK[EID_MID],0)))</f>
        <v/>
      </c>
      <c r="O1943" s="18" t="str">
        <f>IF(S1943,"",INDEX(XMLLINK[BemerkungPerson],MATCH(Q1944&amp;"_"&amp;D1943,XMLLINK[EID_MID],0)))</f>
        <v/>
      </c>
      <c r="Q1943" s="21">
        <f t="shared" si="384"/>
        <v>97</v>
      </c>
      <c r="R1943" s="15">
        <v>8</v>
      </c>
      <c r="S1943" s="18" t="b">
        <f>ISERROR(INDEX(XMLLINK[NamePerson],MATCH(Q1937&amp;"_"&amp;D1943,XMLLINK[EID_MID],0)))</f>
        <v>1</v>
      </c>
      <c r="U1943" s="15" t="str">
        <f t="shared" ca="1" si="385"/>
        <v/>
      </c>
      <c r="W1943" s="15" t="str">
        <f>IF(OR(M1943="",COUNTIF(M1936:M1942,M1943)&gt;0),"",", "&amp;M1943)</f>
        <v/>
      </c>
      <c r="Y1943" s="15" t="str">
        <f>IF(OR(K1943="",COUNTIF(K1940:K1942,K1943)&gt;0),"",", "&amp;K1943)</f>
        <v/>
      </c>
    </row>
    <row r="1944" spans="1:25" x14ac:dyDescent="0.25">
      <c r="A1944" s="24"/>
      <c r="B1944" s="17" t="s">
        <v>87</v>
      </c>
      <c r="C1944" s="18" t="str">
        <f>IF(ISERROR(S1935),"",INDEX(XMLLINK[Auftrittzeit],MATCH(Q1944,XMLLINK[EnsembleNr],0)))</f>
        <v/>
      </c>
      <c r="D1944" s="17" t="s">
        <v>94</v>
      </c>
      <c r="E1944" s="15" t="s">
        <v>29</v>
      </c>
      <c r="F1944" s="15" t="s">
        <v>30</v>
      </c>
      <c r="G1944" s="15" t="s">
        <v>95</v>
      </c>
      <c r="H1944" s="15" t="s">
        <v>32</v>
      </c>
      <c r="I1944" s="15" t="s">
        <v>20</v>
      </c>
      <c r="J1944" s="15" t="s">
        <v>39</v>
      </c>
      <c r="Q1944" s="21">
        <f t="shared" si="384"/>
        <v>97</v>
      </c>
      <c r="U1944" s="15">
        <f ca="1">COUNT(U1936:U1943)</f>
        <v>0</v>
      </c>
      <c r="W1944" s="29" t="str">
        <f>CONCATENATE(W1945,V1946,W1946,V1947,W1947,V1948,W1948,V1949,W1949,V1950,W1950,V1951,W1951)</f>
        <v/>
      </c>
    </row>
    <row r="1945" spans="1:25" x14ac:dyDescent="0.25">
      <c r="A1945" s="24"/>
      <c r="B1945" s="17" t="s">
        <v>88</v>
      </c>
      <c r="C1945" s="18" t="str">
        <f>IF(ISERROR(S1935),"",INDEX(XMLLINK[Bemerkung],MATCH(Q1945,XMLLINK[EnsembleNr],0)))</f>
        <v/>
      </c>
      <c r="D1945" s="21">
        <v>1</v>
      </c>
      <c r="E1945" s="18" t="str">
        <f>IF(S1945,"",INDEX(XMLLINK[Titel],MATCH(Q1946&amp;"_"&amp;D1945,XMLLINK[EID_WID],0)))</f>
        <v/>
      </c>
      <c r="F1945" s="18" t="str">
        <f>IF(S1945,"",INDEX(XMLLINK[Komponist],MATCH(Q1946&amp;"_"&amp;D1945,XMLLINK[EID_WID],0)))</f>
        <v/>
      </c>
      <c r="G1945" s="18" t="str">
        <f>IF(S1945,"",INDEX(XMLLINK[Satz],MATCH(Q1946&amp;"_"&amp;D1945,XMLLINK[EID_WID],0)))</f>
        <v/>
      </c>
      <c r="H1945" s="18" t="str">
        <f>IF(S1945,"",INDEX(XMLLINK[Dauer],MATCH(Q1946&amp;"_"&amp;D1945,XMLLINK[EID_WID],0)))</f>
        <v/>
      </c>
      <c r="I1945" s="18" t="str">
        <f>IF(S1945,"",INDEX(XMLLINK[BemerkungWerk],MATCH(Q1946&amp;"_"&amp;D1945,XMLLINK[EID_WID],0)))</f>
        <v/>
      </c>
      <c r="J1945" s="18" t="str">
        <f>IF(S1945,"",INDEX(XMLLINK[Pflicht],MATCH(Q1946&amp;"_"&amp;D1945,XMLLINK[EID_WID],0)))</f>
        <v/>
      </c>
      <c r="Q1945" s="21">
        <f t="shared" si="384"/>
        <v>97</v>
      </c>
      <c r="R1945" s="22" t="s">
        <v>102</v>
      </c>
      <c r="S1945" s="18" t="b">
        <f>ISERROR(INDEX(XMLLINK[NamePerson],MATCH(Q1947&amp;"_"&amp;D1945,XMLLINK[EID_WID],0)))</f>
        <v>1</v>
      </c>
      <c r="W1945" s="15" t="str">
        <f t="shared" ref="W1945:W1952" si="386">IF(AND(F1945="",G1945=""),E1945,IF(AND(F1945&lt;&gt;"",G1945&lt;&gt;""),F1945&amp;", "&amp;E1945&amp;", "&amp;G1945,IF(F1945="",E1945&amp;", "&amp;G1945,F1945&amp;", "&amp;E1945)))</f>
        <v/>
      </c>
    </row>
    <row r="1946" spans="1:25" x14ac:dyDescent="0.25">
      <c r="A1946" s="24"/>
      <c r="B1946" s="17" t="s">
        <v>108</v>
      </c>
      <c r="C1946" s="28" t="str">
        <f ca="1">IF(U1944=0,"",SUM(U1936:U1943)/U1944/365.25)</f>
        <v/>
      </c>
      <c r="D1946" s="21">
        <v>2</v>
      </c>
      <c r="E1946" s="18" t="str">
        <f>IF(S1946,"",INDEX(XMLLINK[Titel],MATCH(Q1947&amp;"_"&amp;D1946,XMLLINK[EID_WID],0)))</f>
        <v/>
      </c>
      <c r="F1946" s="18" t="str">
        <f>IF(S1946,"",INDEX(XMLLINK[Komponist],MATCH(Q1947&amp;"_"&amp;D1946,XMLLINK[EID_WID],0)))</f>
        <v/>
      </c>
      <c r="G1946" s="18" t="str">
        <f>IF(S1946,"",INDEX(XMLLINK[Satz],MATCH(Q1947&amp;"_"&amp;D1946,XMLLINK[EID_WID],0)))</f>
        <v/>
      </c>
      <c r="H1946" s="18" t="str">
        <f>IF(S1946,"",INDEX(XMLLINK[Dauer],MATCH(Q1947&amp;"_"&amp;D1946,XMLLINK[EID_WID],0)))</f>
        <v/>
      </c>
      <c r="I1946" s="18" t="str">
        <f>IF(S1946,"",INDEX(XMLLINK[BemerkungWerk],MATCH(Q1947&amp;"_"&amp;D1946,XMLLINK[EID_WID],0)))</f>
        <v/>
      </c>
      <c r="J1946" s="18" t="str">
        <f>IF(S1946,"",INDEX(XMLLINK[Pflicht],MATCH(Q1947&amp;"_"&amp;D1946,XMLLINK[EID_WID],0)))</f>
        <v/>
      </c>
      <c r="Q1946" s="21">
        <f t="shared" si="384"/>
        <v>97</v>
      </c>
      <c r="R1946" s="22">
        <v>2</v>
      </c>
      <c r="S1946" s="18" t="b">
        <f>ISERROR(INDEX(XMLLINK[NamePerson],MATCH(Q1948&amp;"_"&amp;D1946,XMLLINK[EID_WID],0)))</f>
        <v>1</v>
      </c>
      <c r="V1946" s="15" t="str">
        <f>IF(W1946="","","; ")</f>
        <v/>
      </c>
      <c r="W1946" s="15" t="str">
        <f t="shared" si="386"/>
        <v/>
      </c>
    </row>
    <row r="1947" spans="1:25" x14ac:dyDescent="0.25">
      <c r="A1947" s="24"/>
      <c r="D1947" s="21">
        <v>3</v>
      </c>
      <c r="E1947" s="18" t="str">
        <f>IF(S1947,"",INDEX(XMLLINK[Titel],MATCH(Q1948&amp;"_"&amp;D1947,XMLLINK[EID_WID],0)))</f>
        <v/>
      </c>
      <c r="F1947" s="18" t="str">
        <f>IF(S1947,"",INDEX(XMLLINK[Komponist],MATCH(Q1948&amp;"_"&amp;D1947,XMLLINK[EID_WID],0)))</f>
        <v/>
      </c>
      <c r="G1947" s="18" t="str">
        <f>IF(S1947,"",INDEX(XMLLINK[Satz],MATCH(Q1948&amp;"_"&amp;D1947,XMLLINK[EID_WID],0)))</f>
        <v/>
      </c>
      <c r="H1947" s="18" t="str">
        <f>IF(S1947,"",INDEX(XMLLINK[Dauer],MATCH(Q1948&amp;"_"&amp;D1947,XMLLINK[EID_WID],0)))</f>
        <v/>
      </c>
      <c r="I1947" s="18" t="str">
        <f>IF(S1947,"",INDEX(XMLLINK[BemerkungWerk],MATCH(Q1948&amp;"_"&amp;D1947,XMLLINK[EID_WID],0)))</f>
        <v/>
      </c>
      <c r="J1947" s="18" t="str">
        <f>IF(S1947,"",INDEX(XMLLINK[Pflicht],MATCH(Q1948&amp;"_"&amp;D1947,XMLLINK[EID_WID],0)))</f>
        <v/>
      </c>
      <c r="Q1947" s="21">
        <f t="shared" si="384"/>
        <v>97</v>
      </c>
      <c r="R1947" s="22">
        <v>3</v>
      </c>
      <c r="S1947" s="18" t="b">
        <f>ISERROR(INDEX(XMLLINK[NamePerson],MATCH(Q1949&amp;"_"&amp;D1947,XMLLINK[EID_WID],0)))</f>
        <v>1</v>
      </c>
      <c r="V1947" s="15" t="str">
        <f t="shared" ref="V1947:V1952" si="387">IF(W1947="","","; ")</f>
        <v/>
      </c>
      <c r="W1947" s="15" t="str">
        <f t="shared" si="386"/>
        <v/>
      </c>
    </row>
    <row r="1948" spans="1:25" x14ac:dyDescent="0.25">
      <c r="A1948" s="24"/>
      <c r="D1948" s="21">
        <v>4</v>
      </c>
      <c r="E1948" s="18" t="str">
        <f>IF(S1948,"",INDEX(XMLLINK[Titel],MATCH(Q1949&amp;"_"&amp;D1948,XMLLINK[EID_WID],0)))</f>
        <v/>
      </c>
      <c r="F1948" s="18" t="str">
        <f>IF(S1948,"",INDEX(XMLLINK[Komponist],MATCH(Q1949&amp;"_"&amp;D1948,XMLLINK[EID_WID],0)))</f>
        <v/>
      </c>
      <c r="G1948" s="18" t="str">
        <f>IF(S1948,"",INDEX(XMLLINK[Satz],MATCH(Q1949&amp;"_"&amp;D1948,XMLLINK[EID_WID],0)))</f>
        <v/>
      </c>
      <c r="H1948" s="18" t="str">
        <f>IF(S1948,"",INDEX(XMLLINK[Dauer],MATCH(Q1949&amp;"_"&amp;D1948,XMLLINK[EID_WID],0)))</f>
        <v/>
      </c>
      <c r="I1948" s="18" t="str">
        <f>IF(S1948,"",INDEX(XMLLINK[BemerkungWerk],MATCH(Q1949&amp;"_"&amp;D1948,XMLLINK[EID_WID],0)))</f>
        <v/>
      </c>
      <c r="J1948" s="18" t="str">
        <f>IF(S1948,"",INDEX(XMLLINK[Pflicht],MATCH(Q1949&amp;"_"&amp;D1948,XMLLINK[EID_WID],0)))</f>
        <v/>
      </c>
      <c r="Q1948" s="21">
        <f t="shared" si="384"/>
        <v>97</v>
      </c>
      <c r="R1948" s="22">
        <v>4</v>
      </c>
      <c r="S1948" s="18" t="b">
        <f>ISERROR(INDEX(XMLLINK[NamePerson],MATCH(Q1950&amp;"_"&amp;D1948,XMLLINK[EID_WID],0)))</f>
        <v>1</v>
      </c>
      <c r="V1948" s="15" t="str">
        <f t="shared" si="387"/>
        <v/>
      </c>
      <c r="W1948" s="15" t="str">
        <f t="shared" si="386"/>
        <v/>
      </c>
    </row>
    <row r="1949" spans="1:25" x14ac:dyDescent="0.25">
      <c r="A1949" s="24"/>
      <c r="D1949" s="21">
        <v>5</v>
      </c>
      <c r="E1949" s="18" t="str">
        <f>IF(S1949,"",INDEX(XMLLINK[Titel],MATCH(Q1950&amp;"_"&amp;D1949,XMLLINK[EID_WID],0)))</f>
        <v/>
      </c>
      <c r="F1949" s="18" t="str">
        <f>IF(S1949,"",INDEX(XMLLINK[Komponist],MATCH(Q1950&amp;"_"&amp;D1949,XMLLINK[EID_WID],0)))</f>
        <v/>
      </c>
      <c r="G1949" s="18" t="str">
        <f>IF(S1949,"",INDEX(XMLLINK[Satz],MATCH(Q1950&amp;"_"&amp;D1949,XMLLINK[EID_WID],0)))</f>
        <v/>
      </c>
      <c r="H1949" s="18" t="str">
        <f>IF(S1949,"",INDEX(XMLLINK[Dauer],MATCH(Q1950&amp;"_"&amp;D1949,XMLLINK[EID_WID],0)))</f>
        <v/>
      </c>
      <c r="I1949" s="18" t="str">
        <f>IF(S1949,"",INDEX(XMLLINK[BemerkungWerk],MATCH(Q1950&amp;"_"&amp;D1949,XMLLINK[EID_WID],0)))</f>
        <v/>
      </c>
      <c r="J1949" s="18" t="str">
        <f>IF(S1949,"",INDEX(XMLLINK[Pflicht],MATCH(Q1950&amp;"_"&amp;D1949,XMLLINK[EID_WID],0)))</f>
        <v/>
      </c>
      <c r="Q1949" s="21">
        <f t="shared" si="384"/>
        <v>97</v>
      </c>
      <c r="R1949" s="22">
        <v>5</v>
      </c>
      <c r="S1949" s="18" t="b">
        <f>ISERROR(INDEX(XMLLINK[NamePerson],MATCH(Q1951&amp;"_"&amp;D1949,XMLLINK[EID_WID],0)))</f>
        <v>1</v>
      </c>
      <c r="V1949" s="15" t="str">
        <f t="shared" si="387"/>
        <v/>
      </c>
      <c r="W1949" s="15" t="str">
        <f t="shared" si="386"/>
        <v/>
      </c>
    </row>
    <row r="1950" spans="1:25" x14ac:dyDescent="0.25">
      <c r="A1950" s="24"/>
      <c r="D1950" s="21">
        <v>6</v>
      </c>
      <c r="E1950" s="18" t="str">
        <f>IF(S1950,"",INDEX(XMLLINK[Titel],MATCH(Q1951&amp;"_"&amp;D1950,XMLLINK[EID_WID],0)))</f>
        <v/>
      </c>
      <c r="F1950" s="18" t="str">
        <f>IF(S1950,"",INDEX(XMLLINK[Komponist],MATCH(Q1951&amp;"_"&amp;D1950,XMLLINK[EID_WID],0)))</f>
        <v/>
      </c>
      <c r="G1950" s="18" t="str">
        <f>IF(S1950,"",INDEX(XMLLINK[Satz],MATCH(Q1951&amp;"_"&amp;D1950,XMLLINK[EID_WID],0)))</f>
        <v/>
      </c>
      <c r="H1950" s="18" t="str">
        <f>IF(S1950,"",INDEX(XMLLINK[Dauer],MATCH(Q1951&amp;"_"&amp;D1950,XMLLINK[EID_WID],0)))</f>
        <v/>
      </c>
      <c r="I1950" s="18" t="str">
        <f>IF(S1950,"",INDEX(XMLLINK[BemerkungWerk],MATCH(Q1951&amp;"_"&amp;D1950,XMLLINK[EID_WID],0)))</f>
        <v/>
      </c>
      <c r="J1950" s="18" t="str">
        <f>IF(S1950,"",INDEX(XMLLINK[Pflicht],MATCH(Q1951&amp;"_"&amp;D1950,XMLLINK[EID_WID],0)))</f>
        <v/>
      </c>
      <c r="Q1950" s="21">
        <f t="shared" si="384"/>
        <v>97</v>
      </c>
      <c r="R1950" s="22">
        <v>6</v>
      </c>
      <c r="S1950" s="18" t="b">
        <f>ISERROR(INDEX(XMLLINK[NamePerson],MATCH(Q1952&amp;"_"&amp;D1950,XMLLINK[EID_WID],0)))</f>
        <v>1</v>
      </c>
      <c r="V1950" s="15" t="str">
        <f t="shared" si="387"/>
        <v/>
      </c>
      <c r="W1950" s="15" t="str">
        <f t="shared" si="386"/>
        <v/>
      </c>
    </row>
    <row r="1951" spans="1:25" x14ac:dyDescent="0.25">
      <c r="A1951" s="24"/>
      <c r="D1951" s="21">
        <v>7</v>
      </c>
      <c r="E1951" s="18" t="str">
        <f>IF(S1951,"",INDEX(XMLLINK[Titel],MATCH(Q1952&amp;"_"&amp;D1951,XMLLINK[EID_WID],0)))</f>
        <v/>
      </c>
      <c r="F1951" s="18" t="str">
        <f>IF(S1951,"",INDEX(XMLLINK[Komponist],MATCH(Q1952&amp;"_"&amp;D1951,XMLLINK[EID_WID],0)))</f>
        <v/>
      </c>
      <c r="G1951" s="18" t="str">
        <f>IF(S1951,"",INDEX(XMLLINK[Satz],MATCH(Q1952&amp;"_"&amp;D1951,XMLLINK[EID_WID],0)))</f>
        <v/>
      </c>
      <c r="H1951" s="18" t="str">
        <f>IF(S1951,"",INDEX(XMLLINK[Dauer],MATCH(Q1952&amp;"_"&amp;D1951,XMLLINK[EID_WID],0)))</f>
        <v/>
      </c>
      <c r="I1951" s="18" t="str">
        <f>IF(S1951,"",INDEX(XMLLINK[BemerkungWerk],MATCH(Q1952&amp;"_"&amp;D1951,XMLLINK[EID_WID],0)))</f>
        <v/>
      </c>
      <c r="J1951" s="18" t="str">
        <f>IF(S1951,"",INDEX(XMLLINK[Pflicht],MATCH(Q1952&amp;"_"&amp;D1951,XMLLINK[EID_WID],0)))</f>
        <v/>
      </c>
      <c r="Q1951" s="21">
        <f t="shared" si="384"/>
        <v>97</v>
      </c>
      <c r="R1951" s="22">
        <v>7</v>
      </c>
      <c r="S1951" s="18" t="b">
        <f>ISERROR(INDEX(XMLLINK[NamePerson],MATCH(Q1953&amp;"_"&amp;D1951,XMLLINK[EID_WID],0)))</f>
        <v>1</v>
      </c>
      <c r="V1951" s="15" t="str">
        <f t="shared" si="387"/>
        <v/>
      </c>
      <c r="W1951" s="15" t="str">
        <f t="shared" si="386"/>
        <v/>
      </c>
    </row>
    <row r="1952" spans="1:25" x14ac:dyDescent="0.25">
      <c r="A1952" s="24"/>
      <c r="D1952" s="21">
        <v>8</v>
      </c>
      <c r="E1952" s="18" t="str">
        <f>IF(S1952,"",INDEX(XMLLINK[Titel],MATCH(Q1953&amp;"_"&amp;D1952,XMLLINK[EID_WID],0)))</f>
        <v/>
      </c>
      <c r="F1952" s="18" t="str">
        <f>IF(S1952,"",INDEX(XMLLINK[Komponist],MATCH(Q1953&amp;"_"&amp;D1952,XMLLINK[EID_WID],0)))</f>
        <v/>
      </c>
      <c r="G1952" s="18" t="str">
        <f>IF(S1952,"",INDEX(XMLLINK[Satz],MATCH(Q1953&amp;"_"&amp;D1952,XMLLINK[EID_WID],0)))</f>
        <v/>
      </c>
      <c r="H1952" s="18" t="str">
        <f>IF(S1952,"",INDEX(XMLLINK[Dauer],MATCH(Q1953&amp;"_"&amp;D1952,XMLLINK[EID_WID],0)))</f>
        <v/>
      </c>
      <c r="I1952" s="18" t="str">
        <f>IF(S1952,"",INDEX(XMLLINK[BemerkungWerk],MATCH(Q1953&amp;"_"&amp;D1952,XMLLINK[EID_WID],0)))</f>
        <v/>
      </c>
      <c r="J1952" s="18" t="str">
        <f>IF(S1952,"",INDEX(XMLLINK[Pflicht],MATCH(Q1953&amp;"_"&amp;D1952,XMLLINK[EID_WID],0)))</f>
        <v/>
      </c>
      <c r="Q1952" s="21"/>
      <c r="R1952" s="22">
        <v>8</v>
      </c>
      <c r="S1952" s="18" t="b">
        <f>ISERROR(INDEX(XMLLINK[NamePerson],MATCH(A1953&amp;"_"&amp;D1952,XMLLINK[EID_WID],0)))</f>
        <v>1</v>
      </c>
      <c r="V1952" s="15" t="str">
        <f t="shared" si="387"/>
        <v/>
      </c>
      <c r="W1952" s="15" t="str">
        <f t="shared" si="386"/>
        <v/>
      </c>
    </row>
    <row r="1954" spans="1:25" x14ac:dyDescent="0.25">
      <c r="A1954" s="23" t="s">
        <v>96</v>
      </c>
      <c r="B1954" s="23">
        <f>(ROW()+6)/20</f>
        <v>98</v>
      </c>
      <c r="C1954" s="24"/>
      <c r="D1954" s="24"/>
      <c r="E1954" s="24"/>
      <c r="F1954" s="24"/>
      <c r="G1954" s="24"/>
      <c r="H1954" s="24"/>
      <c r="I1954" s="24"/>
      <c r="J1954" s="24"/>
      <c r="K1954" s="24"/>
      <c r="L1954" s="24"/>
      <c r="M1954" s="24"/>
      <c r="N1954" s="24"/>
      <c r="O1954" s="24"/>
    </row>
    <row r="1955" spans="1:25" x14ac:dyDescent="0.25">
      <c r="A1955" s="24"/>
      <c r="B1955" s="17" t="s">
        <v>78</v>
      </c>
      <c r="C1955" s="18" t="str">
        <f>IF(ISERROR(S1955),"",INDEX(XMLLINK[Name],MATCH(Q1956,XMLLINK[EnsembleNr],0)))</f>
        <v/>
      </c>
      <c r="D1955" s="17" t="s">
        <v>89</v>
      </c>
      <c r="E1955" s="19" t="s">
        <v>11</v>
      </c>
      <c r="F1955" s="15" t="s">
        <v>90</v>
      </c>
      <c r="G1955" s="15" t="s">
        <v>91</v>
      </c>
      <c r="H1955" s="15" t="s">
        <v>24</v>
      </c>
      <c r="I1955" s="15" t="s">
        <v>25</v>
      </c>
      <c r="J1955" s="15" t="s">
        <v>26</v>
      </c>
      <c r="K1955" s="15" t="s">
        <v>27</v>
      </c>
      <c r="L1955" s="15" t="s">
        <v>18</v>
      </c>
      <c r="M1955" s="15" t="s">
        <v>92</v>
      </c>
      <c r="N1955" s="15" t="s">
        <v>93</v>
      </c>
      <c r="O1955" s="15" t="s">
        <v>20</v>
      </c>
      <c r="Q1955" s="21" t="s">
        <v>103</v>
      </c>
      <c r="R1955" s="17" t="s">
        <v>97</v>
      </c>
      <c r="S1955" s="20" t="e">
        <f>VLOOKUP(Q1957,XMLLINK[EnsembleNr],1,0)</f>
        <v>#N/A</v>
      </c>
      <c r="T1955" s="15" t="s">
        <v>100</v>
      </c>
      <c r="W1955" s="29" t="str">
        <f>CONCATENATE(W1956,W1957,W1958,W1959,W1960,W1961,W1962,W1963)</f>
        <v/>
      </c>
      <c r="X1955" s="31">
        <f>8-COUNTIF(W1956:W1963,"")</f>
        <v>0</v>
      </c>
      <c r="Y1955" s="29" t="str">
        <f>CONCATENATE(Y1956,Y1957,Y1958,Y1959,Y1960,Y1961,Y1962,Y1963)</f>
        <v/>
      </c>
    </row>
    <row r="1956" spans="1:25" x14ac:dyDescent="0.25">
      <c r="A1956" s="24"/>
      <c r="B1956" s="17" t="s">
        <v>79</v>
      </c>
      <c r="C1956" s="18" t="str">
        <f>IF(ISERROR(S1955),"",INDEX(XMLLINK[Leiter],MATCH(Q1956,XMLLINK[EnsembleNr],0)))</f>
        <v/>
      </c>
      <c r="D1956" s="21">
        <v>1</v>
      </c>
      <c r="E1956" s="18" t="str">
        <f>IF(S1956,"",INDEX(XMLLINK[NamePerson],MATCH(Q1957&amp;"_"&amp;D1956,XMLLINK[EID_MID],0)))</f>
        <v/>
      </c>
      <c r="F1956" s="18" t="str">
        <f>IF(S1956,"",INDEX(XMLLINK[GebDat],MATCH(Q1957&amp;"_"&amp;D1956,XMLLINK[EID_MID],0)))</f>
        <v/>
      </c>
      <c r="G1956" s="18" t="str">
        <f>IF(S1956,"",INDEX(XMLLINK[Geschlecht],MATCH(Q1957&amp;"_"&amp;D1956,XMLLINK[EID_MID],0)))</f>
        <v/>
      </c>
      <c r="H1956" s="18" t="str">
        <f>IF(S1956,"",INDEX(XMLLINK[Adresse],MATCH(Q1957&amp;"_"&amp;D1956,XMLLINK[EID_MID],0)))</f>
        <v/>
      </c>
      <c r="I1956" s="18" t="str">
        <f>IF(S1956,"",INDEX(XMLLINK[Email],MATCH(Q1957&amp;"_"&amp;D1956,XMLLINK[EID_MID],0)))</f>
        <v/>
      </c>
      <c r="J1956" s="18" t="str">
        <f>IF(S1956,"",INDEX(XMLLINK[Telefon],MATCH(Q1957&amp;"_"&amp;D1956,XMLLINK[EID_MID],0)))</f>
        <v/>
      </c>
      <c r="K1956" s="18" t="str">
        <f>IF(S1956,"",INDEX(XMLLINK[Instrument],MATCH(Q1957&amp;"_"&amp;D1956,XMLLINK[EID_MID],0)))</f>
        <v/>
      </c>
      <c r="L1956" s="18" t="str">
        <f>IF(S1956,"",INDEX(XMLLINK[BereichIDPerson],MATCH(Q1957&amp;"_"&amp;D1956,XMLLINK[EID_MID],0)))</f>
        <v/>
      </c>
      <c r="M1956" s="18" t="str">
        <f>IF(S1956,"",INDEX(XMLLINK[BereichNamePerson],MATCH(Q1957&amp;"_"&amp;D1956,XMLLINK[EID_MID],0)))</f>
        <v/>
      </c>
      <c r="N1956" s="18" t="str">
        <f>IF(S1956,"",INDEX(XMLLINK[AuswahlPerson],MATCH(Q1957&amp;"_"&amp;D1956,XMLLINK[EID_MID],0)))</f>
        <v/>
      </c>
      <c r="O1956" s="18" t="str">
        <f>IF(S1956,"",INDEX(XMLLINK[BemerkungPerson],MATCH(Q1957&amp;"_"&amp;D1956,XMLLINK[EID_MID],0)))</f>
        <v/>
      </c>
      <c r="Q1956" s="21">
        <f>B1954</f>
        <v>98</v>
      </c>
      <c r="R1956" s="22" t="s">
        <v>101</v>
      </c>
      <c r="S1956" s="18" t="b">
        <f>ISERROR(INDEX(XMLLINK[NamePerson],MATCH(Q1957&amp;"_"&amp;D1956,XMLLINK[EID_MID],0)))</f>
        <v>1</v>
      </c>
      <c r="U1956" s="15" t="str">
        <f ca="1">IF(ISNUMBER(DATEVALUE(F1956)),TODAY()-DATEVALUE(F1956),"")</f>
        <v/>
      </c>
      <c r="W1956" s="15" t="str">
        <f>M1956</f>
        <v/>
      </c>
      <c r="X1956" s="29" t="str">
        <f>IF(E1956="","",IF(E1957="",E1956,IF(E1958="",E1956&amp;", "&amp;E1957,IF(E1959="",E1956&amp;", "&amp;E1957&amp;", "&amp;E1958,IF(E1960="",E1956&amp;", "&amp;E1957&amp;", "&amp;E1958&amp;", "&amp;E1959,IF(E1961="",E1956&amp;", "&amp;E1957&amp;", "&amp;E1958&amp;", "&amp;E1959&amp;", "&amp;E1960,IF(E1962="",E1956&amp;", "&amp;E1957&amp;", "&amp;E1958&amp;", "&amp;E1959&amp;", "&amp;E1960&amp;", "&amp;E1961,IF(E1963="",E1956&amp;", "&amp;E1957&amp;", "&amp;E1958&amp;", "&amp;E1959&amp;", "&amp;E1960&amp;", "&amp;E1961&amp;", "&amp;E1962,E1956&amp;", "&amp;E1957&amp;", "&amp;E1958&amp;", "&amp;E1959&amp;", "&amp;E1960&amp;", "&amp;E1961&amp;", "&amp;E1962&amp;", "&amp;E1963))))))))</f>
        <v/>
      </c>
      <c r="Y1956" s="15" t="str">
        <f>K1956</f>
        <v/>
      </c>
    </row>
    <row r="1957" spans="1:25" x14ac:dyDescent="0.25">
      <c r="A1957" s="24"/>
      <c r="B1957" s="17" t="s">
        <v>80</v>
      </c>
      <c r="C1957" s="18" t="str">
        <f>IF(ISERROR(S1955),"",INDEX(XMLLINK[LeiterEmail],MATCH(Q1957,XMLLINK[EnsembleNr],0)))</f>
        <v/>
      </c>
      <c r="D1957" s="21">
        <v>2</v>
      </c>
      <c r="E1957" s="18" t="str">
        <f>IF(S1957,"",INDEX(XMLLINK[NamePerson],MATCH(Q1958&amp;"_"&amp;D1957,XMLLINK[EID_MID],0)))</f>
        <v/>
      </c>
      <c r="F1957" s="18" t="str">
        <f>IF(S1957,"",INDEX(XMLLINK[GebDat],MATCH(Q1958&amp;"_"&amp;D1957,XMLLINK[EID_MID],0)))</f>
        <v/>
      </c>
      <c r="G1957" s="18" t="str">
        <f>IF(S1957,"",INDEX(XMLLINK[Geschlecht],MATCH(Q1958&amp;"_"&amp;D1957,XMLLINK[EID_MID],0)))</f>
        <v/>
      </c>
      <c r="H1957" s="18" t="str">
        <f>IF(S1957,"",INDEX(XMLLINK[Adresse],MATCH(Q1958&amp;"_"&amp;D1957,XMLLINK[EID_MID],0)))</f>
        <v/>
      </c>
      <c r="I1957" s="18" t="str">
        <f>IF(S1957,"",INDEX(XMLLINK[Email],MATCH(Q1958&amp;"_"&amp;D1957,XMLLINK[EID_MID],0)))</f>
        <v/>
      </c>
      <c r="J1957" s="18" t="str">
        <f>IF(S1957,"",INDEX(XMLLINK[Telefon],MATCH(Q1958&amp;"_"&amp;D1957,XMLLINK[EID_MID],0)))</f>
        <v/>
      </c>
      <c r="K1957" s="18" t="str">
        <f>IF(S1957,"",INDEX(XMLLINK[Instrument],MATCH(Q1958&amp;"_"&amp;D1957,XMLLINK[EID_MID],0)))</f>
        <v/>
      </c>
      <c r="L1957" s="18" t="str">
        <f>IF(S1957,"",INDEX(XMLLINK[BereichIDPerson],MATCH(Q1958&amp;"_"&amp;D1957,XMLLINK[EID_MID],0)))</f>
        <v/>
      </c>
      <c r="M1957" s="18" t="str">
        <f>IF(S1957,"",INDEX(XMLLINK[BereichNamePerson],MATCH(Q1958&amp;"_"&amp;D1957,XMLLINK[EID_MID],0)))</f>
        <v/>
      </c>
      <c r="N1957" s="18" t="str">
        <f>IF(S1957,"",INDEX(XMLLINK[AuswahlPerson],MATCH(Q1958&amp;"_"&amp;D1957,XMLLINK[EID_MID],0)))</f>
        <v/>
      </c>
      <c r="O1957" s="18" t="str">
        <f>IF(S1957,"",INDEX(XMLLINK[BemerkungPerson],MATCH(Q1958&amp;"_"&amp;D1957,XMLLINK[EID_MID],0)))</f>
        <v/>
      </c>
      <c r="Q1957" s="21">
        <f t="shared" ref="Q1957:Q1971" si="388">Q1956</f>
        <v>98</v>
      </c>
      <c r="R1957" s="15">
        <v>2</v>
      </c>
      <c r="S1957" s="18" t="b">
        <f>ISERROR(INDEX(XMLLINK[NamePerson],MATCH(Q1957&amp;"_"&amp;D1957,XMLLINK[EID_MID],0)))</f>
        <v>1</v>
      </c>
      <c r="U1957" s="15" t="str">
        <f t="shared" ref="U1957:U1963" ca="1" si="389">IF(ISNUMBER(DATEVALUE(F1957)),TODAY()-DATEVALUE(F1957),"")</f>
        <v/>
      </c>
      <c r="W1957" s="15" t="str">
        <f>IF(AND(M1957&lt;&gt;"",M1957&lt;&gt;M1956),", "&amp;M1957,"")</f>
        <v/>
      </c>
      <c r="Y1957" s="15" t="str">
        <f>IF(AND(K1957&lt;&gt;"",K1957&lt;&gt;K1956),", "&amp;K1957,"")</f>
        <v/>
      </c>
    </row>
    <row r="1958" spans="1:25" x14ac:dyDescent="0.25">
      <c r="A1958" s="24"/>
      <c r="B1958" s="17" t="s">
        <v>81</v>
      </c>
      <c r="C1958" s="18" t="str">
        <f>IF(ISERROR(S1955),"",INDEX(XMLLINK[LeiterTelefon],MATCH(Q1958,XMLLINK[EnsembleNr],0)))</f>
        <v/>
      </c>
      <c r="D1958" s="21">
        <v>3</v>
      </c>
      <c r="E1958" s="18" t="str">
        <f>IF(S1958,"",INDEX(XMLLINK[NamePerson],MATCH(Q1959&amp;"_"&amp;D1958,XMLLINK[EID_MID],0)))</f>
        <v/>
      </c>
      <c r="F1958" s="18" t="str">
        <f>IF(S1958,"",INDEX(XMLLINK[GebDat],MATCH(Q1959&amp;"_"&amp;D1958,XMLLINK[EID_MID],0)))</f>
        <v/>
      </c>
      <c r="G1958" s="18" t="str">
        <f>IF(S1958,"",INDEX(XMLLINK[Geschlecht],MATCH(Q1959&amp;"_"&amp;D1958,XMLLINK[EID_MID],0)))</f>
        <v/>
      </c>
      <c r="H1958" s="18" t="str">
        <f>IF(S1958,"",INDEX(XMLLINK[Adresse],MATCH(Q1959&amp;"_"&amp;D1958,XMLLINK[EID_MID],0)))</f>
        <v/>
      </c>
      <c r="I1958" s="18" t="str">
        <f>IF(S1958,"",INDEX(XMLLINK[Email],MATCH(Q1959&amp;"_"&amp;D1958,XMLLINK[EID_MID],0)))</f>
        <v/>
      </c>
      <c r="J1958" s="18" t="str">
        <f>IF(S1958,"",INDEX(XMLLINK[Telefon],MATCH(Q1959&amp;"_"&amp;D1958,XMLLINK[EID_MID],0)))</f>
        <v/>
      </c>
      <c r="K1958" s="18" t="str">
        <f>IF(S1958,"",INDEX(XMLLINK[Instrument],MATCH(Q1959&amp;"_"&amp;D1958,XMLLINK[EID_MID],0)))</f>
        <v/>
      </c>
      <c r="L1958" s="18" t="str">
        <f>IF(S1958,"",INDEX(XMLLINK[BereichIDPerson],MATCH(Q1959&amp;"_"&amp;D1958,XMLLINK[EID_MID],0)))</f>
        <v/>
      </c>
      <c r="M1958" s="18" t="str">
        <f>IF(S1958,"",INDEX(XMLLINK[BereichNamePerson],MATCH(Q1959&amp;"_"&amp;D1958,XMLLINK[EID_MID],0)))</f>
        <v/>
      </c>
      <c r="N1958" s="18" t="str">
        <f>IF(S1958,"",INDEX(XMLLINK[AuswahlPerson],MATCH(Q1959&amp;"_"&amp;D1958,XMLLINK[EID_MID],0)))</f>
        <v/>
      </c>
      <c r="O1958" s="18" t="str">
        <f>IF(S1958,"",INDEX(XMLLINK[BemerkungPerson],MATCH(Q1959&amp;"_"&amp;D1958,XMLLINK[EID_MID],0)))</f>
        <v/>
      </c>
      <c r="Q1958" s="21">
        <f t="shared" si="388"/>
        <v>98</v>
      </c>
      <c r="R1958" s="15">
        <v>3</v>
      </c>
      <c r="S1958" s="18" t="b">
        <f>ISERROR(INDEX(XMLLINK[NamePerson],MATCH(Q1957&amp;"_"&amp;D1958,XMLLINK[EID_MID],0)))</f>
        <v>1</v>
      </c>
      <c r="U1958" s="15" t="str">
        <f t="shared" ca="1" si="389"/>
        <v/>
      </c>
      <c r="W1958" s="15" t="str">
        <f>IF(OR(M1958="",COUNTIF(M1956:M1957,M1958)&gt;0),"",", "&amp;M1958)</f>
        <v/>
      </c>
      <c r="Y1958" s="15" t="str">
        <f>IF(OR(K1958="",COUNTIF(K1956:K1957,K1958)&gt;0),"",", "&amp;K1958)</f>
        <v/>
      </c>
    </row>
    <row r="1959" spans="1:25" x14ac:dyDescent="0.25">
      <c r="A1959" s="24"/>
      <c r="B1959" s="17" t="s">
        <v>82</v>
      </c>
      <c r="C1959" s="18" t="str">
        <f>IF(ISERROR(S1955),"",INDEX(XMLLINK[Art],MATCH(Q1959,XMLLINK[EnsembleNr],0)))</f>
        <v/>
      </c>
      <c r="D1959" s="21">
        <v>4</v>
      </c>
      <c r="E1959" s="18" t="str">
        <f>IF(S1959,"",INDEX(XMLLINK[NamePerson],MATCH(Q1960&amp;"_"&amp;D1959,XMLLINK[EID_MID],0)))</f>
        <v/>
      </c>
      <c r="F1959" s="18" t="str">
        <f>IF(S1959,"",INDEX(XMLLINK[GebDat],MATCH(Q1960&amp;"_"&amp;D1959,XMLLINK[EID_MID],0)))</f>
        <v/>
      </c>
      <c r="G1959" s="18" t="str">
        <f>IF(S1959,"",INDEX(XMLLINK[Geschlecht],MATCH(Q1960&amp;"_"&amp;D1959,XMLLINK[EID_MID],0)))</f>
        <v/>
      </c>
      <c r="H1959" s="18" t="str">
        <f>IF(S1959,"",INDEX(XMLLINK[Adresse],MATCH(Q1960&amp;"_"&amp;D1959,XMLLINK[EID_MID],0)))</f>
        <v/>
      </c>
      <c r="I1959" s="18" t="str">
        <f>IF(S1959,"",INDEX(XMLLINK[Email],MATCH(Q1960&amp;"_"&amp;D1959,XMLLINK[EID_MID],0)))</f>
        <v/>
      </c>
      <c r="J1959" s="18" t="str">
        <f>IF(S1959,"",INDEX(XMLLINK[Telefon],MATCH(Q1960&amp;"_"&amp;D1959,XMLLINK[EID_MID],0)))</f>
        <v/>
      </c>
      <c r="K1959" s="18" t="str">
        <f>IF(S1959,"",INDEX(XMLLINK[Instrument],MATCH(Q1960&amp;"_"&amp;D1959,XMLLINK[EID_MID],0)))</f>
        <v/>
      </c>
      <c r="L1959" s="18" t="str">
        <f>IF(S1959,"",INDEX(XMLLINK[BereichIDPerson],MATCH(Q1960&amp;"_"&amp;D1959,XMLLINK[EID_MID],0)))</f>
        <v/>
      </c>
      <c r="M1959" s="18" t="str">
        <f>IF(S1959,"",INDEX(XMLLINK[BereichNamePerson],MATCH(Q1960&amp;"_"&amp;D1959,XMLLINK[EID_MID],0)))</f>
        <v/>
      </c>
      <c r="N1959" s="18" t="str">
        <f>IF(S1959,"",INDEX(XMLLINK[AuswahlPerson],MATCH(Q1960&amp;"_"&amp;D1959,XMLLINK[EID_MID],0)))</f>
        <v/>
      </c>
      <c r="O1959" s="18" t="str">
        <f>IF(S1959,"",INDEX(XMLLINK[BemerkungPerson],MATCH(Q1960&amp;"_"&amp;D1959,XMLLINK[EID_MID],0)))</f>
        <v/>
      </c>
      <c r="Q1959" s="21">
        <f t="shared" si="388"/>
        <v>98</v>
      </c>
      <c r="R1959" s="15">
        <v>4</v>
      </c>
      <c r="S1959" s="18" t="b">
        <f>ISERROR(INDEX(XMLLINK[NamePerson],MATCH(Q1957&amp;"_"&amp;D1959,XMLLINK[EID_MID],0)))</f>
        <v>1</v>
      </c>
      <c r="U1959" s="15" t="str">
        <f t="shared" ca="1" si="389"/>
        <v/>
      </c>
      <c r="W1959" s="15" t="str">
        <f>IF(OR(M1959="",COUNTIF(M1956:M1958,M1959)&gt;0),"",", "&amp;M1959)</f>
        <v/>
      </c>
      <c r="Y1959" s="15" t="str">
        <f>IF(OR(K1959="",COUNTIF(K1956:K1958,K1959)&gt;0),"",", "&amp;K1959)</f>
        <v/>
      </c>
    </row>
    <row r="1960" spans="1:25" x14ac:dyDescent="0.25">
      <c r="A1960" s="24"/>
      <c r="B1960" s="17" t="s">
        <v>83</v>
      </c>
      <c r="C1960" s="18" t="str">
        <f>IF(ISERROR(S1955),"",INDEX(XMLLINK[Stufe],MATCH(Q1960,XMLLINK[EnsembleNr],0)))</f>
        <v/>
      </c>
      <c r="D1960" s="21">
        <v>5</v>
      </c>
      <c r="E1960" s="18" t="str">
        <f>IF(S1960,"",INDEX(XMLLINK[NamePerson],MATCH(Q1961&amp;"_"&amp;D1960,XMLLINK[EID_MID],0)))</f>
        <v/>
      </c>
      <c r="F1960" s="18" t="str">
        <f>IF(S1960,"",INDEX(XMLLINK[GebDat],MATCH(Q1961&amp;"_"&amp;D1960,XMLLINK[EID_MID],0)))</f>
        <v/>
      </c>
      <c r="G1960" s="18" t="str">
        <f>IF(S1960,"",INDEX(XMLLINK[Geschlecht],MATCH(Q1961&amp;"_"&amp;D1960,XMLLINK[EID_MID],0)))</f>
        <v/>
      </c>
      <c r="H1960" s="18" t="str">
        <f>IF(S1960,"",INDEX(XMLLINK[Adresse],MATCH(Q1961&amp;"_"&amp;D1960,XMLLINK[EID_MID],0)))</f>
        <v/>
      </c>
      <c r="I1960" s="18" t="str">
        <f>IF(S1960,"",INDEX(XMLLINK[Email],MATCH(Q1961&amp;"_"&amp;D1960,XMLLINK[EID_MID],0)))</f>
        <v/>
      </c>
      <c r="J1960" s="18" t="str">
        <f>IF(S1960,"",INDEX(XMLLINK[Telefon],MATCH(Q1961&amp;"_"&amp;D1960,XMLLINK[EID_MID],0)))</f>
        <v/>
      </c>
      <c r="K1960" s="18" t="str">
        <f>IF(S1960,"",INDEX(XMLLINK[Instrument],MATCH(Q1961&amp;"_"&amp;D1960,XMLLINK[EID_MID],0)))</f>
        <v/>
      </c>
      <c r="L1960" s="18" t="str">
        <f>IF(S1960,"",INDEX(XMLLINK[BereichIDPerson],MATCH(Q1961&amp;"_"&amp;D1960,XMLLINK[EID_MID],0)))</f>
        <v/>
      </c>
      <c r="M1960" s="18" t="str">
        <f>IF(S1960,"",INDEX(XMLLINK[BereichNamePerson],MATCH(Q1961&amp;"_"&amp;D1960,XMLLINK[EID_MID],0)))</f>
        <v/>
      </c>
      <c r="N1960" s="18" t="str">
        <f>IF(S1960,"",INDEX(XMLLINK[AuswahlPerson],MATCH(Q1961&amp;"_"&amp;D1960,XMLLINK[EID_MID],0)))</f>
        <v/>
      </c>
      <c r="O1960" s="18" t="str">
        <f>IF(S1960,"",INDEX(XMLLINK[BemerkungPerson],MATCH(Q1961&amp;"_"&amp;D1960,XMLLINK[EID_MID],0)))</f>
        <v/>
      </c>
      <c r="Q1960" s="21">
        <f t="shared" si="388"/>
        <v>98</v>
      </c>
      <c r="R1960" s="15">
        <v>5</v>
      </c>
      <c r="S1960" s="18" t="b">
        <f>ISERROR(INDEX(XMLLINK[NamePerson],MATCH(Q1957&amp;"_"&amp;D1960,XMLLINK[EID_MID],0)))</f>
        <v>1</v>
      </c>
      <c r="U1960" s="15" t="str">
        <f t="shared" ca="1" si="389"/>
        <v/>
      </c>
      <c r="W1960" s="15" t="str">
        <f>IF(OR(M1960="",COUNTIF(M1956:M1959,M1960)&gt;0),"",", "&amp;M1960)</f>
        <v/>
      </c>
      <c r="Y1960" s="15" t="str">
        <f>IF(OR(K1960="",COUNTIF(K1957:K1959,K1960)&gt;0),"",", "&amp;K1960)</f>
        <v/>
      </c>
    </row>
    <row r="1961" spans="1:25" x14ac:dyDescent="0.25">
      <c r="A1961" s="24"/>
      <c r="B1961" s="17" t="s">
        <v>84</v>
      </c>
      <c r="C1961" s="18" t="str">
        <f>IF(ISERROR(S1955),"",INDEX(XMLLINK[Artikel],MATCH(Q1961,XMLLINK[EnsembleNr],0)))</f>
        <v/>
      </c>
      <c r="D1961" s="21">
        <v>6</v>
      </c>
      <c r="E1961" s="18" t="str">
        <f>IF(S1961,"",INDEX(XMLLINK[NamePerson],MATCH(Q1962&amp;"_"&amp;D1961,XMLLINK[EID_MID],0)))</f>
        <v/>
      </c>
      <c r="F1961" s="18" t="str">
        <f>IF(S1961,"",INDEX(XMLLINK[GebDat],MATCH(Q1962&amp;"_"&amp;D1961,XMLLINK[EID_MID],0)))</f>
        <v/>
      </c>
      <c r="G1961" s="18" t="str">
        <f>IF(S1961,"",INDEX(XMLLINK[Geschlecht],MATCH(Q1962&amp;"_"&amp;D1961,XMLLINK[EID_MID],0)))</f>
        <v/>
      </c>
      <c r="H1961" s="18" t="str">
        <f>IF(S1961,"",INDEX(XMLLINK[Adresse],MATCH(Q1962&amp;"_"&amp;D1961,XMLLINK[EID_MID],0)))</f>
        <v/>
      </c>
      <c r="I1961" s="18" t="str">
        <f>IF(S1961,"",INDEX(XMLLINK[Email],MATCH(Q1962&amp;"_"&amp;D1961,XMLLINK[EID_MID],0)))</f>
        <v/>
      </c>
      <c r="J1961" s="18" t="str">
        <f>IF(S1961,"",INDEX(XMLLINK[Telefon],MATCH(Q1962&amp;"_"&amp;D1961,XMLLINK[EID_MID],0)))</f>
        <v/>
      </c>
      <c r="K1961" s="18" t="str">
        <f>IF(S1961,"",INDEX(XMLLINK[Instrument],MATCH(Q1962&amp;"_"&amp;D1961,XMLLINK[EID_MID],0)))</f>
        <v/>
      </c>
      <c r="L1961" s="18" t="str">
        <f>IF(S1961,"",INDEX(XMLLINK[BereichIDPerson],MATCH(Q1962&amp;"_"&amp;D1961,XMLLINK[EID_MID],0)))</f>
        <v/>
      </c>
      <c r="M1961" s="18" t="str">
        <f>IF(S1961,"",INDEX(XMLLINK[BereichNamePerson],MATCH(Q1962&amp;"_"&amp;D1961,XMLLINK[EID_MID],0)))</f>
        <v/>
      </c>
      <c r="N1961" s="18" t="str">
        <f>IF(S1961,"",INDEX(XMLLINK[AuswahlPerson],MATCH(Q1962&amp;"_"&amp;D1961,XMLLINK[EID_MID],0)))</f>
        <v/>
      </c>
      <c r="O1961" s="18" t="str">
        <f>IF(S1961,"",INDEX(XMLLINK[BemerkungPerson],MATCH(Q1962&amp;"_"&amp;D1961,XMLLINK[EID_MID],0)))</f>
        <v/>
      </c>
      <c r="Q1961" s="21">
        <f t="shared" si="388"/>
        <v>98</v>
      </c>
      <c r="R1961" s="15">
        <v>6</v>
      </c>
      <c r="S1961" s="18" t="b">
        <f>ISERROR(INDEX(XMLLINK[NamePerson],MATCH(Q1957&amp;"_"&amp;D1961,XMLLINK[EID_MID],0)))</f>
        <v>1</v>
      </c>
      <c r="U1961" s="15" t="str">
        <f t="shared" ca="1" si="389"/>
        <v/>
      </c>
      <c r="W1961" s="15" t="str">
        <f>IF(OR(M1961="",COUNTIF(M1956:M1960,M1961)&gt;0),"",", "&amp;M1961)</f>
        <v/>
      </c>
      <c r="Y1961" s="15" t="str">
        <f>IF(OR(K1961="",COUNTIF(K1958:K1960,K1961)&gt;0),"",", "&amp;K1961)</f>
        <v/>
      </c>
    </row>
    <row r="1962" spans="1:25" x14ac:dyDescent="0.25">
      <c r="A1962" s="24"/>
      <c r="B1962" s="17" t="s">
        <v>85</v>
      </c>
      <c r="C1962" s="18" t="str">
        <f>IF(ISERROR(S1955),"",INDEX(XMLLINK[BereichID],MATCH(Q1962,XMLLINK[EnsembleNr],0)))</f>
        <v/>
      </c>
      <c r="D1962" s="21">
        <v>7</v>
      </c>
      <c r="E1962" s="18" t="str">
        <f>IF(S1962,"",INDEX(XMLLINK[NamePerson],MATCH(Q1963&amp;"_"&amp;D1962,XMLLINK[EID_MID],0)))</f>
        <v/>
      </c>
      <c r="F1962" s="18" t="str">
        <f>IF(S1962,"",INDEX(XMLLINK[GebDat],MATCH(Q1963&amp;"_"&amp;D1962,XMLLINK[EID_MID],0)))</f>
        <v/>
      </c>
      <c r="G1962" s="18" t="str">
        <f>IF(S1962,"",INDEX(XMLLINK[Geschlecht],MATCH(Q1963&amp;"_"&amp;D1962,XMLLINK[EID_MID],0)))</f>
        <v/>
      </c>
      <c r="H1962" s="18" t="str">
        <f>IF(S1962,"",INDEX(XMLLINK[Adresse],MATCH(Q1963&amp;"_"&amp;D1962,XMLLINK[EID_MID],0)))</f>
        <v/>
      </c>
      <c r="I1962" s="18" t="str">
        <f>IF(S1962,"",INDEX(XMLLINK[Email],MATCH(Q1963&amp;"_"&amp;D1962,XMLLINK[EID_MID],0)))</f>
        <v/>
      </c>
      <c r="J1962" s="18" t="str">
        <f>IF(S1962,"",INDEX(XMLLINK[Telefon],MATCH(Q1963&amp;"_"&amp;D1962,XMLLINK[EID_MID],0)))</f>
        <v/>
      </c>
      <c r="K1962" s="18" t="str">
        <f>IF(S1962,"",INDEX(XMLLINK[Instrument],MATCH(Q1963&amp;"_"&amp;D1962,XMLLINK[EID_MID],0)))</f>
        <v/>
      </c>
      <c r="L1962" s="18" t="str">
        <f>IF(S1962,"",INDEX(XMLLINK[BereichIDPerson],MATCH(Q1963&amp;"_"&amp;D1962,XMLLINK[EID_MID],0)))</f>
        <v/>
      </c>
      <c r="M1962" s="18" t="str">
        <f>IF(S1962,"",INDEX(XMLLINK[BereichNamePerson],MATCH(Q1963&amp;"_"&amp;D1962,XMLLINK[EID_MID],0)))</f>
        <v/>
      </c>
      <c r="N1962" s="18" t="str">
        <f>IF(S1962,"",INDEX(XMLLINK[AuswahlPerson],MATCH(Q1963&amp;"_"&amp;D1962,XMLLINK[EID_MID],0)))</f>
        <v/>
      </c>
      <c r="O1962" s="18" t="str">
        <f>IF(S1962,"",INDEX(XMLLINK[BemerkungPerson],MATCH(Q1963&amp;"_"&amp;D1962,XMLLINK[EID_MID],0)))</f>
        <v/>
      </c>
      <c r="Q1962" s="21">
        <f t="shared" si="388"/>
        <v>98</v>
      </c>
      <c r="R1962" s="15">
        <v>7</v>
      </c>
      <c r="S1962" s="18" t="b">
        <f>ISERROR(INDEX(XMLLINK[NamePerson],MATCH(Q1957&amp;"_"&amp;D1962,XMLLINK[EID_MID],0)))</f>
        <v>1</v>
      </c>
      <c r="U1962" s="15" t="str">
        <f t="shared" ca="1" si="389"/>
        <v/>
      </c>
      <c r="W1962" s="15" t="str">
        <f>IF(OR(M1962="",COUNTIF(M1956:M1961,M1962)&gt;0),"",", "&amp;M1962)</f>
        <v/>
      </c>
      <c r="Y1962" s="15" t="str">
        <f>IF(OR(K1962="",COUNTIF(K1959:K1961,K1962)&gt;0),"",", "&amp;K1962)</f>
        <v/>
      </c>
    </row>
    <row r="1963" spans="1:25" x14ac:dyDescent="0.25">
      <c r="A1963" s="24"/>
      <c r="B1963" s="17" t="s">
        <v>86</v>
      </c>
      <c r="C1963" s="18" t="str">
        <f>IF(ISERROR(S1955),"",INDEX(XMLLINK[BereichName],MATCH(Q1963,XMLLINK[EnsembleNr],0)))</f>
        <v/>
      </c>
      <c r="D1963" s="21">
        <v>8</v>
      </c>
      <c r="E1963" s="18" t="str">
        <f>IF(S1963,"",INDEX(XMLLINK[NamePerson],MATCH(Q1964&amp;"_"&amp;D1963,XMLLINK[EID_MID],0)))</f>
        <v/>
      </c>
      <c r="F1963" s="18" t="str">
        <f>IF(S1963,"",INDEX(XMLLINK[GebDat],MATCH(Q1964&amp;"_"&amp;D1963,XMLLINK[EID_MID],0)))</f>
        <v/>
      </c>
      <c r="G1963" s="18" t="str">
        <f>IF(S1963,"",INDEX(XMLLINK[Geschlecht],MATCH(Q1964&amp;"_"&amp;D1963,XMLLINK[EID_MID],0)))</f>
        <v/>
      </c>
      <c r="H1963" s="18" t="str">
        <f>IF(S1963,"",INDEX(XMLLINK[Adresse],MATCH(Q1964&amp;"_"&amp;D1963,XMLLINK[EID_MID],0)))</f>
        <v/>
      </c>
      <c r="I1963" s="18" t="str">
        <f>IF(S1963,"",INDEX(XMLLINK[Email],MATCH(Q1964&amp;"_"&amp;D1963,XMLLINK[EID_MID],0)))</f>
        <v/>
      </c>
      <c r="J1963" s="18" t="str">
        <f>IF(S1963,"",INDEX(XMLLINK[Telefon],MATCH(Q1964&amp;"_"&amp;D1963,XMLLINK[EID_MID],0)))</f>
        <v/>
      </c>
      <c r="K1963" s="18" t="str">
        <f>IF(S1963,"",INDEX(XMLLINK[Instrument],MATCH(Q1964&amp;"_"&amp;D1963,XMLLINK[EID_MID],0)))</f>
        <v/>
      </c>
      <c r="L1963" s="18" t="str">
        <f>IF(S1963,"",INDEX(XMLLINK[BereichIDPerson],MATCH(Q1964&amp;"_"&amp;D1963,XMLLINK[EID_MID],0)))</f>
        <v/>
      </c>
      <c r="M1963" s="18" t="str">
        <f>IF(S1963,"",INDEX(XMLLINK[BereichNamePerson],MATCH(Q1964&amp;"_"&amp;D1963,XMLLINK[EID_MID],0)))</f>
        <v/>
      </c>
      <c r="N1963" s="18" t="str">
        <f>IF(S1963,"",INDEX(XMLLINK[AuswahlPerson],MATCH(Q1964&amp;"_"&amp;D1963,XMLLINK[EID_MID],0)))</f>
        <v/>
      </c>
      <c r="O1963" s="18" t="str">
        <f>IF(S1963,"",INDEX(XMLLINK[BemerkungPerson],MATCH(Q1964&amp;"_"&amp;D1963,XMLLINK[EID_MID],0)))</f>
        <v/>
      </c>
      <c r="Q1963" s="21">
        <f t="shared" si="388"/>
        <v>98</v>
      </c>
      <c r="R1963" s="15">
        <v>8</v>
      </c>
      <c r="S1963" s="18" t="b">
        <f>ISERROR(INDEX(XMLLINK[NamePerson],MATCH(Q1957&amp;"_"&amp;D1963,XMLLINK[EID_MID],0)))</f>
        <v>1</v>
      </c>
      <c r="U1963" s="15" t="str">
        <f t="shared" ca="1" si="389"/>
        <v/>
      </c>
      <c r="W1963" s="15" t="str">
        <f>IF(OR(M1963="",COUNTIF(M1956:M1962,M1963)&gt;0),"",", "&amp;M1963)</f>
        <v/>
      </c>
      <c r="Y1963" s="15" t="str">
        <f>IF(OR(K1963="",COUNTIF(K1960:K1962,K1963)&gt;0),"",", "&amp;K1963)</f>
        <v/>
      </c>
    </row>
    <row r="1964" spans="1:25" x14ac:dyDescent="0.25">
      <c r="A1964" s="24"/>
      <c r="B1964" s="17" t="s">
        <v>87</v>
      </c>
      <c r="C1964" s="18" t="str">
        <f>IF(ISERROR(S1955),"",INDEX(XMLLINK[Auftrittzeit],MATCH(Q1964,XMLLINK[EnsembleNr],0)))</f>
        <v/>
      </c>
      <c r="D1964" s="17" t="s">
        <v>94</v>
      </c>
      <c r="E1964" s="15" t="s">
        <v>29</v>
      </c>
      <c r="F1964" s="15" t="s">
        <v>30</v>
      </c>
      <c r="G1964" s="15" t="s">
        <v>95</v>
      </c>
      <c r="H1964" s="15" t="s">
        <v>32</v>
      </c>
      <c r="I1964" s="15" t="s">
        <v>20</v>
      </c>
      <c r="J1964" s="15" t="s">
        <v>39</v>
      </c>
      <c r="Q1964" s="21">
        <f t="shared" si="388"/>
        <v>98</v>
      </c>
      <c r="U1964" s="15">
        <f ca="1">COUNT(U1956:U1963)</f>
        <v>0</v>
      </c>
      <c r="W1964" s="29" t="str">
        <f>CONCATENATE(W1965,V1966,W1966,V1967,W1967,V1968,W1968,V1969,W1969,V1970,W1970,V1971,W1971)</f>
        <v/>
      </c>
    </row>
    <row r="1965" spans="1:25" x14ac:dyDescent="0.25">
      <c r="A1965" s="24"/>
      <c r="B1965" s="17" t="s">
        <v>88</v>
      </c>
      <c r="C1965" s="18" t="str">
        <f>IF(ISERROR(S1955),"",INDEX(XMLLINK[Bemerkung],MATCH(Q1965,XMLLINK[EnsembleNr],0)))</f>
        <v/>
      </c>
      <c r="D1965" s="21">
        <v>1</v>
      </c>
      <c r="E1965" s="18" t="str">
        <f>IF(S1965,"",INDEX(XMLLINK[Titel],MATCH(Q1966&amp;"_"&amp;D1965,XMLLINK[EID_WID],0)))</f>
        <v/>
      </c>
      <c r="F1965" s="18" t="str">
        <f>IF(S1965,"",INDEX(XMLLINK[Komponist],MATCH(Q1966&amp;"_"&amp;D1965,XMLLINK[EID_WID],0)))</f>
        <v/>
      </c>
      <c r="G1965" s="18" t="str">
        <f>IF(S1965,"",INDEX(XMLLINK[Satz],MATCH(Q1966&amp;"_"&amp;D1965,XMLLINK[EID_WID],0)))</f>
        <v/>
      </c>
      <c r="H1965" s="18" t="str">
        <f>IF(S1965,"",INDEX(XMLLINK[Dauer],MATCH(Q1966&amp;"_"&amp;D1965,XMLLINK[EID_WID],0)))</f>
        <v/>
      </c>
      <c r="I1965" s="18" t="str">
        <f>IF(S1965,"",INDEX(XMLLINK[BemerkungWerk],MATCH(Q1966&amp;"_"&amp;D1965,XMLLINK[EID_WID],0)))</f>
        <v/>
      </c>
      <c r="J1965" s="18" t="str">
        <f>IF(S1965,"",INDEX(XMLLINK[Pflicht],MATCH(Q1966&amp;"_"&amp;D1965,XMLLINK[EID_WID],0)))</f>
        <v/>
      </c>
      <c r="Q1965" s="21">
        <f t="shared" si="388"/>
        <v>98</v>
      </c>
      <c r="R1965" s="22" t="s">
        <v>102</v>
      </c>
      <c r="S1965" s="18" t="b">
        <f>ISERROR(INDEX(XMLLINK[NamePerson],MATCH(Q1967&amp;"_"&amp;D1965,XMLLINK[EID_WID],0)))</f>
        <v>1</v>
      </c>
      <c r="W1965" s="15" t="str">
        <f t="shared" ref="W1965:W1972" si="390">IF(AND(F1965="",G1965=""),E1965,IF(AND(F1965&lt;&gt;"",G1965&lt;&gt;""),F1965&amp;", "&amp;E1965&amp;", "&amp;G1965,IF(F1965="",E1965&amp;", "&amp;G1965,F1965&amp;", "&amp;E1965)))</f>
        <v/>
      </c>
    </row>
    <row r="1966" spans="1:25" x14ac:dyDescent="0.25">
      <c r="A1966" s="24"/>
      <c r="B1966" s="17" t="s">
        <v>108</v>
      </c>
      <c r="C1966" s="28" t="str">
        <f ca="1">IF(U1964=0,"",SUM(U1956:U1963)/U1964/365.25)</f>
        <v/>
      </c>
      <c r="D1966" s="21">
        <v>2</v>
      </c>
      <c r="E1966" s="18" t="str">
        <f>IF(S1966,"",INDEX(XMLLINK[Titel],MATCH(Q1967&amp;"_"&amp;D1966,XMLLINK[EID_WID],0)))</f>
        <v/>
      </c>
      <c r="F1966" s="18" t="str">
        <f>IF(S1966,"",INDEX(XMLLINK[Komponist],MATCH(Q1967&amp;"_"&amp;D1966,XMLLINK[EID_WID],0)))</f>
        <v/>
      </c>
      <c r="G1966" s="18" t="str">
        <f>IF(S1966,"",INDEX(XMLLINK[Satz],MATCH(Q1967&amp;"_"&amp;D1966,XMLLINK[EID_WID],0)))</f>
        <v/>
      </c>
      <c r="H1966" s="18" t="str">
        <f>IF(S1966,"",INDEX(XMLLINK[Dauer],MATCH(Q1967&amp;"_"&amp;D1966,XMLLINK[EID_WID],0)))</f>
        <v/>
      </c>
      <c r="I1966" s="18" t="str">
        <f>IF(S1966,"",INDEX(XMLLINK[BemerkungWerk],MATCH(Q1967&amp;"_"&amp;D1966,XMLLINK[EID_WID],0)))</f>
        <v/>
      </c>
      <c r="J1966" s="18" t="str">
        <f>IF(S1966,"",INDEX(XMLLINK[Pflicht],MATCH(Q1967&amp;"_"&amp;D1966,XMLLINK[EID_WID],0)))</f>
        <v/>
      </c>
      <c r="Q1966" s="21">
        <f t="shared" si="388"/>
        <v>98</v>
      </c>
      <c r="R1966" s="22">
        <v>2</v>
      </c>
      <c r="S1966" s="18" t="b">
        <f>ISERROR(INDEX(XMLLINK[NamePerson],MATCH(Q1968&amp;"_"&amp;D1966,XMLLINK[EID_WID],0)))</f>
        <v>1</v>
      </c>
      <c r="V1966" s="15" t="str">
        <f>IF(W1966="","","; ")</f>
        <v/>
      </c>
      <c r="W1966" s="15" t="str">
        <f t="shared" si="390"/>
        <v/>
      </c>
    </row>
    <row r="1967" spans="1:25" x14ac:dyDescent="0.25">
      <c r="A1967" s="24"/>
      <c r="D1967" s="21">
        <v>3</v>
      </c>
      <c r="E1967" s="18" t="str">
        <f>IF(S1967,"",INDEX(XMLLINK[Titel],MATCH(Q1968&amp;"_"&amp;D1967,XMLLINK[EID_WID],0)))</f>
        <v/>
      </c>
      <c r="F1967" s="18" t="str">
        <f>IF(S1967,"",INDEX(XMLLINK[Komponist],MATCH(Q1968&amp;"_"&amp;D1967,XMLLINK[EID_WID],0)))</f>
        <v/>
      </c>
      <c r="G1967" s="18" t="str">
        <f>IF(S1967,"",INDEX(XMLLINK[Satz],MATCH(Q1968&amp;"_"&amp;D1967,XMLLINK[EID_WID],0)))</f>
        <v/>
      </c>
      <c r="H1967" s="18" t="str">
        <f>IF(S1967,"",INDEX(XMLLINK[Dauer],MATCH(Q1968&amp;"_"&amp;D1967,XMLLINK[EID_WID],0)))</f>
        <v/>
      </c>
      <c r="I1967" s="18" t="str">
        <f>IF(S1967,"",INDEX(XMLLINK[BemerkungWerk],MATCH(Q1968&amp;"_"&amp;D1967,XMLLINK[EID_WID],0)))</f>
        <v/>
      </c>
      <c r="J1967" s="18" t="str">
        <f>IF(S1967,"",INDEX(XMLLINK[Pflicht],MATCH(Q1968&amp;"_"&amp;D1967,XMLLINK[EID_WID],0)))</f>
        <v/>
      </c>
      <c r="Q1967" s="21">
        <f t="shared" si="388"/>
        <v>98</v>
      </c>
      <c r="R1967" s="22">
        <v>3</v>
      </c>
      <c r="S1967" s="18" t="b">
        <f>ISERROR(INDEX(XMLLINK[NamePerson],MATCH(Q1969&amp;"_"&amp;D1967,XMLLINK[EID_WID],0)))</f>
        <v>1</v>
      </c>
      <c r="V1967" s="15" t="str">
        <f t="shared" ref="V1967:V1972" si="391">IF(W1967="","","; ")</f>
        <v/>
      </c>
      <c r="W1967" s="15" t="str">
        <f t="shared" si="390"/>
        <v/>
      </c>
    </row>
    <row r="1968" spans="1:25" x14ac:dyDescent="0.25">
      <c r="A1968" s="24"/>
      <c r="D1968" s="21">
        <v>4</v>
      </c>
      <c r="E1968" s="18" t="str">
        <f>IF(S1968,"",INDEX(XMLLINK[Titel],MATCH(Q1969&amp;"_"&amp;D1968,XMLLINK[EID_WID],0)))</f>
        <v/>
      </c>
      <c r="F1968" s="18" t="str">
        <f>IF(S1968,"",INDEX(XMLLINK[Komponist],MATCH(Q1969&amp;"_"&amp;D1968,XMLLINK[EID_WID],0)))</f>
        <v/>
      </c>
      <c r="G1968" s="18" t="str">
        <f>IF(S1968,"",INDEX(XMLLINK[Satz],MATCH(Q1969&amp;"_"&amp;D1968,XMLLINK[EID_WID],0)))</f>
        <v/>
      </c>
      <c r="H1968" s="18" t="str">
        <f>IF(S1968,"",INDEX(XMLLINK[Dauer],MATCH(Q1969&amp;"_"&amp;D1968,XMLLINK[EID_WID],0)))</f>
        <v/>
      </c>
      <c r="I1968" s="18" t="str">
        <f>IF(S1968,"",INDEX(XMLLINK[BemerkungWerk],MATCH(Q1969&amp;"_"&amp;D1968,XMLLINK[EID_WID],0)))</f>
        <v/>
      </c>
      <c r="J1968" s="18" t="str">
        <f>IF(S1968,"",INDEX(XMLLINK[Pflicht],MATCH(Q1969&amp;"_"&amp;D1968,XMLLINK[EID_WID],0)))</f>
        <v/>
      </c>
      <c r="Q1968" s="21">
        <f t="shared" si="388"/>
        <v>98</v>
      </c>
      <c r="R1968" s="22">
        <v>4</v>
      </c>
      <c r="S1968" s="18" t="b">
        <f>ISERROR(INDEX(XMLLINK[NamePerson],MATCH(Q1970&amp;"_"&amp;D1968,XMLLINK[EID_WID],0)))</f>
        <v>1</v>
      </c>
      <c r="V1968" s="15" t="str">
        <f t="shared" si="391"/>
        <v/>
      </c>
      <c r="W1968" s="15" t="str">
        <f t="shared" si="390"/>
        <v/>
      </c>
    </row>
    <row r="1969" spans="1:25" x14ac:dyDescent="0.25">
      <c r="A1969" s="24"/>
      <c r="D1969" s="21">
        <v>5</v>
      </c>
      <c r="E1969" s="18" t="str">
        <f>IF(S1969,"",INDEX(XMLLINK[Titel],MATCH(Q1970&amp;"_"&amp;D1969,XMLLINK[EID_WID],0)))</f>
        <v/>
      </c>
      <c r="F1969" s="18" t="str">
        <f>IF(S1969,"",INDEX(XMLLINK[Komponist],MATCH(Q1970&amp;"_"&amp;D1969,XMLLINK[EID_WID],0)))</f>
        <v/>
      </c>
      <c r="G1969" s="18" t="str">
        <f>IF(S1969,"",INDEX(XMLLINK[Satz],MATCH(Q1970&amp;"_"&amp;D1969,XMLLINK[EID_WID],0)))</f>
        <v/>
      </c>
      <c r="H1969" s="18" t="str">
        <f>IF(S1969,"",INDEX(XMLLINK[Dauer],MATCH(Q1970&amp;"_"&amp;D1969,XMLLINK[EID_WID],0)))</f>
        <v/>
      </c>
      <c r="I1969" s="18" t="str">
        <f>IF(S1969,"",INDEX(XMLLINK[BemerkungWerk],MATCH(Q1970&amp;"_"&amp;D1969,XMLLINK[EID_WID],0)))</f>
        <v/>
      </c>
      <c r="J1969" s="18" t="str">
        <f>IF(S1969,"",INDEX(XMLLINK[Pflicht],MATCH(Q1970&amp;"_"&amp;D1969,XMLLINK[EID_WID],0)))</f>
        <v/>
      </c>
      <c r="Q1969" s="21">
        <f t="shared" si="388"/>
        <v>98</v>
      </c>
      <c r="R1969" s="22">
        <v>5</v>
      </c>
      <c r="S1969" s="18" t="b">
        <f>ISERROR(INDEX(XMLLINK[NamePerson],MATCH(Q1971&amp;"_"&amp;D1969,XMLLINK[EID_WID],0)))</f>
        <v>1</v>
      </c>
      <c r="V1969" s="15" t="str">
        <f t="shared" si="391"/>
        <v/>
      </c>
      <c r="W1969" s="15" t="str">
        <f t="shared" si="390"/>
        <v/>
      </c>
    </row>
    <row r="1970" spans="1:25" x14ac:dyDescent="0.25">
      <c r="A1970" s="24"/>
      <c r="D1970" s="21">
        <v>6</v>
      </c>
      <c r="E1970" s="18" t="str">
        <f>IF(S1970,"",INDEX(XMLLINK[Titel],MATCH(Q1971&amp;"_"&amp;D1970,XMLLINK[EID_WID],0)))</f>
        <v/>
      </c>
      <c r="F1970" s="18" t="str">
        <f>IF(S1970,"",INDEX(XMLLINK[Komponist],MATCH(Q1971&amp;"_"&amp;D1970,XMLLINK[EID_WID],0)))</f>
        <v/>
      </c>
      <c r="G1970" s="18" t="str">
        <f>IF(S1970,"",INDEX(XMLLINK[Satz],MATCH(Q1971&amp;"_"&amp;D1970,XMLLINK[EID_WID],0)))</f>
        <v/>
      </c>
      <c r="H1970" s="18" t="str">
        <f>IF(S1970,"",INDEX(XMLLINK[Dauer],MATCH(Q1971&amp;"_"&amp;D1970,XMLLINK[EID_WID],0)))</f>
        <v/>
      </c>
      <c r="I1970" s="18" t="str">
        <f>IF(S1970,"",INDEX(XMLLINK[BemerkungWerk],MATCH(Q1971&amp;"_"&amp;D1970,XMLLINK[EID_WID],0)))</f>
        <v/>
      </c>
      <c r="J1970" s="18" t="str">
        <f>IF(S1970,"",INDEX(XMLLINK[Pflicht],MATCH(Q1971&amp;"_"&amp;D1970,XMLLINK[EID_WID],0)))</f>
        <v/>
      </c>
      <c r="Q1970" s="21">
        <f t="shared" si="388"/>
        <v>98</v>
      </c>
      <c r="R1970" s="22">
        <v>6</v>
      </c>
      <c r="S1970" s="18" t="b">
        <f>ISERROR(INDEX(XMLLINK[NamePerson],MATCH(Q1972&amp;"_"&amp;D1970,XMLLINK[EID_WID],0)))</f>
        <v>1</v>
      </c>
      <c r="V1970" s="15" t="str">
        <f t="shared" si="391"/>
        <v/>
      </c>
      <c r="W1970" s="15" t="str">
        <f t="shared" si="390"/>
        <v/>
      </c>
    </row>
    <row r="1971" spans="1:25" x14ac:dyDescent="0.25">
      <c r="A1971" s="24"/>
      <c r="D1971" s="21">
        <v>7</v>
      </c>
      <c r="E1971" s="18" t="str">
        <f>IF(S1971,"",INDEX(XMLLINK[Titel],MATCH(Q1972&amp;"_"&amp;D1971,XMLLINK[EID_WID],0)))</f>
        <v/>
      </c>
      <c r="F1971" s="18" t="str">
        <f>IF(S1971,"",INDEX(XMLLINK[Komponist],MATCH(Q1972&amp;"_"&amp;D1971,XMLLINK[EID_WID],0)))</f>
        <v/>
      </c>
      <c r="G1971" s="18" t="str">
        <f>IF(S1971,"",INDEX(XMLLINK[Satz],MATCH(Q1972&amp;"_"&amp;D1971,XMLLINK[EID_WID],0)))</f>
        <v/>
      </c>
      <c r="H1971" s="18" t="str">
        <f>IF(S1971,"",INDEX(XMLLINK[Dauer],MATCH(Q1972&amp;"_"&amp;D1971,XMLLINK[EID_WID],0)))</f>
        <v/>
      </c>
      <c r="I1971" s="18" t="str">
        <f>IF(S1971,"",INDEX(XMLLINK[BemerkungWerk],MATCH(Q1972&amp;"_"&amp;D1971,XMLLINK[EID_WID],0)))</f>
        <v/>
      </c>
      <c r="J1971" s="18" t="str">
        <f>IF(S1971,"",INDEX(XMLLINK[Pflicht],MATCH(Q1972&amp;"_"&amp;D1971,XMLLINK[EID_WID],0)))</f>
        <v/>
      </c>
      <c r="Q1971" s="21">
        <f t="shared" si="388"/>
        <v>98</v>
      </c>
      <c r="R1971" s="22">
        <v>7</v>
      </c>
      <c r="S1971" s="18" t="b">
        <f>ISERROR(INDEX(XMLLINK[NamePerson],MATCH(Q1973&amp;"_"&amp;D1971,XMLLINK[EID_WID],0)))</f>
        <v>1</v>
      </c>
      <c r="V1971" s="15" t="str">
        <f t="shared" si="391"/>
        <v/>
      </c>
      <c r="W1971" s="15" t="str">
        <f t="shared" si="390"/>
        <v/>
      </c>
    </row>
    <row r="1972" spans="1:25" x14ac:dyDescent="0.25">
      <c r="A1972" s="24"/>
      <c r="D1972" s="21">
        <v>8</v>
      </c>
      <c r="E1972" s="18" t="str">
        <f>IF(S1972,"",INDEX(XMLLINK[Titel],MATCH(Q1973&amp;"_"&amp;D1972,XMLLINK[EID_WID],0)))</f>
        <v/>
      </c>
      <c r="F1972" s="18" t="str">
        <f>IF(S1972,"",INDEX(XMLLINK[Komponist],MATCH(Q1973&amp;"_"&amp;D1972,XMLLINK[EID_WID],0)))</f>
        <v/>
      </c>
      <c r="G1972" s="18" t="str">
        <f>IF(S1972,"",INDEX(XMLLINK[Satz],MATCH(Q1973&amp;"_"&amp;D1972,XMLLINK[EID_WID],0)))</f>
        <v/>
      </c>
      <c r="H1972" s="18" t="str">
        <f>IF(S1972,"",INDEX(XMLLINK[Dauer],MATCH(Q1973&amp;"_"&amp;D1972,XMLLINK[EID_WID],0)))</f>
        <v/>
      </c>
      <c r="I1972" s="18" t="str">
        <f>IF(S1972,"",INDEX(XMLLINK[BemerkungWerk],MATCH(Q1973&amp;"_"&amp;D1972,XMLLINK[EID_WID],0)))</f>
        <v/>
      </c>
      <c r="J1972" s="18" t="str">
        <f>IF(S1972,"",INDEX(XMLLINK[Pflicht],MATCH(Q1973&amp;"_"&amp;D1972,XMLLINK[EID_WID],0)))</f>
        <v/>
      </c>
      <c r="Q1972" s="21"/>
      <c r="R1972" s="22">
        <v>8</v>
      </c>
      <c r="S1972" s="18" t="b">
        <f>ISERROR(INDEX(XMLLINK[NamePerson],MATCH(A1973&amp;"_"&amp;D1972,XMLLINK[EID_WID],0)))</f>
        <v>1</v>
      </c>
      <c r="V1972" s="15" t="str">
        <f t="shared" si="391"/>
        <v/>
      </c>
      <c r="W1972" s="15" t="str">
        <f t="shared" si="390"/>
        <v/>
      </c>
    </row>
    <row r="1974" spans="1:25" x14ac:dyDescent="0.25">
      <c r="A1974" s="23" t="s">
        <v>96</v>
      </c>
      <c r="B1974" s="23">
        <f>(ROW()+6)/20</f>
        <v>99</v>
      </c>
      <c r="C1974" s="24"/>
      <c r="D1974" s="24"/>
      <c r="E1974" s="24"/>
      <c r="F1974" s="24"/>
      <c r="G1974" s="24"/>
      <c r="H1974" s="24"/>
      <c r="I1974" s="24"/>
      <c r="J1974" s="24"/>
      <c r="K1974" s="24"/>
      <c r="L1974" s="24"/>
      <c r="M1974" s="24"/>
      <c r="N1974" s="24"/>
      <c r="O1974" s="24"/>
    </row>
    <row r="1975" spans="1:25" x14ac:dyDescent="0.25">
      <c r="A1975" s="24"/>
      <c r="B1975" s="17" t="s">
        <v>78</v>
      </c>
      <c r="C1975" s="18" t="str">
        <f>IF(ISERROR(S1975),"",INDEX(XMLLINK[Name],MATCH(Q1976,XMLLINK[EnsembleNr],0)))</f>
        <v/>
      </c>
      <c r="D1975" s="17" t="s">
        <v>89</v>
      </c>
      <c r="E1975" s="19" t="s">
        <v>11</v>
      </c>
      <c r="F1975" s="15" t="s">
        <v>90</v>
      </c>
      <c r="G1975" s="15" t="s">
        <v>91</v>
      </c>
      <c r="H1975" s="15" t="s">
        <v>24</v>
      </c>
      <c r="I1975" s="15" t="s">
        <v>25</v>
      </c>
      <c r="J1975" s="15" t="s">
        <v>26</v>
      </c>
      <c r="K1975" s="15" t="s">
        <v>27</v>
      </c>
      <c r="L1975" s="15" t="s">
        <v>18</v>
      </c>
      <c r="M1975" s="15" t="s">
        <v>92</v>
      </c>
      <c r="N1975" s="15" t="s">
        <v>93</v>
      </c>
      <c r="O1975" s="15" t="s">
        <v>20</v>
      </c>
      <c r="Q1975" s="21" t="s">
        <v>103</v>
      </c>
      <c r="R1975" s="17" t="s">
        <v>97</v>
      </c>
      <c r="S1975" s="20" t="e">
        <f>VLOOKUP(Q1977,XMLLINK[EnsembleNr],1,0)</f>
        <v>#N/A</v>
      </c>
      <c r="T1975" s="15" t="s">
        <v>100</v>
      </c>
      <c r="W1975" s="29" t="str">
        <f>CONCATENATE(W1976,W1977,W1978,W1979,W1980,W1981,W1982,W1983)</f>
        <v/>
      </c>
      <c r="X1975" s="31">
        <f>8-COUNTIF(W1976:W1983,"")</f>
        <v>0</v>
      </c>
      <c r="Y1975" s="29" t="str">
        <f>CONCATENATE(Y1976,Y1977,Y1978,Y1979,Y1980,Y1981,Y1982,Y1983)</f>
        <v/>
      </c>
    </row>
    <row r="1976" spans="1:25" x14ac:dyDescent="0.25">
      <c r="A1976" s="24"/>
      <c r="B1976" s="17" t="s">
        <v>79</v>
      </c>
      <c r="C1976" s="18" t="str">
        <f>IF(ISERROR(S1975),"",INDEX(XMLLINK[Leiter],MATCH(Q1976,XMLLINK[EnsembleNr],0)))</f>
        <v/>
      </c>
      <c r="D1976" s="21">
        <v>1</v>
      </c>
      <c r="E1976" s="18" t="str">
        <f>IF(S1976,"",INDEX(XMLLINK[NamePerson],MATCH(Q1977&amp;"_"&amp;D1976,XMLLINK[EID_MID],0)))</f>
        <v/>
      </c>
      <c r="F1976" s="18" t="str">
        <f>IF(S1976,"",INDEX(XMLLINK[GebDat],MATCH(Q1977&amp;"_"&amp;D1976,XMLLINK[EID_MID],0)))</f>
        <v/>
      </c>
      <c r="G1976" s="18" t="str">
        <f>IF(S1976,"",INDEX(XMLLINK[Geschlecht],MATCH(Q1977&amp;"_"&amp;D1976,XMLLINK[EID_MID],0)))</f>
        <v/>
      </c>
      <c r="H1976" s="18" t="str">
        <f>IF(S1976,"",INDEX(XMLLINK[Adresse],MATCH(Q1977&amp;"_"&amp;D1976,XMLLINK[EID_MID],0)))</f>
        <v/>
      </c>
      <c r="I1976" s="18" t="str">
        <f>IF(S1976,"",INDEX(XMLLINK[Email],MATCH(Q1977&amp;"_"&amp;D1976,XMLLINK[EID_MID],0)))</f>
        <v/>
      </c>
      <c r="J1976" s="18" t="str">
        <f>IF(S1976,"",INDEX(XMLLINK[Telefon],MATCH(Q1977&amp;"_"&amp;D1976,XMLLINK[EID_MID],0)))</f>
        <v/>
      </c>
      <c r="K1976" s="18" t="str">
        <f>IF(S1976,"",INDEX(XMLLINK[Instrument],MATCH(Q1977&amp;"_"&amp;D1976,XMLLINK[EID_MID],0)))</f>
        <v/>
      </c>
      <c r="L1976" s="18" t="str">
        <f>IF(S1976,"",INDEX(XMLLINK[BereichIDPerson],MATCH(Q1977&amp;"_"&amp;D1976,XMLLINK[EID_MID],0)))</f>
        <v/>
      </c>
      <c r="M1976" s="18" t="str">
        <f>IF(S1976,"",INDEX(XMLLINK[BereichNamePerson],MATCH(Q1977&amp;"_"&amp;D1976,XMLLINK[EID_MID],0)))</f>
        <v/>
      </c>
      <c r="N1976" s="18" t="str">
        <f>IF(S1976,"",INDEX(XMLLINK[AuswahlPerson],MATCH(Q1977&amp;"_"&amp;D1976,XMLLINK[EID_MID],0)))</f>
        <v/>
      </c>
      <c r="O1976" s="18" t="str">
        <f>IF(S1976,"",INDEX(XMLLINK[BemerkungPerson],MATCH(Q1977&amp;"_"&amp;D1976,XMLLINK[EID_MID],0)))</f>
        <v/>
      </c>
      <c r="Q1976" s="21">
        <f>B1974</f>
        <v>99</v>
      </c>
      <c r="R1976" s="22" t="s">
        <v>101</v>
      </c>
      <c r="S1976" s="18" t="b">
        <f>ISERROR(INDEX(XMLLINK[NamePerson],MATCH(Q1977&amp;"_"&amp;D1976,XMLLINK[EID_MID],0)))</f>
        <v>1</v>
      </c>
      <c r="U1976" s="15" t="str">
        <f ca="1">IF(ISNUMBER(DATEVALUE(F1976)),TODAY()-DATEVALUE(F1976),"")</f>
        <v/>
      </c>
      <c r="W1976" s="15" t="str">
        <f>M1976</f>
        <v/>
      </c>
      <c r="X1976" s="29" t="str">
        <f>IF(E1976="","",IF(E1977="",E1976,IF(E1978="",E1976&amp;", "&amp;E1977,IF(E1979="",E1976&amp;", "&amp;E1977&amp;", "&amp;E1978,IF(E1980="",E1976&amp;", "&amp;E1977&amp;", "&amp;E1978&amp;", "&amp;E1979,IF(E1981="",E1976&amp;", "&amp;E1977&amp;", "&amp;E1978&amp;", "&amp;E1979&amp;", "&amp;E1980,IF(E1982="",E1976&amp;", "&amp;E1977&amp;", "&amp;E1978&amp;", "&amp;E1979&amp;", "&amp;E1980&amp;", "&amp;E1981,IF(E1983="",E1976&amp;", "&amp;E1977&amp;", "&amp;E1978&amp;", "&amp;E1979&amp;", "&amp;E1980&amp;", "&amp;E1981&amp;", "&amp;E1982,E1976&amp;", "&amp;E1977&amp;", "&amp;E1978&amp;", "&amp;E1979&amp;", "&amp;E1980&amp;", "&amp;E1981&amp;", "&amp;E1982&amp;", "&amp;E1983))))))))</f>
        <v/>
      </c>
      <c r="Y1976" s="15" t="str">
        <f>K1976</f>
        <v/>
      </c>
    </row>
    <row r="1977" spans="1:25" x14ac:dyDescent="0.25">
      <c r="A1977" s="24"/>
      <c r="B1977" s="17" t="s">
        <v>80</v>
      </c>
      <c r="C1977" s="18" t="str">
        <f>IF(ISERROR(S1975),"",INDEX(XMLLINK[LeiterEmail],MATCH(Q1977,XMLLINK[EnsembleNr],0)))</f>
        <v/>
      </c>
      <c r="D1977" s="21">
        <v>2</v>
      </c>
      <c r="E1977" s="18" t="str">
        <f>IF(S1977,"",INDEX(XMLLINK[NamePerson],MATCH(Q1978&amp;"_"&amp;D1977,XMLLINK[EID_MID],0)))</f>
        <v/>
      </c>
      <c r="F1977" s="18" t="str">
        <f>IF(S1977,"",INDEX(XMLLINK[GebDat],MATCH(Q1978&amp;"_"&amp;D1977,XMLLINK[EID_MID],0)))</f>
        <v/>
      </c>
      <c r="G1977" s="18" t="str">
        <f>IF(S1977,"",INDEX(XMLLINK[Geschlecht],MATCH(Q1978&amp;"_"&amp;D1977,XMLLINK[EID_MID],0)))</f>
        <v/>
      </c>
      <c r="H1977" s="18" t="str">
        <f>IF(S1977,"",INDEX(XMLLINK[Adresse],MATCH(Q1978&amp;"_"&amp;D1977,XMLLINK[EID_MID],0)))</f>
        <v/>
      </c>
      <c r="I1977" s="18" t="str">
        <f>IF(S1977,"",INDEX(XMLLINK[Email],MATCH(Q1978&amp;"_"&amp;D1977,XMLLINK[EID_MID],0)))</f>
        <v/>
      </c>
      <c r="J1977" s="18" t="str">
        <f>IF(S1977,"",INDEX(XMLLINK[Telefon],MATCH(Q1978&amp;"_"&amp;D1977,XMLLINK[EID_MID],0)))</f>
        <v/>
      </c>
      <c r="K1977" s="18" t="str">
        <f>IF(S1977,"",INDEX(XMLLINK[Instrument],MATCH(Q1978&amp;"_"&amp;D1977,XMLLINK[EID_MID],0)))</f>
        <v/>
      </c>
      <c r="L1977" s="18" t="str">
        <f>IF(S1977,"",INDEX(XMLLINK[BereichIDPerson],MATCH(Q1978&amp;"_"&amp;D1977,XMLLINK[EID_MID],0)))</f>
        <v/>
      </c>
      <c r="M1977" s="18" t="str">
        <f>IF(S1977,"",INDEX(XMLLINK[BereichNamePerson],MATCH(Q1978&amp;"_"&amp;D1977,XMLLINK[EID_MID],0)))</f>
        <v/>
      </c>
      <c r="N1977" s="18" t="str">
        <f>IF(S1977,"",INDEX(XMLLINK[AuswahlPerson],MATCH(Q1978&amp;"_"&amp;D1977,XMLLINK[EID_MID],0)))</f>
        <v/>
      </c>
      <c r="O1977" s="18" t="str">
        <f>IF(S1977,"",INDEX(XMLLINK[BemerkungPerson],MATCH(Q1978&amp;"_"&amp;D1977,XMLLINK[EID_MID],0)))</f>
        <v/>
      </c>
      <c r="Q1977" s="21">
        <f t="shared" ref="Q1977:Q1991" si="392">Q1976</f>
        <v>99</v>
      </c>
      <c r="R1977" s="15">
        <v>2</v>
      </c>
      <c r="S1977" s="18" t="b">
        <f>ISERROR(INDEX(XMLLINK[NamePerson],MATCH(Q1977&amp;"_"&amp;D1977,XMLLINK[EID_MID],0)))</f>
        <v>1</v>
      </c>
      <c r="U1977" s="15" t="str">
        <f t="shared" ref="U1977:U1983" ca="1" si="393">IF(ISNUMBER(DATEVALUE(F1977)),TODAY()-DATEVALUE(F1977),"")</f>
        <v/>
      </c>
      <c r="W1977" s="15" t="str">
        <f>IF(AND(M1977&lt;&gt;"",M1977&lt;&gt;M1976),", "&amp;M1977,"")</f>
        <v/>
      </c>
      <c r="Y1977" s="15" t="str">
        <f>IF(AND(K1977&lt;&gt;"",K1977&lt;&gt;K1976),", "&amp;K1977,"")</f>
        <v/>
      </c>
    </row>
    <row r="1978" spans="1:25" x14ac:dyDescent="0.25">
      <c r="A1978" s="24"/>
      <c r="B1978" s="17" t="s">
        <v>81</v>
      </c>
      <c r="C1978" s="18" t="str">
        <f>IF(ISERROR(S1975),"",INDEX(XMLLINK[LeiterTelefon],MATCH(Q1978,XMLLINK[EnsembleNr],0)))</f>
        <v/>
      </c>
      <c r="D1978" s="21">
        <v>3</v>
      </c>
      <c r="E1978" s="18" t="str">
        <f>IF(S1978,"",INDEX(XMLLINK[NamePerson],MATCH(Q1979&amp;"_"&amp;D1978,XMLLINK[EID_MID],0)))</f>
        <v/>
      </c>
      <c r="F1978" s="18" t="str">
        <f>IF(S1978,"",INDEX(XMLLINK[GebDat],MATCH(Q1979&amp;"_"&amp;D1978,XMLLINK[EID_MID],0)))</f>
        <v/>
      </c>
      <c r="G1978" s="18" t="str">
        <f>IF(S1978,"",INDEX(XMLLINK[Geschlecht],MATCH(Q1979&amp;"_"&amp;D1978,XMLLINK[EID_MID],0)))</f>
        <v/>
      </c>
      <c r="H1978" s="18" t="str">
        <f>IF(S1978,"",INDEX(XMLLINK[Adresse],MATCH(Q1979&amp;"_"&amp;D1978,XMLLINK[EID_MID],0)))</f>
        <v/>
      </c>
      <c r="I1978" s="18" t="str">
        <f>IF(S1978,"",INDEX(XMLLINK[Email],MATCH(Q1979&amp;"_"&amp;D1978,XMLLINK[EID_MID],0)))</f>
        <v/>
      </c>
      <c r="J1978" s="18" t="str">
        <f>IF(S1978,"",INDEX(XMLLINK[Telefon],MATCH(Q1979&amp;"_"&amp;D1978,XMLLINK[EID_MID],0)))</f>
        <v/>
      </c>
      <c r="K1978" s="18" t="str">
        <f>IF(S1978,"",INDEX(XMLLINK[Instrument],MATCH(Q1979&amp;"_"&amp;D1978,XMLLINK[EID_MID],0)))</f>
        <v/>
      </c>
      <c r="L1978" s="18" t="str">
        <f>IF(S1978,"",INDEX(XMLLINK[BereichIDPerson],MATCH(Q1979&amp;"_"&amp;D1978,XMLLINK[EID_MID],0)))</f>
        <v/>
      </c>
      <c r="M1978" s="18" t="str">
        <f>IF(S1978,"",INDEX(XMLLINK[BereichNamePerson],MATCH(Q1979&amp;"_"&amp;D1978,XMLLINK[EID_MID],0)))</f>
        <v/>
      </c>
      <c r="N1978" s="18" t="str">
        <f>IF(S1978,"",INDEX(XMLLINK[AuswahlPerson],MATCH(Q1979&amp;"_"&amp;D1978,XMLLINK[EID_MID],0)))</f>
        <v/>
      </c>
      <c r="O1978" s="18" t="str">
        <f>IF(S1978,"",INDEX(XMLLINK[BemerkungPerson],MATCH(Q1979&amp;"_"&amp;D1978,XMLLINK[EID_MID],0)))</f>
        <v/>
      </c>
      <c r="Q1978" s="21">
        <f t="shared" si="392"/>
        <v>99</v>
      </c>
      <c r="R1978" s="15">
        <v>3</v>
      </c>
      <c r="S1978" s="18" t="b">
        <f>ISERROR(INDEX(XMLLINK[NamePerson],MATCH(Q1977&amp;"_"&amp;D1978,XMLLINK[EID_MID],0)))</f>
        <v>1</v>
      </c>
      <c r="U1978" s="15" t="str">
        <f t="shared" ca="1" si="393"/>
        <v/>
      </c>
      <c r="W1978" s="15" t="str">
        <f>IF(OR(M1978="",COUNTIF(M1976:M1977,M1978)&gt;0),"",", "&amp;M1978)</f>
        <v/>
      </c>
      <c r="Y1978" s="15" t="str">
        <f>IF(OR(K1978="",COUNTIF(K1976:K1977,K1978)&gt;0),"",", "&amp;K1978)</f>
        <v/>
      </c>
    </row>
    <row r="1979" spans="1:25" x14ac:dyDescent="0.25">
      <c r="A1979" s="24"/>
      <c r="B1979" s="17" t="s">
        <v>82</v>
      </c>
      <c r="C1979" s="18" t="str">
        <f>IF(ISERROR(S1975),"",INDEX(XMLLINK[Art],MATCH(Q1979,XMLLINK[EnsembleNr],0)))</f>
        <v/>
      </c>
      <c r="D1979" s="21">
        <v>4</v>
      </c>
      <c r="E1979" s="18" t="str">
        <f>IF(S1979,"",INDEX(XMLLINK[NamePerson],MATCH(Q1980&amp;"_"&amp;D1979,XMLLINK[EID_MID],0)))</f>
        <v/>
      </c>
      <c r="F1979" s="18" t="str">
        <f>IF(S1979,"",INDEX(XMLLINK[GebDat],MATCH(Q1980&amp;"_"&amp;D1979,XMLLINK[EID_MID],0)))</f>
        <v/>
      </c>
      <c r="G1979" s="18" t="str">
        <f>IF(S1979,"",INDEX(XMLLINK[Geschlecht],MATCH(Q1980&amp;"_"&amp;D1979,XMLLINK[EID_MID],0)))</f>
        <v/>
      </c>
      <c r="H1979" s="18" t="str">
        <f>IF(S1979,"",INDEX(XMLLINK[Adresse],MATCH(Q1980&amp;"_"&amp;D1979,XMLLINK[EID_MID],0)))</f>
        <v/>
      </c>
      <c r="I1979" s="18" t="str">
        <f>IF(S1979,"",INDEX(XMLLINK[Email],MATCH(Q1980&amp;"_"&amp;D1979,XMLLINK[EID_MID],0)))</f>
        <v/>
      </c>
      <c r="J1979" s="18" t="str">
        <f>IF(S1979,"",INDEX(XMLLINK[Telefon],MATCH(Q1980&amp;"_"&amp;D1979,XMLLINK[EID_MID],0)))</f>
        <v/>
      </c>
      <c r="K1979" s="18" t="str">
        <f>IF(S1979,"",INDEX(XMLLINK[Instrument],MATCH(Q1980&amp;"_"&amp;D1979,XMLLINK[EID_MID],0)))</f>
        <v/>
      </c>
      <c r="L1979" s="18" t="str">
        <f>IF(S1979,"",INDEX(XMLLINK[BereichIDPerson],MATCH(Q1980&amp;"_"&amp;D1979,XMLLINK[EID_MID],0)))</f>
        <v/>
      </c>
      <c r="M1979" s="18" t="str">
        <f>IF(S1979,"",INDEX(XMLLINK[BereichNamePerson],MATCH(Q1980&amp;"_"&amp;D1979,XMLLINK[EID_MID],0)))</f>
        <v/>
      </c>
      <c r="N1979" s="18" t="str">
        <f>IF(S1979,"",INDEX(XMLLINK[AuswahlPerson],MATCH(Q1980&amp;"_"&amp;D1979,XMLLINK[EID_MID],0)))</f>
        <v/>
      </c>
      <c r="O1979" s="18" t="str">
        <f>IF(S1979,"",INDEX(XMLLINK[BemerkungPerson],MATCH(Q1980&amp;"_"&amp;D1979,XMLLINK[EID_MID],0)))</f>
        <v/>
      </c>
      <c r="Q1979" s="21">
        <f t="shared" si="392"/>
        <v>99</v>
      </c>
      <c r="R1979" s="15">
        <v>4</v>
      </c>
      <c r="S1979" s="18" t="b">
        <f>ISERROR(INDEX(XMLLINK[NamePerson],MATCH(Q1977&amp;"_"&amp;D1979,XMLLINK[EID_MID],0)))</f>
        <v>1</v>
      </c>
      <c r="U1979" s="15" t="str">
        <f t="shared" ca="1" si="393"/>
        <v/>
      </c>
      <c r="W1979" s="15" t="str">
        <f>IF(OR(M1979="",COUNTIF(M1976:M1978,M1979)&gt;0),"",", "&amp;M1979)</f>
        <v/>
      </c>
      <c r="Y1979" s="15" t="str">
        <f>IF(OR(K1979="",COUNTIF(K1976:K1978,K1979)&gt;0),"",", "&amp;K1979)</f>
        <v/>
      </c>
    </row>
    <row r="1980" spans="1:25" x14ac:dyDescent="0.25">
      <c r="A1980" s="24"/>
      <c r="B1980" s="17" t="s">
        <v>83</v>
      </c>
      <c r="C1980" s="18" t="str">
        <f>IF(ISERROR(S1975),"",INDEX(XMLLINK[Stufe],MATCH(Q1980,XMLLINK[EnsembleNr],0)))</f>
        <v/>
      </c>
      <c r="D1980" s="21">
        <v>5</v>
      </c>
      <c r="E1980" s="18" t="str">
        <f>IF(S1980,"",INDEX(XMLLINK[NamePerson],MATCH(Q1981&amp;"_"&amp;D1980,XMLLINK[EID_MID],0)))</f>
        <v/>
      </c>
      <c r="F1980" s="18" t="str">
        <f>IF(S1980,"",INDEX(XMLLINK[GebDat],MATCH(Q1981&amp;"_"&amp;D1980,XMLLINK[EID_MID],0)))</f>
        <v/>
      </c>
      <c r="G1980" s="18" t="str">
        <f>IF(S1980,"",INDEX(XMLLINK[Geschlecht],MATCH(Q1981&amp;"_"&amp;D1980,XMLLINK[EID_MID],0)))</f>
        <v/>
      </c>
      <c r="H1980" s="18" t="str">
        <f>IF(S1980,"",INDEX(XMLLINK[Adresse],MATCH(Q1981&amp;"_"&amp;D1980,XMLLINK[EID_MID],0)))</f>
        <v/>
      </c>
      <c r="I1980" s="18" t="str">
        <f>IF(S1980,"",INDEX(XMLLINK[Email],MATCH(Q1981&amp;"_"&amp;D1980,XMLLINK[EID_MID],0)))</f>
        <v/>
      </c>
      <c r="J1980" s="18" t="str">
        <f>IF(S1980,"",INDEX(XMLLINK[Telefon],MATCH(Q1981&amp;"_"&amp;D1980,XMLLINK[EID_MID],0)))</f>
        <v/>
      </c>
      <c r="K1980" s="18" t="str">
        <f>IF(S1980,"",INDEX(XMLLINK[Instrument],MATCH(Q1981&amp;"_"&amp;D1980,XMLLINK[EID_MID],0)))</f>
        <v/>
      </c>
      <c r="L1980" s="18" t="str">
        <f>IF(S1980,"",INDEX(XMLLINK[BereichIDPerson],MATCH(Q1981&amp;"_"&amp;D1980,XMLLINK[EID_MID],0)))</f>
        <v/>
      </c>
      <c r="M1980" s="18" t="str">
        <f>IF(S1980,"",INDEX(XMLLINK[BereichNamePerson],MATCH(Q1981&amp;"_"&amp;D1980,XMLLINK[EID_MID],0)))</f>
        <v/>
      </c>
      <c r="N1980" s="18" t="str">
        <f>IF(S1980,"",INDEX(XMLLINK[AuswahlPerson],MATCH(Q1981&amp;"_"&amp;D1980,XMLLINK[EID_MID],0)))</f>
        <v/>
      </c>
      <c r="O1980" s="18" t="str">
        <f>IF(S1980,"",INDEX(XMLLINK[BemerkungPerson],MATCH(Q1981&amp;"_"&amp;D1980,XMLLINK[EID_MID],0)))</f>
        <v/>
      </c>
      <c r="Q1980" s="21">
        <f t="shared" si="392"/>
        <v>99</v>
      </c>
      <c r="R1980" s="15">
        <v>5</v>
      </c>
      <c r="S1980" s="18" t="b">
        <f>ISERROR(INDEX(XMLLINK[NamePerson],MATCH(Q1977&amp;"_"&amp;D1980,XMLLINK[EID_MID],0)))</f>
        <v>1</v>
      </c>
      <c r="U1980" s="15" t="str">
        <f t="shared" ca="1" si="393"/>
        <v/>
      </c>
      <c r="W1980" s="15" t="str">
        <f>IF(OR(M1980="",COUNTIF(M1976:M1979,M1980)&gt;0),"",", "&amp;M1980)</f>
        <v/>
      </c>
      <c r="Y1980" s="15" t="str">
        <f>IF(OR(K1980="",COUNTIF(K1977:K1979,K1980)&gt;0),"",", "&amp;K1980)</f>
        <v/>
      </c>
    </row>
    <row r="1981" spans="1:25" x14ac:dyDescent="0.25">
      <c r="A1981" s="24"/>
      <c r="B1981" s="17" t="s">
        <v>84</v>
      </c>
      <c r="C1981" s="18" t="str">
        <f>IF(ISERROR(S1975),"",INDEX(XMLLINK[Artikel],MATCH(Q1981,XMLLINK[EnsembleNr],0)))</f>
        <v/>
      </c>
      <c r="D1981" s="21">
        <v>6</v>
      </c>
      <c r="E1981" s="18" t="str">
        <f>IF(S1981,"",INDEX(XMLLINK[NamePerson],MATCH(Q1982&amp;"_"&amp;D1981,XMLLINK[EID_MID],0)))</f>
        <v/>
      </c>
      <c r="F1981" s="18" t="str">
        <f>IF(S1981,"",INDEX(XMLLINK[GebDat],MATCH(Q1982&amp;"_"&amp;D1981,XMLLINK[EID_MID],0)))</f>
        <v/>
      </c>
      <c r="G1981" s="18" t="str">
        <f>IF(S1981,"",INDEX(XMLLINK[Geschlecht],MATCH(Q1982&amp;"_"&amp;D1981,XMLLINK[EID_MID],0)))</f>
        <v/>
      </c>
      <c r="H1981" s="18" t="str">
        <f>IF(S1981,"",INDEX(XMLLINK[Adresse],MATCH(Q1982&amp;"_"&amp;D1981,XMLLINK[EID_MID],0)))</f>
        <v/>
      </c>
      <c r="I1981" s="18" t="str">
        <f>IF(S1981,"",INDEX(XMLLINK[Email],MATCH(Q1982&amp;"_"&amp;D1981,XMLLINK[EID_MID],0)))</f>
        <v/>
      </c>
      <c r="J1981" s="18" t="str">
        <f>IF(S1981,"",INDEX(XMLLINK[Telefon],MATCH(Q1982&amp;"_"&amp;D1981,XMLLINK[EID_MID],0)))</f>
        <v/>
      </c>
      <c r="K1981" s="18" t="str">
        <f>IF(S1981,"",INDEX(XMLLINK[Instrument],MATCH(Q1982&amp;"_"&amp;D1981,XMLLINK[EID_MID],0)))</f>
        <v/>
      </c>
      <c r="L1981" s="18" t="str">
        <f>IF(S1981,"",INDEX(XMLLINK[BereichIDPerson],MATCH(Q1982&amp;"_"&amp;D1981,XMLLINK[EID_MID],0)))</f>
        <v/>
      </c>
      <c r="M1981" s="18" t="str">
        <f>IF(S1981,"",INDEX(XMLLINK[BereichNamePerson],MATCH(Q1982&amp;"_"&amp;D1981,XMLLINK[EID_MID],0)))</f>
        <v/>
      </c>
      <c r="N1981" s="18" t="str">
        <f>IF(S1981,"",INDEX(XMLLINK[AuswahlPerson],MATCH(Q1982&amp;"_"&amp;D1981,XMLLINK[EID_MID],0)))</f>
        <v/>
      </c>
      <c r="O1981" s="18" t="str">
        <f>IF(S1981,"",INDEX(XMLLINK[BemerkungPerson],MATCH(Q1982&amp;"_"&amp;D1981,XMLLINK[EID_MID],0)))</f>
        <v/>
      </c>
      <c r="Q1981" s="21">
        <f t="shared" si="392"/>
        <v>99</v>
      </c>
      <c r="R1981" s="15">
        <v>6</v>
      </c>
      <c r="S1981" s="18" t="b">
        <f>ISERROR(INDEX(XMLLINK[NamePerson],MATCH(Q1977&amp;"_"&amp;D1981,XMLLINK[EID_MID],0)))</f>
        <v>1</v>
      </c>
      <c r="U1981" s="15" t="str">
        <f t="shared" ca="1" si="393"/>
        <v/>
      </c>
      <c r="W1981" s="15" t="str">
        <f>IF(OR(M1981="",COUNTIF(M1976:M1980,M1981)&gt;0),"",", "&amp;M1981)</f>
        <v/>
      </c>
      <c r="Y1981" s="15" t="str">
        <f>IF(OR(K1981="",COUNTIF(K1978:K1980,K1981)&gt;0),"",", "&amp;K1981)</f>
        <v/>
      </c>
    </row>
    <row r="1982" spans="1:25" x14ac:dyDescent="0.25">
      <c r="A1982" s="24"/>
      <c r="B1982" s="17" t="s">
        <v>85</v>
      </c>
      <c r="C1982" s="18" t="str">
        <f>IF(ISERROR(S1975),"",INDEX(XMLLINK[BereichID],MATCH(Q1982,XMLLINK[EnsembleNr],0)))</f>
        <v/>
      </c>
      <c r="D1982" s="21">
        <v>7</v>
      </c>
      <c r="E1982" s="18" t="str">
        <f>IF(S1982,"",INDEX(XMLLINK[NamePerson],MATCH(Q1983&amp;"_"&amp;D1982,XMLLINK[EID_MID],0)))</f>
        <v/>
      </c>
      <c r="F1982" s="18" t="str">
        <f>IF(S1982,"",INDEX(XMLLINK[GebDat],MATCH(Q1983&amp;"_"&amp;D1982,XMLLINK[EID_MID],0)))</f>
        <v/>
      </c>
      <c r="G1982" s="18" t="str">
        <f>IF(S1982,"",INDEX(XMLLINK[Geschlecht],MATCH(Q1983&amp;"_"&amp;D1982,XMLLINK[EID_MID],0)))</f>
        <v/>
      </c>
      <c r="H1982" s="18" t="str">
        <f>IF(S1982,"",INDEX(XMLLINK[Adresse],MATCH(Q1983&amp;"_"&amp;D1982,XMLLINK[EID_MID],0)))</f>
        <v/>
      </c>
      <c r="I1982" s="18" t="str">
        <f>IF(S1982,"",INDEX(XMLLINK[Email],MATCH(Q1983&amp;"_"&amp;D1982,XMLLINK[EID_MID],0)))</f>
        <v/>
      </c>
      <c r="J1982" s="18" t="str">
        <f>IF(S1982,"",INDEX(XMLLINK[Telefon],MATCH(Q1983&amp;"_"&amp;D1982,XMLLINK[EID_MID],0)))</f>
        <v/>
      </c>
      <c r="K1982" s="18" t="str">
        <f>IF(S1982,"",INDEX(XMLLINK[Instrument],MATCH(Q1983&amp;"_"&amp;D1982,XMLLINK[EID_MID],0)))</f>
        <v/>
      </c>
      <c r="L1982" s="18" t="str">
        <f>IF(S1982,"",INDEX(XMLLINK[BereichIDPerson],MATCH(Q1983&amp;"_"&amp;D1982,XMLLINK[EID_MID],0)))</f>
        <v/>
      </c>
      <c r="M1982" s="18" t="str">
        <f>IF(S1982,"",INDEX(XMLLINK[BereichNamePerson],MATCH(Q1983&amp;"_"&amp;D1982,XMLLINK[EID_MID],0)))</f>
        <v/>
      </c>
      <c r="N1982" s="18" t="str">
        <f>IF(S1982,"",INDEX(XMLLINK[AuswahlPerson],MATCH(Q1983&amp;"_"&amp;D1982,XMLLINK[EID_MID],0)))</f>
        <v/>
      </c>
      <c r="O1982" s="18" t="str">
        <f>IF(S1982,"",INDEX(XMLLINK[BemerkungPerson],MATCH(Q1983&amp;"_"&amp;D1982,XMLLINK[EID_MID],0)))</f>
        <v/>
      </c>
      <c r="Q1982" s="21">
        <f t="shared" si="392"/>
        <v>99</v>
      </c>
      <c r="R1982" s="15">
        <v>7</v>
      </c>
      <c r="S1982" s="18" t="b">
        <f>ISERROR(INDEX(XMLLINK[NamePerson],MATCH(Q1977&amp;"_"&amp;D1982,XMLLINK[EID_MID],0)))</f>
        <v>1</v>
      </c>
      <c r="U1982" s="15" t="str">
        <f t="shared" ca="1" si="393"/>
        <v/>
      </c>
      <c r="W1982" s="15" t="str">
        <f>IF(OR(M1982="",COUNTIF(M1976:M1981,M1982)&gt;0),"",", "&amp;M1982)</f>
        <v/>
      </c>
      <c r="Y1982" s="15" t="str">
        <f>IF(OR(K1982="",COUNTIF(K1979:K1981,K1982)&gt;0),"",", "&amp;K1982)</f>
        <v/>
      </c>
    </row>
    <row r="1983" spans="1:25" x14ac:dyDescent="0.25">
      <c r="A1983" s="24"/>
      <c r="B1983" s="17" t="s">
        <v>86</v>
      </c>
      <c r="C1983" s="18" t="str">
        <f>IF(ISERROR(S1975),"",INDEX(XMLLINK[BereichName],MATCH(Q1983,XMLLINK[EnsembleNr],0)))</f>
        <v/>
      </c>
      <c r="D1983" s="21">
        <v>8</v>
      </c>
      <c r="E1983" s="18" t="str">
        <f>IF(S1983,"",INDEX(XMLLINK[NamePerson],MATCH(Q1984&amp;"_"&amp;D1983,XMLLINK[EID_MID],0)))</f>
        <v/>
      </c>
      <c r="F1983" s="18" t="str">
        <f>IF(S1983,"",INDEX(XMLLINK[GebDat],MATCH(Q1984&amp;"_"&amp;D1983,XMLLINK[EID_MID],0)))</f>
        <v/>
      </c>
      <c r="G1983" s="18" t="str">
        <f>IF(S1983,"",INDEX(XMLLINK[Geschlecht],MATCH(Q1984&amp;"_"&amp;D1983,XMLLINK[EID_MID],0)))</f>
        <v/>
      </c>
      <c r="H1983" s="18" t="str">
        <f>IF(S1983,"",INDEX(XMLLINK[Adresse],MATCH(Q1984&amp;"_"&amp;D1983,XMLLINK[EID_MID],0)))</f>
        <v/>
      </c>
      <c r="I1983" s="18" t="str">
        <f>IF(S1983,"",INDEX(XMLLINK[Email],MATCH(Q1984&amp;"_"&amp;D1983,XMLLINK[EID_MID],0)))</f>
        <v/>
      </c>
      <c r="J1983" s="18" t="str">
        <f>IF(S1983,"",INDEX(XMLLINK[Telefon],MATCH(Q1984&amp;"_"&amp;D1983,XMLLINK[EID_MID],0)))</f>
        <v/>
      </c>
      <c r="K1983" s="18" t="str">
        <f>IF(S1983,"",INDEX(XMLLINK[Instrument],MATCH(Q1984&amp;"_"&amp;D1983,XMLLINK[EID_MID],0)))</f>
        <v/>
      </c>
      <c r="L1983" s="18" t="str">
        <f>IF(S1983,"",INDEX(XMLLINK[BereichIDPerson],MATCH(Q1984&amp;"_"&amp;D1983,XMLLINK[EID_MID],0)))</f>
        <v/>
      </c>
      <c r="M1983" s="18" t="str">
        <f>IF(S1983,"",INDEX(XMLLINK[BereichNamePerson],MATCH(Q1984&amp;"_"&amp;D1983,XMLLINK[EID_MID],0)))</f>
        <v/>
      </c>
      <c r="N1983" s="18" t="str">
        <f>IF(S1983,"",INDEX(XMLLINK[AuswahlPerson],MATCH(Q1984&amp;"_"&amp;D1983,XMLLINK[EID_MID],0)))</f>
        <v/>
      </c>
      <c r="O1983" s="18" t="str">
        <f>IF(S1983,"",INDEX(XMLLINK[BemerkungPerson],MATCH(Q1984&amp;"_"&amp;D1983,XMLLINK[EID_MID],0)))</f>
        <v/>
      </c>
      <c r="Q1983" s="21">
        <f t="shared" si="392"/>
        <v>99</v>
      </c>
      <c r="R1983" s="15">
        <v>8</v>
      </c>
      <c r="S1983" s="18" t="b">
        <f>ISERROR(INDEX(XMLLINK[NamePerson],MATCH(Q1977&amp;"_"&amp;D1983,XMLLINK[EID_MID],0)))</f>
        <v>1</v>
      </c>
      <c r="U1983" s="15" t="str">
        <f t="shared" ca="1" si="393"/>
        <v/>
      </c>
      <c r="W1983" s="15" t="str">
        <f>IF(OR(M1983="",COUNTIF(M1976:M1982,M1983)&gt;0),"",", "&amp;M1983)</f>
        <v/>
      </c>
      <c r="Y1983" s="15" t="str">
        <f>IF(OR(K1983="",COUNTIF(K1980:K1982,K1983)&gt;0),"",", "&amp;K1983)</f>
        <v/>
      </c>
    </row>
    <row r="1984" spans="1:25" x14ac:dyDescent="0.25">
      <c r="A1984" s="24"/>
      <c r="B1984" s="17" t="s">
        <v>87</v>
      </c>
      <c r="C1984" s="18" t="str">
        <f>IF(ISERROR(S1975),"",INDEX(XMLLINK[Auftrittzeit],MATCH(Q1984,XMLLINK[EnsembleNr],0)))</f>
        <v/>
      </c>
      <c r="D1984" s="17" t="s">
        <v>94</v>
      </c>
      <c r="E1984" s="15" t="s">
        <v>29</v>
      </c>
      <c r="F1984" s="15" t="s">
        <v>30</v>
      </c>
      <c r="G1984" s="15" t="s">
        <v>95</v>
      </c>
      <c r="H1984" s="15" t="s">
        <v>32</v>
      </c>
      <c r="I1984" s="15" t="s">
        <v>20</v>
      </c>
      <c r="J1984" s="15" t="s">
        <v>39</v>
      </c>
      <c r="Q1984" s="21">
        <f t="shared" si="392"/>
        <v>99</v>
      </c>
      <c r="U1984" s="15">
        <f ca="1">COUNT(U1976:U1983)</f>
        <v>0</v>
      </c>
      <c r="W1984" s="29" t="str">
        <f>CONCATENATE(W1985,V1986,W1986,V1987,W1987,V1988,W1988,V1989,W1989,V1990,W1990,V1991,W1991)</f>
        <v/>
      </c>
    </row>
    <row r="1985" spans="1:25" x14ac:dyDescent="0.25">
      <c r="A1985" s="24"/>
      <c r="B1985" s="17" t="s">
        <v>88</v>
      </c>
      <c r="C1985" s="18" t="str">
        <f>IF(ISERROR(S1975),"",INDEX(XMLLINK[Bemerkung],MATCH(Q1985,XMLLINK[EnsembleNr],0)))</f>
        <v/>
      </c>
      <c r="D1985" s="21">
        <v>1</v>
      </c>
      <c r="E1985" s="18" t="str">
        <f>IF(S1985,"",INDEX(XMLLINK[Titel],MATCH(Q1986&amp;"_"&amp;D1985,XMLLINK[EID_WID],0)))</f>
        <v/>
      </c>
      <c r="F1985" s="18" t="str">
        <f>IF(S1985,"",INDEX(XMLLINK[Komponist],MATCH(Q1986&amp;"_"&amp;D1985,XMLLINK[EID_WID],0)))</f>
        <v/>
      </c>
      <c r="G1985" s="18" t="str">
        <f>IF(S1985,"",INDEX(XMLLINK[Satz],MATCH(Q1986&amp;"_"&amp;D1985,XMLLINK[EID_WID],0)))</f>
        <v/>
      </c>
      <c r="H1985" s="18" t="str">
        <f>IF(S1985,"",INDEX(XMLLINK[Dauer],MATCH(Q1986&amp;"_"&amp;D1985,XMLLINK[EID_WID],0)))</f>
        <v/>
      </c>
      <c r="I1985" s="18" t="str">
        <f>IF(S1985,"",INDEX(XMLLINK[BemerkungWerk],MATCH(Q1986&amp;"_"&amp;D1985,XMLLINK[EID_WID],0)))</f>
        <v/>
      </c>
      <c r="J1985" s="18" t="str">
        <f>IF(S1985,"",INDEX(XMLLINK[Pflicht],MATCH(Q1986&amp;"_"&amp;D1985,XMLLINK[EID_WID],0)))</f>
        <v/>
      </c>
      <c r="Q1985" s="21">
        <f t="shared" si="392"/>
        <v>99</v>
      </c>
      <c r="R1985" s="22" t="s">
        <v>102</v>
      </c>
      <c r="S1985" s="18" t="b">
        <f>ISERROR(INDEX(XMLLINK[NamePerson],MATCH(Q1987&amp;"_"&amp;D1985,XMLLINK[EID_WID],0)))</f>
        <v>1</v>
      </c>
      <c r="W1985" s="15" t="str">
        <f t="shared" ref="W1985:W1992" si="394">IF(AND(F1985="",G1985=""),E1985,IF(AND(F1985&lt;&gt;"",G1985&lt;&gt;""),F1985&amp;", "&amp;E1985&amp;", "&amp;G1985,IF(F1985="",E1985&amp;", "&amp;G1985,F1985&amp;", "&amp;E1985)))</f>
        <v/>
      </c>
    </row>
    <row r="1986" spans="1:25" x14ac:dyDescent="0.25">
      <c r="A1986" s="24"/>
      <c r="B1986" s="17" t="s">
        <v>108</v>
      </c>
      <c r="C1986" s="28" t="str">
        <f ca="1">IF(U1984=0,"",SUM(U1976:U1983)/U1984/365.25)</f>
        <v/>
      </c>
      <c r="D1986" s="21">
        <v>2</v>
      </c>
      <c r="E1986" s="18" t="str">
        <f>IF(S1986,"",INDEX(XMLLINK[Titel],MATCH(Q1987&amp;"_"&amp;D1986,XMLLINK[EID_WID],0)))</f>
        <v/>
      </c>
      <c r="F1986" s="18" t="str">
        <f>IF(S1986,"",INDEX(XMLLINK[Komponist],MATCH(Q1987&amp;"_"&amp;D1986,XMLLINK[EID_WID],0)))</f>
        <v/>
      </c>
      <c r="G1986" s="18" t="str">
        <f>IF(S1986,"",INDEX(XMLLINK[Satz],MATCH(Q1987&amp;"_"&amp;D1986,XMLLINK[EID_WID],0)))</f>
        <v/>
      </c>
      <c r="H1986" s="18" t="str">
        <f>IF(S1986,"",INDEX(XMLLINK[Dauer],MATCH(Q1987&amp;"_"&amp;D1986,XMLLINK[EID_WID],0)))</f>
        <v/>
      </c>
      <c r="I1986" s="18" t="str">
        <f>IF(S1986,"",INDEX(XMLLINK[BemerkungWerk],MATCH(Q1987&amp;"_"&amp;D1986,XMLLINK[EID_WID],0)))</f>
        <v/>
      </c>
      <c r="J1986" s="18" t="str">
        <f>IF(S1986,"",INDEX(XMLLINK[Pflicht],MATCH(Q1987&amp;"_"&amp;D1986,XMLLINK[EID_WID],0)))</f>
        <v/>
      </c>
      <c r="Q1986" s="21">
        <f t="shared" si="392"/>
        <v>99</v>
      </c>
      <c r="R1986" s="22">
        <v>2</v>
      </c>
      <c r="S1986" s="18" t="b">
        <f>ISERROR(INDEX(XMLLINK[NamePerson],MATCH(Q1988&amp;"_"&amp;D1986,XMLLINK[EID_WID],0)))</f>
        <v>1</v>
      </c>
      <c r="V1986" s="15" t="str">
        <f>IF(W1986="","","; ")</f>
        <v/>
      </c>
      <c r="W1986" s="15" t="str">
        <f t="shared" si="394"/>
        <v/>
      </c>
    </row>
    <row r="1987" spans="1:25" x14ac:dyDescent="0.25">
      <c r="A1987" s="24"/>
      <c r="D1987" s="21">
        <v>3</v>
      </c>
      <c r="E1987" s="18" t="str">
        <f>IF(S1987,"",INDEX(XMLLINK[Titel],MATCH(Q1988&amp;"_"&amp;D1987,XMLLINK[EID_WID],0)))</f>
        <v/>
      </c>
      <c r="F1987" s="18" t="str">
        <f>IF(S1987,"",INDEX(XMLLINK[Komponist],MATCH(Q1988&amp;"_"&amp;D1987,XMLLINK[EID_WID],0)))</f>
        <v/>
      </c>
      <c r="G1987" s="18" t="str">
        <f>IF(S1987,"",INDEX(XMLLINK[Satz],MATCH(Q1988&amp;"_"&amp;D1987,XMLLINK[EID_WID],0)))</f>
        <v/>
      </c>
      <c r="H1987" s="18" t="str">
        <f>IF(S1987,"",INDEX(XMLLINK[Dauer],MATCH(Q1988&amp;"_"&amp;D1987,XMLLINK[EID_WID],0)))</f>
        <v/>
      </c>
      <c r="I1987" s="18" t="str">
        <f>IF(S1987,"",INDEX(XMLLINK[BemerkungWerk],MATCH(Q1988&amp;"_"&amp;D1987,XMLLINK[EID_WID],0)))</f>
        <v/>
      </c>
      <c r="J1987" s="18" t="str">
        <f>IF(S1987,"",INDEX(XMLLINK[Pflicht],MATCH(Q1988&amp;"_"&amp;D1987,XMLLINK[EID_WID],0)))</f>
        <v/>
      </c>
      <c r="Q1987" s="21">
        <f t="shared" si="392"/>
        <v>99</v>
      </c>
      <c r="R1987" s="22">
        <v>3</v>
      </c>
      <c r="S1987" s="18" t="b">
        <f>ISERROR(INDEX(XMLLINK[NamePerson],MATCH(Q1989&amp;"_"&amp;D1987,XMLLINK[EID_WID],0)))</f>
        <v>1</v>
      </c>
      <c r="V1987" s="15" t="str">
        <f t="shared" ref="V1987:V1992" si="395">IF(W1987="","","; ")</f>
        <v/>
      </c>
      <c r="W1987" s="15" t="str">
        <f t="shared" si="394"/>
        <v/>
      </c>
    </row>
    <row r="1988" spans="1:25" x14ac:dyDescent="0.25">
      <c r="A1988" s="24"/>
      <c r="D1988" s="21">
        <v>4</v>
      </c>
      <c r="E1988" s="18" t="str">
        <f>IF(S1988,"",INDEX(XMLLINK[Titel],MATCH(Q1989&amp;"_"&amp;D1988,XMLLINK[EID_WID],0)))</f>
        <v/>
      </c>
      <c r="F1988" s="18" t="str">
        <f>IF(S1988,"",INDEX(XMLLINK[Komponist],MATCH(Q1989&amp;"_"&amp;D1988,XMLLINK[EID_WID],0)))</f>
        <v/>
      </c>
      <c r="G1988" s="18" t="str">
        <f>IF(S1988,"",INDEX(XMLLINK[Satz],MATCH(Q1989&amp;"_"&amp;D1988,XMLLINK[EID_WID],0)))</f>
        <v/>
      </c>
      <c r="H1988" s="18" t="str">
        <f>IF(S1988,"",INDEX(XMLLINK[Dauer],MATCH(Q1989&amp;"_"&amp;D1988,XMLLINK[EID_WID],0)))</f>
        <v/>
      </c>
      <c r="I1988" s="18" t="str">
        <f>IF(S1988,"",INDEX(XMLLINK[BemerkungWerk],MATCH(Q1989&amp;"_"&amp;D1988,XMLLINK[EID_WID],0)))</f>
        <v/>
      </c>
      <c r="J1988" s="18" t="str">
        <f>IF(S1988,"",INDEX(XMLLINK[Pflicht],MATCH(Q1989&amp;"_"&amp;D1988,XMLLINK[EID_WID],0)))</f>
        <v/>
      </c>
      <c r="Q1988" s="21">
        <f t="shared" si="392"/>
        <v>99</v>
      </c>
      <c r="R1988" s="22">
        <v>4</v>
      </c>
      <c r="S1988" s="18" t="b">
        <f>ISERROR(INDEX(XMLLINK[NamePerson],MATCH(Q1990&amp;"_"&amp;D1988,XMLLINK[EID_WID],0)))</f>
        <v>1</v>
      </c>
      <c r="V1988" s="15" t="str">
        <f t="shared" si="395"/>
        <v/>
      </c>
      <c r="W1988" s="15" t="str">
        <f t="shared" si="394"/>
        <v/>
      </c>
    </row>
    <row r="1989" spans="1:25" x14ac:dyDescent="0.25">
      <c r="A1989" s="24"/>
      <c r="D1989" s="21">
        <v>5</v>
      </c>
      <c r="E1989" s="18" t="str">
        <f>IF(S1989,"",INDEX(XMLLINK[Titel],MATCH(Q1990&amp;"_"&amp;D1989,XMLLINK[EID_WID],0)))</f>
        <v/>
      </c>
      <c r="F1989" s="18" t="str">
        <f>IF(S1989,"",INDEX(XMLLINK[Komponist],MATCH(Q1990&amp;"_"&amp;D1989,XMLLINK[EID_WID],0)))</f>
        <v/>
      </c>
      <c r="G1989" s="18" t="str">
        <f>IF(S1989,"",INDEX(XMLLINK[Satz],MATCH(Q1990&amp;"_"&amp;D1989,XMLLINK[EID_WID],0)))</f>
        <v/>
      </c>
      <c r="H1989" s="18" t="str">
        <f>IF(S1989,"",INDEX(XMLLINK[Dauer],MATCH(Q1990&amp;"_"&amp;D1989,XMLLINK[EID_WID],0)))</f>
        <v/>
      </c>
      <c r="I1989" s="18" t="str">
        <f>IF(S1989,"",INDEX(XMLLINK[BemerkungWerk],MATCH(Q1990&amp;"_"&amp;D1989,XMLLINK[EID_WID],0)))</f>
        <v/>
      </c>
      <c r="J1989" s="18" t="str">
        <f>IF(S1989,"",INDEX(XMLLINK[Pflicht],MATCH(Q1990&amp;"_"&amp;D1989,XMLLINK[EID_WID],0)))</f>
        <v/>
      </c>
      <c r="Q1989" s="21">
        <f t="shared" si="392"/>
        <v>99</v>
      </c>
      <c r="R1989" s="22">
        <v>5</v>
      </c>
      <c r="S1989" s="18" t="b">
        <f>ISERROR(INDEX(XMLLINK[NamePerson],MATCH(Q1991&amp;"_"&amp;D1989,XMLLINK[EID_WID],0)))</f>
        <v>1</v>
      </c>
      <c r="V1989" s="15" t="str">
        <f t="shared" si="395"/>
        <v/>
      </c>
      <c r="W1989" s="15" t="str">
        <f t="shared" si="394"/>
        <v/>
      </c>
    </row>
    <row r="1990" spans="1:25" x14ac:dyDescent="0.25">
      <c r="A1990" s="24"/>
      <c r="D1990" s="21">
        <v>6</v>
      </c>
      <c r="E1990" s="18" t="str">
        <f>IF(S1990,"",INDEX(XMLLINK[Titel],MATCH(Q1991&amp;"_"&amp;D1990,XMLLINK[EID_WID],0)))</f>
        <v/>
      </c>
      <c r="F1990" s="18" t="str">
        <f>IF(S1990,"",INDEX(XMLLINK[Komponist],MATCH(Q1991&amp;"_"&amp;D1990,XMLLINK[EID_WID],0)))</f>
        <v/>
      </c>
      <c r="G1990" s="18" t="str">
        <f>IF(S1990,"",INDEX(XMLLINK[Satz],MATCH(Q1991&amp;"_"&amp;D1990,XMLLINK[EID_WID],0)))</f>
        <v/>
      </c>
      <c r="H1990" s="18" t="str">
        <f>IF(S1990,"",INDEX(XMLLINK[Dauer],MATCH(Q1991&amp;"_"&amp;D1990,XMLLINK[EID_WID],0)))</f>
        <v/>
      </c>
      <c r="I1990" s="18" t="str">
        <f>IF(S1990,"",INDEX(XMLLINK[BemerkungWerk],MATCH(Q1991&amp;"_"&amp;D1990,XMLLINK[EID_WID],0)))</f>
        <v/>
      </c>
      <c r="J1990" s="18" t="str">
        <f>IF(S1990,"",INDEX(XMLLINK[Pflicht],MATCH(Q1991&amp;"_"&amp;D1990,XMLLINK[EID_WID],0)))</f>
        <v/>
      </c>
      <c r="Q1990" s="21">
        <f t="shared" si="392"/>
        <v>99</v>
      </c>
      <c r="R1990" s="22">
        <v>6</v>
      </c>
      <c r="S1990" s="18" t="b">
        <f>ISERROR(INDEX(XMLLINK[NamePerson],MATCH(Q1992&amp;"_"&amp;D1990,XMLLINK[EID_WID],0)))</f>
        <v>1</v>
      </c>
      <c r="V1990" s="15" t="str">
        <f t="shared" si="395"/>
        <v/>
      </c>
      <c r="W1990" s="15" t="str">
        <f t="shared" si="394"/>
        <v/>
      </c>
    </row>
    <row r="1991" spans="1:25" x14ac:dyDescent="0.25">
      <c r="A1991" s="24"/>
      <c r="D1991" s="21">
        <v>7</v>
      </c>
      <c r="E1991" s="18" t="str">
        <f>IF(S1991,"",INDEX(XMLLINK[Titel],MATCH(Q1992&amp;"_"&amp;D1991,XMLLINK[EID_WID],0)))</f>
        <v/>
      </c>
      <c r="F1991" s="18" t="str">
        <f>IF(S1991,"",INDEX(XMLLINK[Komponist],MATCH(Q1992&amp;"_"&amp;D1991,XMLLINK[EID_WID],0)))</f>
        <v/>
      </c>
      <c r="G1991" s="18" t="str">
        <f>IF(S1991,"",INDEX(XMLLINK[Satz],MATCH(Q1992&amp;"_"&amp;D1991,XMLLINK[EID_WID],0)))</f>
        <v/>
      </c>
      <c r="H1991" s="18" t="str">
        <f>IF(S1991,"",INDEX(XMLLINK[Dauer],MATCH(Q1992&amp;"_"&amp;D1991,XMLLINK[EID_WID],0)))</f>
        <v/>
      </c>
      <c r="I1991" s="18" t="str">
        <f>IF(S1991,"",INDEX(XMLLINK[BemerkungWerk],MATCH(Q1992&amp;"_"&amp;D1991,XMLLINK[EID_WID],0)))</f>
        <v/>
      </c>
      <c r="J1991" s="18" t="str">
        <f>IF(S1991,"",INDEX(XMLLINK[Pflicht],MATCH(Q1992&amp;"_"&amp;D1991,XMLLINK[EID_WID],0)))</f>
        <v/>
      </c>
      <c r="Q1991" s="21">
        <f t="shared" si="392"/>
        <v>99</v>
      </c>
      <c r="R1991" s="22">
        <v>7</v>
      </c>
      <c r="S1991" s="18" t="b">
        <f>ISERROR(INDEX(XMLLINK[NamePerson],MATCH(Q1993&amp;"_"&amp;D1991,XMLLINK[EID_WID],0)))</f>
        <v>1</v>
      </c>
      <c r="V1991" s="15" t="str">
        <f t="shared" si="395"/>
        <v/>
      </c>
      <c r="W1991" s="15" t="str">
        <f t="shared" si="394"/>
        <v/>
      </c>
    </row>
    <row r="1992" spans="1:25" x14ac:dyDescent="0.25">
      <c r="A1992" s="24"/>
      <c r="D1992" s="21">
        <v>8</v>
      </c>
      <c r="E1992" s="18" t="str">
        <f>IF(S1992,"",INDEX(XMLLINK[Titel],MATCH(Q1993&amp;"_"&amp;D1992,XMLLINK[EID_WID],0)))</f>
        <v/>
      </c>
      <c r="F1992" s="18" t="str">
        <f>IF(S1992,"",INDEX(XMLLINK[Komponist],MATCH(Q1993&amp;"_"&amp;D1992,XMLLINK[EID_WID],0)))</f>
        <v/>
      </c>
      <c r="G1992" s="18" t="str">
        <f>IF(S1992,"",INDEX(XMLLINK[Satz],MATCH(Q1993&amp;"_"&amp;D1992,XMLLINK[EID_WID],0)))</f>
        <v/>
      </c>
      <c r="H1992" s="18" t="str">
        <f>IF(S1992,"",INDEX(XMLLINK[Dauer],MATCH(Q1993&amp;"_"&amp;D1992,XMLLINK[EID_WID],0)))</f>
        <v/>
      </c>
      <c r="I1992" s="18" t="str">
        <f>IF(S1992,"",INDEX(XMLLINK[BemerkungWerk],MATCH(Q1993&amp;"_"&amp;D1992,XMLLINK[EID_WID],0)))</f>
        <v/>
      </c>
      <c r="J1992" s="18" t="str">
        <f>IF(S1992,"",INDEX(XMLLINK[Pflicht],MATCH(Q1993&amp;"_"&amp;D1992,XMLLINK[EID_WID],0)))</f>
        <v/>
      </c>
      <c r="Q1992" s="21"/>
      <c r="R1992" s="22">
        <v>8</v>
      </c>
      <c r="S1992" s="18" t="b">
        <f>ISERROR(INDEX(XMLLINK[NamePerson],MATCH(A1993&amp;"_"&amp;D1992,XMLLINK[EID_WID],0)))</f>
        <v>1</v>
      </c>
      <c r="V1992" s="15" t="str">
        <f t="shared" si="395"/>
        <v/>
      </c>
      <c r="W1992" s="15" t="str">
        <f t="shared" si="394"/>
        <v/>
      </c>
    </row>
    <row r="1994" spans="1:25" x14ac:dyDescent="0.25">
      <c r="A1994" s="23" t="s">
        <v>96</v>
      </c>
      <c r="B1994" s="23">
        <f>(ROW()+6)/20</f>
        <v>100</v>
      </c>
      <c r="C1994" s="24"/>
      <c r="D1994" s="24"/>
      <c r="E1994" s="24"/>
      <c r="F1994" s="24"/>
      <c r="G1994" s="24"/>
      <c r="H1994" s="24"/>
      <c r="I1994" s="24"/>
      <c r="J1994" s="24"/>
      <c r="K1994" s="24"/>
      <c r="L1994" s="24"/>
      <c r="M1994" s="24"/>
      <c r="N1994" s="24"/>
      <c r="O1994" s="24"/>
    </row>
    <row r="1995" spans="1:25" x14ac:dyDescent="0.25">
      <c r="A1995" s="24"/>
      <c r="B1995" s="17" t="s">
        <v>78</v>
      </c>
      <c r="C1995" s="18" t="str">
        <f>IF(ISERROR(S1995),"",INDEX(XMLLINK[Name],MATCH(Q1996,XMLLINK[EnsembleNr],0)))</f>
        <v/>
      </c>
      <c r="D1995" s="17" t="s">
        <v>89</v>
      </c>
      <c r="E1995" s="19" t="s">
        <v>11</v>
      </c>
      <c r="F1995" s="15" t="s">
        <v>90</v>
      </c>
      <c r="G1995" s="15" t="s">
        <v>91</v>
      </c>
      <c r="H1995" s="15" t="s">
        <v>24</v>
      </c>
      <c r="I1995" s="15" t="s">
        <v>25</v>
      </c>
      <c r="J1995" s="15" t="s">
        <v>26</v>
      </c>
      <c r="K1995" s="15" t="s">
        <v>27</v>
      </c>
      <c r="L1995" s="15" t="s">
        <v>18</v>
      </c>
      <c r="M1995" s="15" t="s">
        <v>92</v>
      </c>
      <c r="N1995" s="15" t="s">
        <v>93</v>
      </c>
      <c r="O1995" s="15" t="s">
        <v>20</v>
      </c>
      <c r="Q1995" s="21" t="s">
        <v>103</v>
      </c>
      <c r="R1995" s="17" t="s">
        <v>97</v>
      </c>
      <c r="S1995" s="20" t="e">
        <f>VLOOKUP(Q1997,XMLLINK[EnsembleNr],1,0)</f>
        <v>#N/A</v>
      </c>
      <c r="T1995" s="15" t="s">
        <v>100</v>
      </c>
      <c r="W1995" s="29" t="str">
        <f>CONCATENATE(W1996,W1997,W1998,W1999,W2000,W2001,W2002,W2003)</f>
        <v/>
      </c>
      <c r="X1995" s="31">
        <f>8-COUNTIF(W1996:W2003,"")</f>
        <v>0</v>
      </c>
      <c r="Y1995" s="29" t="str">
        <f>CONCATENATE(Y1996,Y1997,Y1998,Y1999,Y2000,Y2001,Y2002,Y2003)</f>
        <v/>
      </c>
    </row>
    <row r="1996" spans="1:25" x14ac:dyDescent="0.25">
      <c r="A1996" s="24"/>
      <c r="B1996" s="17" t="s">
        <v>79</v>
      </c>
      <c r="C1996" s="18" t="str">
        <f>IF(ISERROR(S1995),"",INDEX(XMLLINK[Leiter],MATCH(Q1996,XMLLINK[EnsembleNr],0)))</f>
        <v/>
      </c>
      <c r="D1996" s="21">
        <v>1</v>
      </c>
      <c r="E1996" s="18" t="str">
        <f>IF(S1996,"",INDEX(XMLLINK[NamePerson],MATCH(Q1997&amp;"_"&amp;D1996,XMLLINK[EID_MID],0)))</f>
        <v/>
      </c>
      <c r="F1996" s="18" t="str">
        <f>IF(S1996,"",INDEX(XMLLINK[GebDat],MATCH(Q1997&amp;"_"&amp;D1996,XMLLINK[EID_MID],0)))</f>
        <v/>
      </c>
      <c r="G1996" s="18" t="str">
        <f>IF(S1996,"",INDEX(XMLLINK[Geschlecht],MATCH(Q1997&amp;"_"&amp;D1996,XMLLINK[EID_MID],0)))</f>
        <v/>
      </c>
      <c r="H1996" s="18" t="str">
        <f>IF(S1996,"",INDEX(XMLLINK[Adresse],MATCH(Q1997&amp;"_"&amp;D1996,XMLLINK[EID_MID],0)))</f>
        <v/>
      </c>
      <c r="I1996" s="18" t="str">
        <f>IF(S1996,"",INDEX(XMLLINK[Email],MATCH(Q1997&amp;"_"&amp;D1996,XMLLINK[EID_MID],0)))</f>
        <v/>
      </c>
      <c r="J1996" s="18" t="str">
        <f>IF(S1996,"",INDEX(XMLLINK[Telefon],MATCH(Q1997&amp;"_"&amp;D1996,XMLLINK[EID_MID],0)))</f>
        <v/>
      </c>
      <c r="K1996" s="18" t="str">
        <f>IF(S1996,"",INDEX(XMLLINK[Instrument],MATCH(Q1997&amp;"_"&amp;D1996,XMLLINK[EID_MID],0)))</f>
        <v/>
      </c>
      <c r="L1996" s="18" t="str">
        <f>IF(S1996,"",INDEX(XMLLINK[BereichIDPerson],MATCH(Q1997&amp;"_"&amp;D1996,XMLLINK[EID_MID],0)))</f>
        <v/>
      </c>
      <c r="M1996" s="18" t="str">
        <f>IF(S1996,"",INDEX(XMLLINK[BereichNamePerson],MATCH(Q1997&amp;"_"&amp;D1996,XMLLINK[EID_MID],0)))</f>
        <v/>
      </c>
      <c r="N1996" s="18" t="str">
        <f>IF(S1996,"",INDEX(XMLLINK[AuswahlPerson],MATCH(Q1997&amp;"_"&amp;D1996,XMLLINK[EID_MID],0)))</f>
        <v/>
      </c>
      <c r="O1996" s="18" t="str">
        <f>IF(S1996,"",INDEX(XMLLINK[BemerkungPerson],MATCH(Q1997&amp;"_"&amp;D1996,XMLLINK[EID_MID],0)))</f>
        <v/>
      </c>
      <c r="Q1996" s="21">
        <f>B1994</f>
        <v>100</v>
      </c>
      <c r="R1996" s="22" t="s">
        <v>101</v>
      </c>
      <c r="S1996" s="18" t="b">
        <f>ISERROR(INDEX(XMLLINK[NamePerson],MATCH(Q1997&amp;"_"&amp;D1996,XMLLINK[EID_MID],0)))</f>
        <v>1</v>
      </c>
      <c r="U1996" s="15" t="str">
        <f ca="1">IF(ISNUMBER(DATEVALUE(F1996)),TODAY()-DATEVALUE(F1996),"")</f>
        <v/>
      </c>
      <c r="W1996" s="15" t="str">
        <f>M1996</f>
        <v/>
      </c>
      <c r="X1996" s="29" t="str">
        <f>IF(E1996="","",IF(E1997="",E1996,IF(E1998="",E1996&amp;", "&amp;E1997,IF(E1999="",E1996&amp;", "&amp;E1997&amp;", "&amp;E1998,IF(E2000="",E1996&amp;", "&amp;E1997&amp;", "&amp;E1998&amp;", "&amp;E1999,IF(E2001="",E1996&amp;", "&amp;E1997&amp;", "&amp;E1998&amp;", "&amp;E1999&amp;", "&amp;E2000,IF(E2002="",E1996&amp;", "&amp;E1997&amp;", "&amp;E1998&amp;", "&amp;E1999&amp;", "&amp;E2000&amp;", "&amp;E2001,IF(E2003="",E1996&amp;", "&amp;E1997&amp;", "&amp;E1998&amp;", "&amp;E1999&amp;", "&amp;E2000&amp;", "&amp;E2001&amp;", "&amp;E2002,E1996&amp;", "&amp;E1997&amp;", "&amp;E1998&amp;", "&amp;E1999&amp;", "&amp;E2000&amp;", "&amp;E2001&amp;", "&amp;E2002&amp;", "&amp;E2003))))))))</f>
        <v/>
      </c>
      <c r="Y1996" s="15" t="str">
        <f>K1996</f>
        <v/>
      </c>
    </row>
    <row r="1997" spans="1:25" x14ac:dyDescent="0.25">
      <c r="A1997" s="24"/>
      <c r="B1997" s="17" t="s">
        <v>80</v>
      </c>
      <c r="C1997" s="18" t="str">
        <f>IF(ISERROR(S1995),"",INDEX(XMLLINK[LeiterEmail],MATCH(Q1997,XMLLINK[EnsembleNr],0)))</f>
        <v/>
      </c>
      <c r="D1997" s="21">
        <v>2</v>
      </c>
      <c r="E1997" s="18" t="str">
        <f>IF(S1997,"",INDEX(XMLLINK[NamePerson],MATCH(Q1998&amp;"_"&amp;D1997,XMLLINK[EID_MID],0)))</f>
        <v/>
      </c>
      <c r="F1997" s="18" t="str">
        <f>IF(S1997,"",INDEX(XMLLINK[GebDat],MATCH(Q1998&amp;"_"&amp;D1997,XMLLINK[EID_MID],0)))</f>
        <v/>
      </c>
      <c r="G1997" s="18" t="str">
        <f>IF(S1997,"",INDEX(XMLLINK[Geschlecht],MATCH(Q1998&amp;"_"&amp;D1997,XMLLINK[EID_MID],0)))</f>
        <v/>
      </c>
      <c r="H1997" s="18" t="str">
        <f>IF(S1997,"",INDEX(XMLLINK[Adresse],MATCH(Q1998&amp;"_"&amp;D1997,XMLLINK[EID_MID],0)))</f>
        <v/>
      </c>
      <c r="I1997" s="18" t="str">
        <f>IF(S1997,"",INDEX(XMLLINK[Email],MATCH(Q1998&amp;"_"&amp;D1997,XMLLINK[EID_MID],0)))</f>
        <v/>
      </c>
      <c r="J1997" s="18" t="str">
        <f>IF(S1997,"",INDEX(XMLLINK[Telefon],MATCH(Q1998&amp;"_"&amp;D1997,XMLLINK[EID_MID],0)))</f>
        <v/>
      </c>
      <c r="K1997" s="18" t="str">
        <f>IF(S1997,"",INDEX(XMLLINK[Instrument],MATCH(Q1998&amp;"_"&amp;D1997,XMLLINK[EID_MID],0)))</f>
        <v/>
      </c>
      <c r="L1997" s="18" t="str">
        <f>IF(S1997,"",INDEX(XMLLINK[BereichIDPerson],MATCH(Q1998&amp;"_"&amp;D1997,XMLLINK[EID_MID],0)))</f>
        <v/>
      </c>
      <c r="M1997" s="18" t="str">
        <f>IF(S1997,"",INDEX(XMLLINK[BereichNamePerson],MATCH(Q1998&amp;"_"&amp;D1997,XMLLINK[EID_MID],0)))</f>
        <v/>
      </c>
      <c r="N1997" s="18" t="str">
        <f>IF(S1997,"",INDEX(XMLLINK[AuswahlPerson],MATCH(Q1998&amp;"_"&amp;D1997,XMLLINK[EID_MID],0)))</f>
        <v/>
      </c>
      <c r="O1997" s="18" t="str">
        <f>IF(S1997,"",INDEX(XMLLINK[BemerkungPerson],MATCH(Q1998&amp;"_"&amp;D1997,XMLLINK[EID_MID],0)))</f>
        <v/>
      </c>
      <c r="Q1997" s="21">
        <f t="shared" ref="Q1997:Q2011" si="396">Q1996</f>
        <v>100</v>
      </c>
      <c r="R1997" s="15">
        <v>2</v>
      </c>
      <c r="S1997" s="18" t="b">
        <f>ISERROR(INDEX(XMLLINK[NamePerson],MATCH(Q1997&amp;"_"&amp;D1997,XMLLINK[EID_MID],0)))</f>
        <v>1</v>
      </c>
      <c r="U1997" s="15" t="str">
        <f t="shared" ref="U1997:U2003" ca="1" si="397">IF(ISNUMBER(DATEVALUE(F1997)),TODAY()-DATEVALUE(F1997),"")</f>
        <v/>
      </c>
      <c r="W1997" s="15" t="str">
        <f>IF(AND(M1997&lt;&gt;"",M1997&lt;&gt;M1996),", "&amp;M1997,"")</f>
        <v/>
      </c>
      <c r="Y1997" s="15" t="str">
        <f>IF(AND(K1997&lt;&gt;"",K1997&lt;&gt;K1996),", "&amp;K1997,"")</f>
        <v/>
      </c>
    </row>
    <row r="1998" spans="1:25" x14ac:dyDescent="0.25">
      <c r="A1998" s="24"/>
      <c r="B1998" s="17" t="s">
        <v>81</v>
      </c>
      <c r="C1998" s="18" t="str">
        <f>IF(ISERROR(S1995),"",INDEX(XMLLINK[LeiterTelefon],MATCH(Q1998,XMLLINK[EnsembleNr],0)))</f>
        <v/>
      </c>
      <c r="D1998" s="21">
        <v>3</v>
      </c>
      <c r="E1998" s="18" t="str">
        <f>IF(S1998,"",INDEX(XMLLINK[NamePerson],MATCH(Q1999&amp;"_"&amp;D1998,XMLLINK[EID_MID],0)))</f>
        <v/>
      </c>
      <c r="F1998" s="18" t="str">
        <f>IF(S1998,"",INDEX(XMLLINK[GebDat],MATCH(Q1999&amp;"_"&amp;D1998,XMLLINK[EID_MID],0)))</f>
        <v/>
      </c>
      <c r="G1998" s="18" t="str">
        <f>IF(S1998,"",INDEX(XMLLINK[Geschlecht],MATCH(Q1999&amp;"_"&amp;D1998,XMLLINK[EID_MID],0)))</f>
        <v/>
      </c>
      <c r="H1998" s="18" t="str">
        <f>IF(S1998,"",INDEX(XMLLINK[Adresse],MATCH(Q1999&amp;"_"&amp;D1998,XMLLINK[EID_MID],0)))</f>
        <v/>
      </c>
      <c r="I1998" s="18" t="str">
        <f>IF(S1998,"",INDEX(XMLLINK[Email],MATCH(Q1999&amp;"_"&amp;D1998,XMLLINK[EID_MID],0)))</f>
        <v/>
      </c>
      <c r="J1998" s="18" t="str">
        <f>IF(S1998,"",INDEX(XMLLINK[Telefon],MATCH(Q1999&amp;"_"&amp;D1998,XMLLINK[EID_MID],0)))</f>
        <v/>
      </c>
      <c r="K1998" s="18" t="str">
        <f>IF(S1998,"",INDEX(XMLLINK[Instrument],MATCH(Q1999&amp;"_"&amp;D1998,XMLLINK[EID_MID],0)))</f>
        <v/>
      </c>
      <c r="L1998" s="18" t="str">
        <f>IF(S1998,"",INDEX(XMLLINK[BereichIDPerson],MATCH(Q1999&amp;"_"&amp;D1998,XMLLINK[EID_MID],0)))</f>
        <v/>
      </c>
      <c r="M1998" s="18" t="str">
        <f>IF(S1998,"",INDEX(XMLLINK[BereichNamePerson],MATCH(Q1999&amp;"_"&amp;D1998,XMLLINK[EID_MID],0)))</f>
        <v/>
      </c>
      <c r="N1998" s="18" t="str">
        <f>IF(S1998,"",INDEX(XMLLINK[AuswahlPerson],MATCH(Q1999&amp;"_"&amp;D1998,XMLLINK[EID_MID],0)))</f>
        <v/>
      </c>
      <c r="O1998" s="18" t="str">
        <f>IF(S1998,"",INDEX(XMLLINK[BemerkungPerson],MATCH(Q1999&amp;"_"&amp;D1998,XMLLINK[EID_MID],0)))</f>
        <v/>
      </c>
      <c r="Q1998" s="21">
        <f t="shared" si="396"/>
        <v>100</v>
      </c>
      <c r="R1998" s="15">
        <v>3</v>
      </c>
      <c r="S1998" s="18" t="b">
        <f>ISERROR(INDEX(XMLLINK[NamePerson],MATCH(Q1997&amp;"_"&amp;D1998,XMLLINK[EID_MID],0)))</f>
        <v>1</v>
      </c>
      <c r="U1998" s="15" t="str">
        <f t="shared" ca="1" si="397"/>
        <v/>
      </c>
      <c r="W1998" s="15" t="str">
        <f>IF(OR(M1998="",COUNTIF(M1996:M1997,M1998)&gt;0),"",", "&amp;M1998)</f>
        <v/>
      </c>
      <c r="Y1998" s="15" t="str">
        <f>IF(OR(K1998="",COUNTIF(K1996:K1997,K1998)&gt;0),"",", "&amp;K1998)</f>
        <v/>
      </c>
    </row>
    <row r="1999" spans="1:25" x14ac:dyDescent="0.25">
      <c r="A1999" s="24"/>
      <c r="B1999" s="17" t="s">
        <v>82</v>
      </c>
      <c r="C1999" s="18" t="str">
        <f>IF(ISERROR(S1995),"",INDEX(XMLLINK[Art],MATCH(Q1999,XMLLINK[EnsembleNr],0)))</f>
        <v/>
      </c>
      <c r="D1999" s="21">
        <v>4</v>
      </c>
      <c r="E1999" s="18" t="str">
        <f>IF(S1999,"",INDEX(XMLLINK[NamePerson],MATCH(Q2000&amp;"_"&amp;D1999,XMLLINK[EID_MID],0)))</f>
        <v/>
      </c>
      <c r="F1999" s="18" t="str">
        <f>IF(S1999,"",INDEX(XMLLINK[GebDat],MATCH(Q2000&amp;"_"&amp;D1999,XMLLINK[EID_MID],0)))</f>
        <v/>
      </c>
      <c r="G1999" s="18" t="str">
        <f>IF(S1999,"",INDEX(XMLLINK[Geschlecht],MATCH(Q2000&amp;"_"&amp;D1999,XMLLINK[EID_MID],0)))</f>
        <v/>
      </c>
      <c r="H1999" s="18" t="str">
        <f>IF(S1999,"",INDEX(XMLLINK[Adresse],MATCH(Q2000&amp;"_"&amp;D1999,XMLLINK[EID_MID],0)))</f>
        <v/>
      </c>
      <c r="I1999" s="18" t="str">
        <f>IF(S1999,"",INDEX(XMLLINK[Email],MATCH(Q2000&amp;"_"&amp;D1999,XMLLINK[EID_MID],0)))</f>
        <v/>
      </c>
      <c r="J1999" s="18" t="str">
        <f>IF(S1999,"",INDEX(XMLLINK[Telefon],MATCH(Q2000&amp;"_"&amp;D1999,XMLLINK[EID_MID],0)))</f>
        <v/>
      </c>
      <c r="K1999" s="18" t="str">
        <f>IF(S1999,"",INDEX(XMLLINK[Instrument],MATCH(Q2000&amp;"_"&amp;D1999,XMLLINK[EID_MID],0)))</f>
        <v/>
      </c>
      <c r="L1999" s="18" t="str">
        <f>IF(S1999,"",INDEX(XMLLINK[BereichIDPerson],MATCH(Q2000&amp;"_"&amp;D1999,XMLLINK[EID_MID],0)))</f>
        <v/>
      </c>
      <c r="M1999" s="18" t="str">
        <f>IF(S1999,"",INDEX(XMLLINK[BereichNamePerson],MATCH(Q2000&amp;"_"&amp;D1999,XMLLINK[EID_MID],0)))</f>
        <v/>
      </c>
      <c r="N1999" s="18" t="str">
        <f>IF(S1999,"",INDEX(XMLLINK[AuswahlPerson],MATCH(Q2000&amp;"_"&amp;D1999,XMLLINK[EID_MID],0)))</f>
        <v/>
      </c>
      <c r="O1999" s="18" t="str">
        <f>IF(S1999,"",INDEX(XMLLINK[BemerkungPerson],MATCH(Q2000&amp;"_"&amp;D1999,XMLLINK[EID_MID],0)))</f>
        <v/>
      </c>
      <c r="Q1999" s="21">
        <f t="shared" si="396"/>
        <v>100</v>
      </c>
      <c r="R1999" s="15">
        <v>4</v>
      </c>
      <c r="S1999" s="18" t="b">
        <f>ISERROR(INDEX(XMLLINK[NamePerson],MATCH(Q1997&amp;"_"&amp;D1999,XMLLINK[EID_MID],0)))</f>
        <v>1</v>
      </c>
      <c r="U1999" s="15" t="str">
        <f t="shared" ca="1" si="397"/>
        <v/>
      </c>
      <c r="W1999" s="15" t="str">
        <f>IF(OR(M1999="",COUNTIF(M1996:M1998,M1999)&gt;0),"",", "&amp;M1999)</f>
        <v/>
      </c>
      <c r="Y1999" s="15" t="str">
        <f>IF(OR(K1999="",COUNTIF(K1996:K1998,K1999)&gt;0),"",", "&amp;K1999)</f>
        <v/>
      </c>
    </row>
    <row r="2000" spans="1:25" x14ac:dyDescent="0.25">
      <c r="A2000" s="24"/>
      <c r="B2000" s="17" t="s">
        <v>83</v>
      </c>
      <c r="C2000" s="18" t="str">
        <f>IF(ISERROR(S1995),"",INDEX(XMLLINK[Stufe],MATCH(Q2000,XMLLINK[EnsembleNr],0)))</f>
        <v/>
      </c>
      <c r="D2000" s="21">
        <v>5</v>
      </c>
      <c r="E2000" s="18" t="str">
        <f>IF(S2000,"",INDEX(XMLLINK[NamePerson],MATCH(Q2001&amp;"_"&amp;D2000,XMLLINK[EID_MID],0)))</f>
        <v/>
      </c>
      <c r="F2000" s="18" t="str">
        <f>IF(S2000,"",INDEX(XMLLINK[GebDat],MATCH(Q2001&amp;"_"&amp;D2000,XMLLINK[EID_MID],0)))</f>
        <v/>
      </c>
      <c r="G2000" s="18" t="str">
        <f>IF(S2000,"",INDEX(XMLLINK[Geschlecht],MATCH(Q2001&amp;"_"&amp;D2000,XMLLINK[EID_MID],0)))</f>
        <v/>
      </c>
      <c r="H2000" s="18" t="str">
        <f>IF(S2000,"",INDEX(XMLLINK[Adresse],MATCH(Q2001&amp;"_"&amp;D2000,XMLLINK[EID_MID],0)))</f>
        <v/>
      </c>
      <c r="I2000" s="18" t="str">
        <f>IF(S2000,"",INDEX(XMLLINK[Email],MATCH(Q2001&amp;"_"&amp;D2000,XMLLINK[EID_MID],0)))</f>
        <v/>
      </c>
      <c r="J2000" s="18" t="str">
        <f>IF(S2000,"",INDEX(XMLLINK[Telefon],MATCH(Q2001&amp;"_"&amp;D2000,XMLLINK[EID_MID],0)))</f>
        <v/>
      </c>
      <c r="K2000" s="18" t="str">
        <f>IF(S2000,"",INDEX(XMLLINK[Instrument],MATCH(Q2001&amp;"_"&amp;D2000,XMLLINK[EID_MID],0)))</f>
        <v/>
      </c>
      <c r="L2000" s="18" t="str">
        <f>IF(S2000,"",INDEX(XMLLINK[BereichIDPerson],MATCH(Q2001&amp;"_"&amp;D2000,XMLLINK[EID_MID],0)))</f>
        <v/>
      </c>
      <c r="M2000" s="18" t="str">
        <f>IF(S2000,"",INDEX(XMLLINK[BereichNamePerson],MATCH(Q2001&amp;"_"&amp;D2000,XMLLINK[EID_MID],0)))</f>
        <v/>
      </c>
      <c r="N2000" s="18" t="str">
        <f>IF(S2000,"",INDEX(XMLLINK[AuswahlPerson],MATCH(Q2001&amp;"_"&amp;D2000,XMLLINK[EID_MID],0)))</f>
        <v/>
      </c>
      <c r="O2000" s="18" t="str">
        <f>IF(S2000,"",INDEX(XMLLINK[BemerkungPerson],MATCH(Q2001&amp;"_"&amp;D2000,XMLLINK[EID_MID],0)))</f>
        <v/>
      </c>
      <c r="Q2000" s="21">
        <f t="shared" si="396"/>
        <v>100</v>
      </c>
      <c r="R2000" s="15">
        <v>5</v>
      </c>
      <c r="S2000" s="18" t="b">
        <f>ISERROR(INDEX(XMLLINK[NamePerson],MATCH(Q1997&amp;"_"&amp;D2000,XMLLINK[EID_MID],0)))</f>
        <v>1</v>
      </c>
      <c r="U2000" s="15" t="str">
        <f t="shared" ca="1" si="397"/>
        <v/>
      </c>
      <c r="W2000" s="15" t="str">
        <f>IF(OR(M2000="",COUNTIF(M1996:M1999,M2000)&gt;0),"",", "&amp;M2000)</f>
        <v/>
      </c>
      <c r="Y2000" s="15" t="str">
        <f>IF(OR(K2000="",COUNTIF(K1997:K1999,K2000)&gt;0),"",", "&amp;K2000)</f>
        <v/>
      </c>
    </row>
    <row r="2001" spans="1:25" x14ac:dyDescent="0.25">
      <c r="A2001" s="24"/>
      <c r="B2001" s="17" t="s">
        <v>84</v>
      </c>
      <c r="C2001" s="18" t="str">
        <f>IF(ISERROR(S1995),"",INDEX(XMLLINK[Artikel],MATCH(Q2001,XMLLINK[EnsembleNr],0)))</f>
        <v/>
      </c>
      <c r="D2001" s="21">
        <v>6</v>
      </c>
      <c r="E2001" s="18" t="str">
        <f>IF(S2001,"",INDEX(XMLLINK[NamePerson],MATCH(Q2002&amp;"_"&amp;D2001,XMLLINK[EID_MID],0)))</f>
        <v/>
      </c>
      <c r="F2001" s="18" t="str">
        <f>IF(S2001,"",INDEX(XMLLINK[GebDat],MATCH(Q2002&amp;"_"&amp;D2001,XMLLINK[EID_MID],0)))</f>
        <v/>
      </c>
      <c r="G2001" s="18" t="str">
        <f>IF(S2001,"",INDEX(XMLLINK[Geschlecht],MATCH(Q2002&amp;"_"&amp;D2001,XMLLINK[EID_MID],0)))</f>
        <v/>
      </c>
      <c r="H2001" s="18" t="str">
        <f>IF(S2001,"",INDEX(XMLLINK[Adresse],MATCH(Q2002&amp;"_"&amp;D2001,XMLLINK[EID_MID],0)))</f>
        <v/>
      </c>
      <c r="I2001" s="18" t="str">
        <f>IF(S2001,"",INDEX(XMLLINK[Email],MATCH(Q2002&amp;"_"&amp;D2001,XMLLINK[EID_MID],0)))</f>
        <v/>
      </c>
      <c r="J2001" s="18" t="str">
        <f>IF(S2001,"",INDEX(XMLLINK[Telefon],MATCH(Q2002&amp;"_"&amp;D2001,XMLLINK[EID_MID],0)))</f>
        <v/>
      </c>
      <c r="K2001" s="18" t="str">
        <f>IF(S2001,"",INDEX(XMLLINK[Instrument],MATCH(Q2002&amp;"_"&amp;D2001,XMLLINK[EID_MID],0)))</f>
        <v/>
      </c>
      <c r="L2001" s="18" t="str">
        <f>IF(S2001,"",INDEX(XMLLINK[BereichIDPerson],MATCH(Q2002&amp;"_"&amp;D2001,XMLLINK[EID_MID],0)))</f>
        <v/>
      </c>
      <c r="M2001" s="18" t="str">
        <f>IF(S2001,"",INDEX(XMLLINK[BereichNamePerson],MATCH(Q2002&amp;"_"&amp;D2001,XMLLINK[EID_MID],0)))</f>
        <v/>
      </c>
      <c r="N2001" s="18" t="str">
        <f>IF(S2001,"",INDEX(XMLLINK[AuswahlPerson],MATCH(Q2002&amp;"_"&amp;D2001,XMLLINK[EID_MID],0)))</f>
        <v/>
      </c>
      <c r="O2001" s="18" t="str">
        <f>IF(S2001,"",INDEX(XMLLINK[BemerkungPerson],MATCH(Q2002&amp;"_"&amp;D2001,XMLLINK[EID_MID],0)))</f>
        <v/>
      </c>
      <c r="Q2001" s="21">
        <f t="shared" si="396"/>
        <v>100</v>
      </c>
      <c r="R2001" s="15">
        <v>6</v>
      </c>
      <c r="S2001" s="18" t="b">
        <f>ISERROR(INDEX(XMLLINK[NamePerson],MATCH(Q1997&amp;"_"&amp;D2001,XMLLINK[EID_MID],0)))</f>
        <v>1</v>
      </c>
      <c r="U2001" s="15" t="str">
        <f t="shared" ca="1" si="397"/>
        <v/>
      </c>
      <c r="W2001" s="15" t="str">
        <f>IF(OR(M2001="",COUNTIF(M1996:M2000,M2001)&gt;0),"",", "&amp;M2001)</f>
        <v/>
      </c>
      <c r="Y2001" s="15" t="str">
        <f>IF(OR(K2001="",COUNTIF(K1998:K2000,K2001)&gt;0),"",", "&amp;K2001)</f>
        <v/>
      </c>
    </row>
    <row r="2002" spans="1:25" x14ac:dyDescent="0.25">
      <c r="A2002" s="24"/>
      <c r="B2002" s="17" t="s">
        <v>85</v>
      </c>
      <c r="C2002" s="18" t="str">
        <f>IF(ISERROR(S1995),"",INDEX(XMLLINK[BereichID],MATCH(Q2002,XMLLINK[EnsembleNr],0)))</f>
        <v/>
      </c>
      <c r="D2002" s="21">
        <v>7</v>
      </c>
      <c r="E2002" s="18" t="str">
        <f>IF(S2002,"",INDEX(XMLLINK[NamePerson],MATCH(Q2003&amp;"_"&amp;D2002,XMLLINK[EID_MID],0)))</f>
        <v/>
      </c>
      <c r="F2002" s="18" t="str">
        <f>IF(S2002,"",INDEX(XMLLINK[GebDat],MATCH(Q2003&amp;"_"&amp;D2002,XMLLINK[EID_MID],0)))</f>
        <v/>
      </c>
      <c r="G2002" s="18" t="str">
        <f>IF(S2002,"",INDEX(XMLLINK[Geschlecht],MATCH(Q2003&amp;"_"&amp;D2002,XMLLINK[EID_MID],0)))</f>
        <v/>
      </c>
      <c r="H2002" s="18" t="str">
        <f>IF(S2002,"",INDEX(XMLLINK[Adresse],MATCH(Q2003&amp;"_"&amp;D2002,XMLLINK[EID_MID],0)))</f>
        <v/>
      </c>
      <c r="I2002" s="18" t="str">
        <f>IF(S2002,"",INDEX(XMLLINK[Email],MATCH(Q2003&amp;"_"&amp;D2002,XMLLINK[EID_MID],0)))</f>
        <v/>
      </c>
      <c r="J2002" s="18" t="str">
        <f>IF(S2002,"",INDEX(XMLLINK[Telefon],MATCH(Q2003&amp;"_"&amp;D2002,XMLLINK[EID_MID],0)))</f>
        <v/>
      </c>
      <c r="K2002" s="18" t="str">
        <f>IF(S2002,"",INDEX(XMLLINK[Instrument],MATCH(Q2003&amp;"_"&amp;D2002,XMLLINK[EID_MID],0)))</f>
        <v/>
      </c>
      <c r="L2002" s="18" t="str">
        <f>IF(S2002,"",INDEX(XMLLINK[BereichIDPerson],MATCH(Q2003&amp;"_"&amp;D2002,XMLLINK[EID_MID],0)))</f>
        <v/>
      </c>
      <c r="M2002" s="18" t="str">
        <f>IF(S2002,"",INDEX(XMLLINK[BereichNamePerson],MATCH(Q2003&amp;"_"&amp;D2002,XMLLINK[EID_MID],0)))</f>
        <v/>
      </c>
      <c r="N2002" s="18" t="str">
        <f>IF(S2002,"",INDEX(XMLLINK[AuswahlPerson],MATCH(Q2003&amp;"_"&amp;D2002,XMLLINK[EID_MID],0)))</f>
        <v/>
      </c>
      <c r="O2002" s="18" t="str">
        <f>IF(S2002,"",INDEX(XMLLINK[BemerkungPerson],MATCH(Q2003&amp;"_"&amp;D2002,XMLLINK[EID_MID],0)))</f>
        <v/>
      </c>
      <c r="Q2002" s="21">
        <f t="shared" si="396"/>
        <v>100</v>
      </c>
      <c r="R2002" s="15">
        <v>7</v>
      </c>
      <c r="S2002" s="18" t="b">
        <f>ISERROR(INDEX(XMLLINK[NamePerson],MATCH(Q1997&amp;"_"&amp;D2002,XMLLINK[EID_MID],0)))</f>
        <v>1</v>
      </c>
      <c r="U2002" s="15" t="str">
        <f t="shared" ca="1" si="397"/>
        <v/>
      </c>
      <c r="W2002" s="15" t="str">
        <f>IF(OR(M2002="",COUNTIF(M1996:M2001,M2002)&gt;0),"",", "&amp;M2002)</f>
        <v/>
      </c>
      <c r="Y2002" s="15" t="str">
        <f>IF(OR(K2002="",COUNTIF(K1999:K2001,K2002)&gt;0),"",", "&amp;K2002)</f>
        <v/>
      </c>
    </row>
    <row r="2003" spans="1:25" x14ac:dyDescent="0.25">
      <c r="A2003" s="24"/>
      <c r="B2003" s="17" t="s">
        <v>86</v>
      </c>
      <c r="C2003" s="18" t="str">
        <f>IF(ISERROR(S1995),"",INDEX(XMLLINK[BereichName],MATCH(Q2003,XMLLINK[EnsembleNr],0)))</f>
        <v/>
      </c>
      <c r="D2003" s="21">
        <v>8</v>
      </c>
      <c r="E2003" s="18" t="str">
        <f>IF(S2003,"",INDEX(XMLLINK[NamePerson],MATCH(Q2004&amp;"_"&amp;D2003,XMLLINK[EID_MID],0)))</f>
        <v/>
      </c>
      <c r="F2003" s="18" t="str">
        <f>IF(S2003,"",INDEX(XMLLINK[GebDat],MATCH(Q2004&amp;"_"&amp;D2003,XMLLINK[EID_MID],0)))</f>
        <v/>
      </c>
      <c r="G2003" s="18" t="str">
        <f>IF(S2003,"",INDEX(XMLLINK[Geschlecht],MATCH(Q2004&amp;"_"&amp;D2003,XMLLINK[EID_MID],0)))</f>
        <v/>
      </c>
      <c r="H2003" s="18" t="str">
        <f>IF(S2003,"",INDEX(XMLLINK[Adresse],MATCH(Q2004&amp;"_"&amp;D2003,XMLLINK[EID_MID],0)))</f>
        <v/>
      </c>
      <c r="I2003" s="18" t="str">
        <f>IF(S2003,"",INDEX(XMLLINK[Email],MATCH(Q2004&amp;"_"&amp;D2003,XMLLINK[EID_MID],0)))</f>
        <v/>
      </c>
      <c r="J2003" s="18" t="str">
        <f>IF(S2003,"",INDEX(XMLLINK[Telefon],MATCH(Q2004&amp;"_"&amp;D2003,XMLLINK[EID_MID],0)))</f>
        <v/>
      </c>
      <c r="K2003" s="18" t="str">
        <f>IF(S2003,"",INDEX(XMLLINK[Instrument],MATCH(Q2004&amp;"_"&amp;D2003,XMLLINK[EID_MID],0)))</f>
        <v/>
      </c>
      <c r="L2003" s="18" t="str">
        <f>IF(S2003,"",INDEX(XMLLINK[BereichIDPerson],MATCH(Q2004&amp;"_"&amp;D2003,XMLLINK[EID_MID],0)))</f>
        <v/>
      </c>
      <c r="M2003" s="18" t="str">
        <f>IF(S2003,"",INDEX(XMLLINK[BereichNamePerson],MATCH(Q2004&amp;"_"&amp;D2003,XMLLINK[EID_MID],0)))</f>
        <v/>
      </c>
      <c r="N2003" s="18" t="str">
        <f>IF(S2003,"",INDEX(XMLLINK[AuswahlPerson],MATCH(Q2004&amp;"_"&amp;D2003,XMLLINK[EID_MID],0)))</f>
        <v/>
      </c>
      <c r="O2003" s="18" t="str">
        <f>IF(S2003,"",INDEX(XMLLINK[BemerkungPerson],MATCH(Q2004&amp;"_"&amp;D2003,XMLLINK[EID_MID],0)))</f>
        <v/>
      </c>
      <c r="Q2003" s="21">
        <f t="shared" si="396"/>
        <v>100</v>
      </c>
      <c r="R2003" s="15">
        <v>8</v>
      </c>
      <c r="S2003" s="18" t="b">
        <f>ISERROR(INDEX(XMLLINK[NamePerson],MATCH(Q1997&amp;"_"&amp;D2003,XMLLINK[EID_MID],0)))</f>
        <v>1</v>
      </c>
      <c r="U2003" s="15" t="str">
        <f t="shared" ca="1" si="397"/>
        <v/>
      </c>
      <c r="W2003" s="15" t="str">
        <f>IF(OR(M2003="",COUNTIF(M1996:M2002,M2003)&gt;0),"",", "&amp;M2003)</f>
        <v/>
      </c>
      <c r="Y2003" s="15" t="str">
        <f>IF(OR(K2003="",COUNTIF(K2000:K2002,K2003)&gt;0),"",", "&amp;K2003)</f>
        <v/>
      </c>
    </row>
    <row r="2004" spans="1:25" x14ac:dyDescent="0.25">
      <c r="A2004" s="24"/>
      <c r="B2004" s="17" t="s">
        <v>87</v>
      </c>
      <c r="C2004" s="18" t="str">
        <f>IF(ISERROR(S1995),"",INDEX(XMLLINK[Auftrittzeit],MATCH(Q2004,XMLLINK[EnsembleNr],0)))</f>
        <v/>
      </c>
      <c r="D2004" s="17" t="s">
        <v>94</v>
      </c>
      <c r="E2004" s="15" t="s">
        <v>29</v>
      </c>
      <c r="F2004" s="15" t="s">
        <v>30</v>
      </c>
      <c r="G2004" s="15" t="s">
        <v>95</v>
      </c>
      <c r="H2004" s="15" t="s">
        <v>32</v>
      </c>
      <c r="I2004" s="15" t="s">
        <v>20</v>
      </c>
      <c r="J2004" s="15" t="s">
        <v>39</v>
      </c>
      <c r="Q2004" s="21">
        <f t="shared" si="396"/>
        <v>100</v>
      </c>
      <c r="U2004" s="15">
        <f ca="1">COUNT(U1996:U2003)</f>
        <v>0</v>
      </c>
      <c r="W2004" s="29" t="str">
        <f>CONCATENATE(W2005,V2006,W2006,V2007,W2007,V2008,W2008,V2009,W2009,V2010,W2010,V2011,W2011)</f>
        <v/>
      </c>
    </row>
    <row r="2005" spans="1:25" x14ac:dyDescent="0.25">
      <c r="A2005" s="24"/>
      <c r="B2005" s="17" t="s">
        <v>88</v>
      </c>
      <c r="C2005" s="18" t="str">
        <f>IF(ISERROR(S1995),"",INDEX(XMLLINK[Bemerkung],MATCH(Q2005,XMLLINK[EnsembleNr],0)))</f>
        <v/>
      </c>
      <c r="D2005" s="21">
        <v>1</v>
      </c>
      <c r="E2005" s="18" t="str">
        <f>IF(S2005,"",INDEX(XMLLINK[Titel],MATCH(Q2006&amp;"_"&amp;D2005,XMLLINK[EID_WID],0)))</f>
        <v/>
      </c>
      <c r="F2005" s="18" t="str">
        <f>IF(S2005,"",INDEX(XMLLINK[Komponist],MATCH(Q2006&amp;"_"&amp;D2005,XMLLINK[EID_WID],0)))</f>
        <v/>
      </c>
      <c r="G2005" s="18" t="str">
        <f>IF(S2005,"",INDEX(XMLLINK[Satz],MATCH(Q2006&amp;"_"&amp;D2005,XMLLINK[EID_WID],0)))</f>
        <v/>
      </c>
      <c r="H2005" s="18" t="str">
        <f>IF(S2005,"",INDEX(XMLLINK[Dauer],MATCH(Q2006&amp;"_"&amp;D2005,XMLLINK[EID_WID],0)))</f>
        <v/>
      </c>
      <c r="I2005" s="18" t="str">
        <f>IF(S2005,"",INDEX(XMLLINK[BemerkungWerk],MATCH(Q2006&amp;"_"&amp;D2005,XMLLINK[EID_WID],0)))</f>
        <v/>
      </c>
      <c r="J2005" s="18" t="str">
        <f>IF(S2005,"",INDEX(XMLLINK[Pflicht],MATCH(Q2006&amp;"_"&amp;D2005,XMLLINK[EID_WID],0)))</f>
        <v/>
      </c>
      <c r="Q2005" s="21">
        <f t="shared" si="396"/>
        <v>100</v>
      </c>
      <c r="R2005" s="22" t="s">
        <v>102</v>
      </c>
      <c r="S2005" s="18" t="b">
        <f>ISERROR(INDEX(XMLLINK[NamePerson],MATCH(Q2007&amp;"_"&amp;D2005,XMLLINK[EID_WID],0)))</f>
        <v>1</v>
      </c>
      <c r="W2005" s="15" t="str">
        <f t="shared" ref="W2005:W2012" si="398">IF(AND(F2005="",G2005=""),E2005,IF(AND(F2005&lt;&gt;"",G2005&lt;&gt;""),F2005&amp;", "&amp;E2005&amp;", "&amp;G2005,IF(F2005="",E2005&amp;", "&amp;G2005,F2005&amp;", "&amp;E2005)))</f>
        <v/>
      </c>
    </row>
    <row r="2006" spans="1:25" x14ac:dyDescent="0.25">
      <c r="A2006" s="24"/>
      <c r="B2006" s="17" t="s">
        <v>108</v>
      </c>
      <c r="C2006" s="28" t="str">
        <f ca="1">IF(U2004=0,"",SUM(U1996:U2003)/U2004/365.25)</f>
        <v/>
      </c>
      <c r="D2006" s="21">
        <v>2</v>
      </c>
      <c r="E2006" s="18" t="str">
        <f>IF(S2006,"",INDEX(XMLLINK[Titel],MATCH(Q2007&amp;"_"&amp;D2006,XMLLINK[EID_WID],0)))</f>
        <v/>
      </c>
      <c r="F2006" s="18" t="str">
        <f>IF(S2006,"",INDEX(XMLLINK[Komponist],MATCH(Q2007&amp;"_"&amp;D2006,XMLLINK[EID_WID],0)))</f>
        <v/>
      </c>
      <c r="G2006" s="18" t="str">
        <f>IF(S2006,"",INDEX(XMLLINK[Satz],MATCH(Q2007&amp;"_"&amp;D2006,XMLLINK[EID_WID],0)))</f>
        <v/>
      </c>
      <c r="H2006" s="18" t="str">
        <f>IF(S2006,"",INDEX(XMLLINK[Dauer],MATCH(Q2007&amp;"_"&amp;D2006,XMLLINK[EID_WID],0)))</f>
        <v/>
      </c>
      <c r="I2006" s="18" t="str">
        <f>IF(S2006,"",INDEX(XMLLINK[BemerkungWerk],MATCH(Q2007&amp;"_"&amp;D2006,XMLLINK[EID_WID],0)))</f>
        <v/>
      </c>
      <c r="J2006" s="18" t="str">
        <f>IF(S2006,"",INDEX(XMLLINK[Pflicht],MATCH(Q2007&amp;"_"&amp;D2006,XMLLINK[EID_WID],0)))</f>
        <v/>
      </c>
      <c r="Q2006" s="21">
        <f t="shared" si="396"/>
        <v>100</v>
      </c>
      <c r="R2006" s="22">
        <v>2</v>
      </c>
      <c r="S2006" s="18" t="b">
        <f>ISERROR(INDEX(XMLLINK[NamePerson],MATCH(Q2008&amp;"_"&amp;D2006,XMLLINK[EID_WID],0)))</f>
        <v>1</v>
      </c>
      <c r="V2006" s="15" t="str">
        <f>IF(W2006="","","; ")</f>
        <v/>
      </c>
      <c r="W2006" s="15" t="str">
        <f t="shared" si="398"/>
        <v/>
      </c>
    </row>
    <row r="2007" spans="1:25" x14ac:dyDescent="0.25">
      <c r="A2007" s="24"/>
      <c r="D2007" s="21">
        <v>3</v>
      </c>
      <c r="E2007" s="18" t="str">
        <f>IF(S2007,"",INDEX(XMLLINK[Titel],MATCH(Q2008&amp;"_"&amp;D2007,XMLLINK[EID_WID],0)))</f>
        <v/>
      </c>
      <c r="F2007" s="18" t="str">
        <f>IF(S2007,"",INDEX(XMLLINK[Komponist],MATCH(Q2008&amp;"_"&amp;D2007,XMLLINK[EID_WID],0)))</f>
        <v/>
      </c>
      <c r="G2007" s="18" t="str">
        <f>IF(S2007,"",INDEX(XMLLINK[Satz],MATCH(Q2008&amp;"_"&amp;D2007,XMLLINK[EID_WID],0)))</f>
        <v/>
      </c>
      <c r="H2007" s="18" t="str">
        <f>IF(S2007,"",INDEX(XMLLINK[Dauer],MATCH(Q2008&amp;"_"&amp;D2007,XMLLINK[EID_WID],0)))</f>
        <v/>
      </c>
      <c r="I2007" s="18" t="str">
        <f>IF(S2007,"",INDEX(XMLLINK[BemerkungWerk],MATCH(Q2008&amp;"_"&amp;D2007,XMLLINK[EID_WID],0)))</f>
        <v/>
      </c>
      <c r="J2007" s="18" t="str">
        <f>IF(S2007,"",INDEX(XMLLINK[Pflicht],MATCH(Q2008&amp;"_"&amp;D2007,XMLLINK[EID_WID],0)))</f>
        <v/>
      </c>
      <c r="Q2007" s="21">
        <f t="shared" si="396"/>
        <v>100</v>
      </c>
      <c r="R2007" s="22">
        <v>3</v>
      </c>
      <c r="S2007" s="18" t="b">
        <f>ISERROR(INDEX(XMLLINK[NamePerson],MATCH(Q2009&amp;"_"&amp;D2007,XMLLINK[EID_WID],0)))</f>
        <v>1</v>
      </c>
      <c r="V2007" s="15" t="str">
        <f t="shared" ref="V2007:V2012" si="399">IF(W2007="","","; ")</f>
        <v/>
      </c>
      <c r="W2007" s="15" t="str">
        <f t="shared" si="398"/>
        <v/>
      </c>
    </row>
    <row r="2008" spans="1:25" x14ac:dyDescent="0.25">
      <c r="A2008" s="24"/>
      <c r="D2008" s="21">
        <v>4</v>
      </c>
      <c r="E2008" s="18" t="str">
        <f>IF(S2008,"",INDEX(XMLLINK[Titel],MATCH(Q2009&amp;"_"&amp;D2008,XMLLINK[EID_WID],0)))</f>
        <v/>
      </c>
      <c r="F2008" s="18" t="str">
        <f>IF(S2008,"",INDEX(XMLLINK[Komponist],MATCH(Q2009&amp;"_"&amp;D2008,XMLLINK[EID_WID],0)))</f>
        <v/>
      </c>
      <c r="G2008" s="18" t="str">
        <f>IF(S2008,"",INDEX(XMLLINK[Satz],MATCH(Q2009&amp;"_"&amp;D2008,XMLLINK[EID_WID],0)))</f>
        <v/>
      </c>
      <c r="H2008" s="18" t="str">
        <f>IF(S2008,"",INDEX(XMLLINK[Dauer],MATCH(Q2009&amp;"_"&amp;D2008,XMLLINK[EID_WID],0)))</f>
        <v/>
      </c>
      <c r="I2008" s="18" t="str">
        <f>IF(S2008,"",INDEX(XMLLINK[BemerkungWerk],MATCH(Q2009&amp;"_"&amp;D2008,XMLLINK[EID_WID],0)))</f>
        <v/>
      </c>
      <c r="J2008" s="18" t="str">
        <f>IF(S2008,"",INDEX(XMLLINK[Pflicht],MATCH(Q2009&amp;"_"&amp;D2008,XMLLINK[EID_WID],0)))</f>
        <v/>
      </c>
      <c r="Q2008" s="21">
        <f t="shared" si="396"/>
        <v>100</v>
      </c>
      <c r="R2008" s="22">
        <v>4</v>
      </c>
      <c r="S2008" s="18" t="b">
        <f>ISERROR(INDEX(XMLLINK[NamePerson],MATCH(Q2010&amp;"_"&amp;D2008,XMLLINK[EID_WID],0)))</f>
        <v>1</v>
      </c>
      <c r="V2008" s="15" t="str">
        <f t="shared" si="399"/>
        <v/>
      </c>
      <c r="W2008" s="15" t="str">
        <f t="shared" si="398"/>
        <v/>
      </c>
    </row>
    <row r="2009" spans="1:25" x14ac:dyDescent="0.25">
      <c r="A2009" s="24"/>
      <c r="D2009" s="21">
        <v>5</v>
      </c>
      <c r="E2009" s="18" t="str">
        <f>IF(S2009,"",INDEX(XMLLINK[Titel],MATCH(Q2010&amp;"_"&amp;D2009,XMLLINK[EID_WID],0)))</f>
        <v/>
      </c>
      <c r="F2009" s="18" t="str">
        <f>IF(S2009,"",INDEX(XMLLINK[Komponist],MATCH(Q2010&amp;"_"&amp;D2009,XMLLINK[EID_WID],0)))</f>
        <v/>
      </c>
      <c r="G2009" s="18" t="str">
        <f>IF(S2009,"",INDEX(XMLLINK[Satz],MATCH(Q2010&amp;"_"&amp;D2009,XMLLINK[EID_WID],0)))</f>
        <v/>
      </c>
      <c r="H2009" s="18" t="str">
        <f>IF(S2009,"",INDEX(XMLLINK[Dauer],MATCH(Q2010&amp;"_"&amp;D2009,XMLLINK[EID_WID],0)))</f>
        <v/>
      </c>
      <c r="I2009" s="18" t="str">
        <f>IF(S2009,"",INDEX(XMLLINK[BemerkungWerk],MATCH(Q2010&amp;"_"&amp;D2009,XMLLINK[EID_WID],0)))</f>
        <v/>
      </c>
      <c r="J2009" s="18" t="str">
        <f>IF(S2009,"",INDEX(XMLLINK[Pflicht],MATCH(Q2010&amp;"_"&amp;D2009,XMLLINK[EID_WID],0)))</f>
        <v/>
      </c>
      <c r="Q2009" s="21">
        <f t="shared" si="396"/>
        <v>100</v>
      </c>
      <c r="R2009" s="22">
        <v>5</v>
      </c>
      <c r="S2009" s="18" t="b">
        <f>ISERROR(INDEX(XMLLINK[NamePerson],MATCH(Q2011&amp;"_"&amp;D2009,XMLLINK[EID_WID],0)))</f>
        <v>1</v>
      </c>
      <c r="V2009" s="15" t="str">
        <f t="shared" si="399"/>
        <v/>
      </c>
      <c r="W2009" s="15" t="str">
        <f t="shared" si="398"/>
        <v/>
      </c>
    </row>
    <row r="2010" spans="1:25" x14ac:dyDescent="0.25">
      <c r="A2010" s="24"/>
      <c r="D2010" s="21">
        <v>6</v>
      </c>
      <c r="E2010" s="18" t="str">
        <f>IF(S2010,"",INDEX(XMLLINK[Titel],MATCH(Q2011&amp;"_"&amp;D2010,XMLLINK[EID_WID],0)))</f>
        <v/>
      </c>
      <c r="F2010" s="18" t="str">
        <f>IF(S2010,"",INDEX(XMLLINK[Komponist],MATCH(Q2011&amp;"_"&amp;D2010,XMLLINK[EID_WID],0)))</f>
        <v/>
      </c>
      <c r="G2010" s="18" t="str">
        <f>IF(S2010,"",INDEX(XMLLINK[Satz],MATCH(Q2011&amp;"_"&amp;D2010,XMLLINK[EID_WID],0)))</f>
        <v/>
      </c>
      <c r="H2010" s="18" t="str">
        <f>IF(S2010,"",INDEX(XMLLINK[Dauer],MATCH(Q2011&amp;"_"&amp;D2010,XMLLINK[EID_WID],0)))</f>
        <v/>
      </c>
      <c r="I2010" s="18" t="str">
        <f>IF(S2010,"",INDEX(XMLLINK[BemerkungWerk],MATCH(Q2011&amp;"_"&amp;D2010,XMLLINK[EID_WID],0)))</f>
        <v/>
      </c>
      <c r="J2010" s="18" t="str">
        <f>IF(S2010,"",INDEX(XMLLINK[Pflicht],MATCH(Q2011&amp;"_"&amp;D2010,XMLLINK[EID_WID],0)))</f>
        <v/>
      </c>
      <c r="Q2010" s="21">
        <f t="shared" si="396"/>
        <v>100</v>
      </c>
      <c r="R2010" s="22">
        <v>6</v>
      </c>
      <c r="S2010" s="18" t="b">
        <f>ISERROR(INDEX(XMLLINK[NamePerson],MATCH(Q2012&amp;"_"&amp;D2010,XMLLINK[EID_WID],0)))</f>
        <v>1</v>
      </c>
      <c r="V2010" s="15" t="str">
        <f t="shared" si="399"/>
        <v/>
      </c>
      <c r="W2010" s="15" t="str">
        <f t="shared" si="398"/>
        <v/>
      </c>
    </row>
    <row r="2011" spans="1:25" x14ac:dyDescent="0.25">
      <c r="A2011" s="24"/>
      <c r="D2011" s="21">
        <v>7</v>
      </c>
      <c r="E2011" s="18" t="str">
        <f>IF(S2011,"",INDEX(XMLLINK[Titel],MATCH(Q2012&amp;"_"&amp;D2011,XMLLINK[EID_WID],0)))</f>
        <v/>
      </c>
      <c r="F2011" s="18" t="str">
        <f>IF(S2011,"",INDEX(XMLLINK[Komponist],MATCH(Q2012&amp;"_"&amp;D2011,XMLLINK[EID_WID],0)))</f>
        <v/>
      </c>
      <c r="G2011" s="18" t="str">
        <f>IF(S2011,"",INDEX(XMLLINK[Satz],MATCH(Q2012&amp;"_"&amp;D2011,XMLLINK[EID_WID],0)))</f>
        <v/>
      </c>
      <c r="H2011" s="18" t="str">
        <f>IF(S2011,"",INDEX(XMLLINK[Dauer],MATCH(Q2012&amp;"_"&amp;D2011,XMLLINK[EID_WID],0)))</f>
        <v/>
      </c>
      <c r="I2011" s="18" t="str">
        <f>IF(S2011,"",INDEX(XMLLINK[BemerkungWerk],MATCH(Q2012&amp;"_"&amp;D2011,XMLLINK[EID_WID],0)))</f>
        <v/>
      </c>
      <c r="J2011" s="18" t="str">
        <f>IF(S2011,"",INDEX(XMLLINK[Pflicht],MATCH(Q2012&amp;"_"&amp;D2011,XMLLINK[EID_WID],0)))</f>
        <v/>
      </c>
      <c r="Q2011" s="21">
        <f t="shared" si="396"/>
        <v>100</v>
      </c>
      <c r="R2011" s="22">
        <v>7</v>
      </c>
      <c r="S2011" s="18" t="b">
        <f>ISERROR(INDEX(XMLLINK[NamePerson],MATCH(Q2013&amp;"_"&amp;D2011,XMLLINK[EID_WID],0)))</f>
        <v>1</v>
      </c>
      <c r="V2011" s="15" t="str">
        <f t="shared" si="399"/>
        <v/>
      </c>
      <c r="W2011" s="15" t="str">
        <f t="shared" si="398"/>
        <v/>
      </c>
    </row>
    <row r="2012" spans="1:25" x14ac:dyDescent="0.25">
      <c r="A2012" s="24"/>
      <c r="D2012" s="21">
        <v>8</v>
      </c>
      <c r="E2012" s="18" t="str">
        <f>IF(S2012,"",INDEX(XMLLINK[Titel],MATCH(Q2013&amp;"_"&amp;D2012,XMLLINK[EID_WID],0)))</f>
        <v/>
      </c>
      <c r="F2012" s="18" t="str">
        <f>IF(S2012,"",INDEX(XMLLINK[Komponist],MATCH(Q2013&amp;"_"&amp;D2012,XMLLINK[EID_WID],0)))</f>
        <v/>
      </c>
      <c r="G2012" s="18" t="str">
        <f>IF(S2012,"",INDEX(XMLLINK[Satz],MATCH(Q2013&amp;"_"&amp;D2012,XMLLINK[EID_WID],0)))</f>
        <v/>
      </c>
      <c r="H2012" s="18" t="str">
        <f>IF(S2012,"",INDEX(XMLLINK[Dauer],MATCH(Q2013&amp;"_"&amp;D2012,XMLLINK[EID_WID],0)))</f>
        <v/>
      </c>
      <c r="I2012" s="18" t="str">
        <f>IF(S2012,"",INDEX(XMLLINK[BemerkungWerk],MATCH(Q2013&amp;"_"&amp;D2012,XMLLINK[EID_WID],0)))</f>
        <v/>
      </c>
      <c r="J2012" s="18" t="str">
        <f>IF(S2012,"",INDEX(XMLLINK[Pflicht],MATCH(Q2013&amp;"_"&amp;D2012,XMLLINK[EID_WID],0)))</f>
        <v/>
      </c>
      <c r="Q2012" s="21"/>
      <c r="R2012" s="22">
        <v>8</v>
      </c>
      <c r="S2012" s="18" t="b">
        <f>ISERROR(INDEX(XMLLINK[NamePerson],MATCH(A2013&amp;"_"&amp;D2012,XMLLINK[EID_WID],0)))</f>
        <v>1</v>
      </c>
      <c r="V2012" s="15" t="str">
        <f t="shared" si="399"/>
        <v/>
      </c>
      <c r="W2012" s="15" t="str">
        <f t="shared" si="398"/>
        <v/>
      </c>
    </row>
  </sheetData>
  <mergeCells count="8">
    <mergeCell ref="B12:E12"/>
    <mergeCell ref="B5:E5"/>
    <mergeCell ref="B6:E6"/>
    <mergeCell ref="B7:E7"/>
    <mergeCell ref="B8:E8"/>
    <mergeCell ref="B9:E9"/>
    <mergeCell ref="B10:E10"/>
    <mergeCell ref="B11:E11"/>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104"/>
  <sheetViews>
    <sheetView zoomScaleNormal="100" workbookViewId="0">
      <selection activeCell="A3" sqref="A3"/>
    </sheetView>
  </sheetViews>
  <sheetFormatPr baseColWidth="10" defaultRowHeight="15" x14ac:dyDescent="0.25"/>
  <cols>
    <col min="1" max="1" width="6.140625" style="34" customWidth="1"/>
    <col min="2" max="2" width="6.42578125" style="43" customWidth="1"/>
    <col min="3" max="3" width="28.42578125" style="34" customWidth="1"/>
    <col min="4" max="4" width="7" style="34" customWidth="1"/>
    <col min="5" max="5" width="6.5703125" style="44" customWidth="1"/>
    <col min="6" max="6" width="5.7109375" style="43" customWidth="1"/>
    <col min="7" max="7" width="19.28515625" style="42" customWidth="1"/>
    <col min="8" max="8" width="11.7109375" style="42" bestFit="1" customWidth="1"/>
    <col min="9" max="9" width="23.5703125" style="42" customWidth="1"/>
    <col min="10" max="10" width="14.85546875" style="42" customWidth="1"/>
    <col min="11" max="11" width="35.28515625" style="34" customWidth="1"/>
    <col min="12" max="13" width="35.7109375" style="34" customWidth="1"/>
    <col min="14" max="16" width="24" style="34" customWidth="1"/>
    <col min="17" max="17" width="41.140625" style="34" customWidth="1"/>
    <col min="18" max="18" width="11.42578125" style="34"/>
    <col min="19" max="19" width="0" style="34" hidden="1" customWidth="1"/>
    <col min="20" max="20" width="7" style="34" hidden="1" customWidth="1"/>
    <col min="21" max="21" width="11.42578125" style="34" hidden="1" customWidth="1"/>
    <col min="22" max="22" width="16.28515625" style="34" hidden="1" customWidth="1"/>
    <col min="23" max="23" width="7.28515625" style="34" hidden="1" customWidth="1"/>
    <col min="24" max="24" width="8" style="34" customWidth="1"/>
    <col min="25" max="26" width="11.42578125" style="34" customWidth="1"/>
    <col min="27" max="27" width="5.7109375" style="34" customWidth="1"/>
    <col min="28" max="28" width="11.42578125" style="34" customWidth="1"/>
    <col min="29" max="16384" width="11.42578125" style="34"/>
  </cols>
  <sheetData>
    <row r="1" spans="1:22" s="37" customFormat="1" ht="18.75" x14ac:dyDescent="0.25">
      <c r="A1" s="32" t="s">
        <v>140</v>
      </c>
      <c r="B1" s="33"/>
      <c r="E1" s="35"/>
      <c r="F1" s="33"/>
      <c r="G1" s="36"/>
      <c r="H1" s="36"/>
      <c r="I1" s="36"/>
      <c r="J1" s="36"/>
    </row>
    <row r="2" spans="1:22" s="37" customFormat="1" x14ac:dyDescent="0.25">
      <c r="A2" s="37" t="s">
        <v>147</v>
      </c>
      <c r="B2" s="33"/>
      <c r="E2" s="35"/>
      <c r="F2" s="33"/>
      <c r="G2" s="36"/>
      <c r="H2" s="36"/>
      <c r="I2" s="36"/>
      <c r="J2" s="36"/>
    </row>
    <row r="3" spans="1:22" s="37" customFormat="1" x14ac:dyDescent="0.25">
      <c r="B3" s="33"/>
      <c r="E3" s="35"/>
      <c r="F3" s="33"/>
      <c r="G3" s="36"/>
      <c r="H3" s="36"/>
      <c r="I3" s="36"/>
      <c r="J3" s="36"/>
    </row>
    <row r="4" spans="1:22" s="39" customFormat="1" x14ac:dyDescent="0.25">
      <c r="A4" s="39" t="s">
        <v>135</v>
      </c>
      <c r="B4" s="45" t="s">
        <v>142</v>
      </c>
      <c r="C4" s="45" t="s">
        <v>96</v>
      </c>
      <c r="D4" s="45" t="s">
        <v>10</v>
      </c>
      <c r="E4" s="46" t="s">
        <v>137</v>
      </c>
      <c r="F4" s="45" t="s">
        <v>16</v>
      </c>
      <c r="G4" s="47" t="s">
        <v>141</v>
      </c>
      <c r="H4" s="47" t="s">
        <v>143</v>
      </c>
      <c r="I4" s="47" t="s">
        <v>144</v>
      </c>
      <c r="J4" s="47" t="s">
        <v>129</v>
      </c>
      <c r="L4" s="39" t="s">
        <v>130</v>
      </c>
      <c r="M4" s="39" t="s">
        <v>148</v>
      </c>
      <c r="N4" s="39" t="s">
        <v>12</v>
      </c>
      <c r="O4" s="39" t="s">
        <v>145</v>
      </c>
      <c r="P4" s="39" t="s">
        <v>146</v>
      </c>
      <c r="Q4" s="39" t="s">
        <v>131</v>
      </c>
      <c r="T4" s="39" t="s">
        <v>21</v>
      </c>
      <c r="U4" s="39" t="s">
        <v>138</v>
      </c>
      <c r="V4" s="39" t="s">
        <v>139</v>
      </c>
    </row>
    <row r="5" spans="1:22" ht="45" x14ac:dyDescent="0.25">
      <c r="A5" s="34" t="str">
        <f ca="1">INDIRECT(ADDRESS(U5+9,3,,,"Daten linear"))</f>
        <v/>
      </c>
      <c r="B5" s="43">
        <f ca="1">IF(ISERROR(V5),"",T5)</f>
        <v>1</v>
      </c>
      <c r="C5" s="34" t="str">
        <f ca="1">IF(ISERROR(V5),"",INDIRECT(ADDRESS(U5,3,,,"Daten linear")))</f>
        <v>Virtueller Grundeintrag</v>
      </c>
      <c r="D5" s="34" t="str">
        <f ca="1">IF(ISERROR(V5),"",INDIRECT(ADDRESS(U5+6,3,,,"Daten linear")))</f>
        <v/>
      </c>
      <c r="E5" s="44" t="str">
        <f ca="1">IF(ISERROR(V5),"",INDIRECT(ADDRESS(U5+11,3,,,"Daten linear")))</f>
        <v/>
      </c>
      <c r="F5" s="43">
        <f ca="1">IF(ISERROR(V5),"",INDIRECT(ADDRESS(U5+5,3,,,"Daten linear")))</f>
        <v>0</v>
      </c>
      <c r="G5" s="42">
        <f ca="1">IF(ISERROR(V5),"",INDIRECT(ADDRESS(U5+4,3,,,"Daten linear")))</f>
        <v>0</v>
      </c>
      <c r="H5" s="42">
        <f ca="1">IF(ISERROR(V5),"",INDIRECT(ADDRESS(U5+7,3,,,"Daten linear")))</f>
        <v>0</v>
      </c>
      <c r="I5" s="42">
        <f ca="1">IF(ISERROR(V5),"",INDIRECT(ADDRESS(U5+8,3,,,"Daten linear")))</f>
        <v>0</v>
      </c>
      <c r="J5" s="42" t="str">
        <f ca="1">IF(ISERROR(V5),"",IF(INDIRECT(ADDRESS(U5,24,,,"Daten linear"))=1,"Musikverein:","Musikvereine:"))</f>
        <v>Musikvereine:</v>
      </c>
      <c r="K5" s="42" t="str">
        <f ca="1">IF(ISERROR(V5),"",INDIRECT(ADDRESS(U5,23,,,"Daten linear")))</f>
        <v/>
      </c>
      <c r="L5" s="34" t="str">
        <f ca="1">IF(ISERROR(V5),"",INDIRECT(ADDRESS(U5+1,24,,,"Daten linear")))</f>
        <v/>
      </c>
      <c r="M5" s="34" t="str">
        <f ca="1">IF(ISERROR(V5),"",INDIRECT(ADDRESS(U5,25,,,"Daten linear")))</f>
        <v/>
      </c>
      <c r="N5" s="34" t="str">
        <f ca="1">IF(ISERROR(V5),"",INDIRECT(ADDRESS(U5+1,3,,,"Daten linear")))</f>
        <v/>
      </c>
      <c r="O5" s="34" t="str">
        <f ca="1">IF(ISERROR(V5),"",INDIRECT(ADDRESS(U5+2,3,,,"Daten linear")))</f>
        <v/>
      </c>
      <c r="P5" s="34" t="str">
        <f ca="1">IF(ISERROR(V5),"",INDIRECT(ADDRESS(U5+2,3,,,"Daten linear")))</f>
        <v/>
      </c>
      <c r="Q5" s="34" t="str">
        <f ca="1">IF(ISERROR(V5),"",INDIRECT(ADDRESS(U5+9,23,,,"Daten linear")))</f>
        <v/>
      </c>
      <c r="T5" s="34">
        <v>1</v>
      </c>
      <c r="U5" s="34">
        <v>15</v>
      </c>
      <c r="V5" s="34">
        <f t="shared" ref="V5:V36" ca="1" si="0">INDIRECT(ADDRESS(U5,19,,0,"Daten linear"),0)</f>
        <v>1</v>
      </c>
    </row>
    <row r="6" spans="1:22" ht="60" x14ac:dyDescent="0.25">
      <c r="A6" s="34" t="str">
        <f t="shared" ref="A6:A69" ca="1" si="1">INDIRECT(ADDRESS(U6+9,3,,,"Daten linear"))</f>
        <v/>
      </c>
      <c r="B6" s="43" t="str">
        <f t="shared" ref="B6:B69" ca="1" si="2">IF(ISERROR(V6),"",T6)</f>
        <v/>
      </c>
      <c r="C6" s="34" t="str">
        <f t="shared" ref="C6:C69" ca="1" si="3">IF(ISERROR(V6),"",INDIRECT(ADDRESS(U6,3,,,"Daten linear")))</f>
        <v/>
      </c>
      <c r="D6" s="34" t="str">
        <f t="shared" ref="D6:D69" ca="1" si="4">IF(ISERROR(V6),"",INDIRECT(ADDRESS(U6+6,3,,,"Daten linear")))</f>
        <v/>
      </c>
      <c r="E6" s="44" t="str">
        <f t="shared" ref="E6:E69" ca="1" si="5">IF(ISERROR(V6),"",INDIRECT(ADDRESS(U6+11,3,,,"Daten linear")))</f>
        <v/>
      </c>
      <c r="F6" s="43" t="str">
        <f t="shared" ref="F6:F69" ca="1" si="6">IF(ISERROR(V6),"",INDIRECT(ADDRESS(U6+5,3,,,"Daten linear")))</f>
        <v/>
      </c>
      <c r="G6" s="42" t="str">
        <f t="shared" ref="G6:G69" ca="1" si="7">IF(ISERROR(V6),"",INDIRECT(ADDRESS(U6+4,3,,,"Daten linear")))</f>
        <v/>
      </c>
      <c r="H6" s="42" t="str">
        <f t="shared" ref="H6:H69" ca="1" si="8">IF(ISERROR(V6),"",INDIRECT(ADDRESS(U6+7,3,,,"Daten linear")))</f>
        <v/>
      </c>
      <c r="I6" s="42" t="str">
        <f t="shared" ref="I6:I69" ca="1" si="9">IF(ISERROR(V6),"",INDIRECT(ADDRESS(U6+8,3,,,"Daten linear")))</f>
        <v/>
      </c>
      <c r="J6" s="42" t="str">
        <f t="shared" ref="J6:J69" ca="1" si="10">IF(ISERROR(V6),"",IF(INDIRECT(ADDRESS(U6,24,,,"Daten linear"))=1,"Musikverein:","Musikvereine:"))</f>
        <v/>
      </c>
      <c r="K6" s="42" t="str">
        <f t="shared" ref="K6:K69" ca="1" si="11">IF(ISERROR(V6),"",INDIRECT(ADDRESS(U6,23,,,"Daten linear")))</f>
        <v/>
      </c>
      <c r="L6" s="34" t="str">
        <f t="shared" ref="L6:L69" ca="1" si="12">IF(ISERROR(V6),"",INDIRECT(ADDRESS(U6+1,24,,,"Daten linear")))</f>
        <v/>
      </c>
      <c r="M6" s="34" t="str">
        <f t="shared" ref="M6:M69" ca="1" si="13">IF(ISERROR(V6),"",INDIRECT(ADDRESS(U6,25,,,"Daten linear")))</f>
        <v/>
      </c>
      <c r="N6" s="34" t="str">
        <f t="shared" ref="N6:N69" ca="1" si="14">IF(ISERROR(V6),"",INDIRECT(ADDRESS(U6+1,3,,,"Daten linear")))</f>
        <v/>
      </c>
      <c r="O6" s="34" t="str">
        <f t="shared" ref="O6:O69" ca="1" si="15">IF(ISERROR(V6),"",INDIRECT(ADDRESS(U6+2,3,,,"Daten linear")))</f>
        <v/>
      </c>
      <c r="P6" s="34" t="str">
        <f t="shared" ref="P6:P69" ca="1" si="16">IF(ISERROR(V6),"",INDIRECT(ADDRESS(U6+2,3,,,"Daten linear")))</f>
        <v/>
      </c>
      <c r="Q6" s="34" t="str">
        <f t="shared" ref="Q6:Q69" ca="1" si="17">IF(ISERROR(V6),"",INDIRECT(ADDRESS(U6+9,23,,,"Daten linear")))</f>
        <v/>
      </c>
      <c r="T6" s="34">
        <v>2</v>
      </c>
      <c r="U6" s="34">
        <f t="shared" ref="U6:U37" si="18">U5+20</f>
        <v>35</v>
      </c>
      <c r="V6" s="34" t="e">
        <f t="shared" ca="1" si="0"/>
        <v>#N/A</v>
      </c>
    </row>
    <row r="7" spans="1:22" ht="30" x14ac:dyDescent="0.25">
      <c r="A7" s="34" t="str">
        <f t="shared" ca="1" si="1"/>
        <v/>
      </c>
      <c r="B7" s="43" t="str">
        <f t="shared" ca="1" si="2"/>
        <v/>
      </c>
      <c r="C7" s="34" t="str">
        <f t="shared" ca="1" si="3"/>
        <v/>
      </c>
      <c r="D7" s="34" t="str">
        <f t="shared" ca="1" si="4"/>
        <v/>
      </c>
      <c r="E7" s="44" t="str">
        <f t="shared" ca="1" si="5"/>
        <v/>
      </c>
      <c r="F7" s="43" t="str">
        <f t="shared" ca="1" si="6"/>
        <v/>
      </c>
      <c r="G7" s="42" t="str">
        <f t="shared" ca="1" si="7"/>
        <v/>
      </c>
      <c r="H7" s="42" t="str">
        <f t="shared" ca="1" si="8"/>
        <v/>
      </c>
      <c r="I7" s="42" t="str">
        <f t="shared" ca="1" si="9"/>
        <v/>
      </c>
      <c r="J7" s="42" t="str">
        <f t="shared" ca="1" si="10"/>
        <v/>
      </c>
      <c r="K7" s="42" t="str">
        <f t="shared" ca="1" si="11"/>
        <v/>
      </c>
      <c r="L7" s="34" t="str">
        <f t="shared" ca="1" si="12"/>
        <v/>
      </c>
      <c r="M7" s="34" t="str">
        <f t="shared" ca="1" si="13"/>
        <v/>
      </c>
      <c r="N7" s="34" t="str">
        <f t="shared" ca="1" si="14"/>
        <v/>
      </c>
      <c r="O7" s="34" t="str">
        <f t="shared" ca="1" si="15"/>
        <v/>
      </c>
      <c r="P7" s="34" t="str">
        <f t="shared" ca="1" si="16"/>
        <v/>
      </c>
      <c r="Q7" s="34" t="str">
        <f t="shared" ca="1" si="17"/>
        <v/>
      </c>
      <c r="T7" s="34">
        <v>3</v>
      </c>
      <c r="U7" s="34">
        <f t="shared" si="18"/>
        <v>55</v>
      </c>
      <c r="V7" s="34" t="e">
        <f t="shared" ca="1" si="0"/>
        <v>#N/A</v>
      </c>
    </row>
    <row r="8" spans="1:22" x14ac:dyDescent="0.25">
      <c r="A8" s="34" t="str">
        <f t="shared" ca="1" si="1"/>
        <v/>
      </c>
      <c r="B8" s="43" t="str">
        <f t="shared" ca="1" si="2"/>
        <v/>
      </c>
      <c r="C8" s="34" t="str">
        <f t="shared" ca="1" si="3"/>
        <v/>
      </c>
      <c r="D8" s="34" t="str">
        <f t="shared" ca="1" si="4"/>
        <v/>
      </c>
      <c r="E8" s="44" t="str">
        <f t="shared" ca="1" si="5"/>
        <v/>
      </c>
      <c r="F8" s="43" t="str">
        <f t="shared" ca="1" si="6"/>
        <v/>
      </c>
      <c r="G8" s="42" t="str">
        <f t="shared" ca="1" si="7"/>
        <v/>
      </c>
      <c r="H8" s="42" t="str">
        <f t="shared" ca="1" si="8"/>
        <v/>
      </c>
      <c r="I8" s="42" t="str">
        <f t="shared" ca="1" si="9"/>
        <v/>
      </c>
      <c r="J8" s="42" t="str">
        <f t="shared" ca="1" si="10"/>
        <v/>
      </c>
      <c r="K8" s="42" t="str">
        <f t="shared" ca="1" si="11"/>
        <v/>
      </c>
      <c r="L8" s="34" t="str">
        <f t="shared" ca="1" si="12"/>
        <v/>
      </c>
      <c r="M8" s="34" t="str">
        <f t="shared" ca="1" si="13"/>
        <v/>
      </c>
      <c r="N8" s="34" t="str">
        <f t="shared" ca="1" si="14"/>
        <v/>
      </c>
      <c r="O8" s="34" t="str">
        <f t="shared" ca="1" si="15"/>
        <v/>
      </c>
      <c r="P8" s="34" t="str">
        <f t="shared" ca="1" si="16"/>
        <v/>
      </c>
      <c r="Q8" s="34" t="str">
        <f t="shared" ca="1" si="17"/>
        <v/>
      </c>
      <c r="T8" s="34">
        <v>4</v>
      </c>
      <c r="U8" s="34">
        <f t="shared" si="18"/>
        <v>75</v>
      </c>
      <c r="V8" s="34" t="e">
        <f t="shared" ca="1" si="0"/>
        <v>#N/A</v>
      </c>
    </row>
    <row r="9" spans="1:22" x14ac:dyDescent="0.25">
      <c r="A9" s="34" t="str">
        <f t="shared" ca="1" si="1"/>
        <v/>
      </c>
      <c r="B9" s="43" t="str">
        <f t="shared" ca="1" si="2"/>
        <v/>
      </c>
      <c r="C9" s="34" t="str">
        <f t="shared" ca="1" si="3"/>
        <v/>
      </c>
      <c r="D9" s="34" t="str">
        <f t="shared" ca="1" si="4"/>
        <v/>
      </c>
      <c r="E9" s="44" t="str">
        <f t="shared" ca="1" si="5"/>
        <v/>
      </c>
      <c r="F9" s="43" t="str">
        <f t="shared" ca="1" si="6"/>
        <v/>
      </c>
      <c r="G9" s="42" t="str">
        <f t="shared" ca="1" si="7"/>
        <v/>
      </c>
      <c r="H9" s="42" t="str">
        <f t="shared" ca="1" si="8"/>
        <v/>
      </c>
      <c r="I9" s="42" t="str">
        <f t="shared" ca="1" si="9"/>
        <v/>
      </c>
      <c r="J9" s="42" t="str">
        <f t="shared" ca="1" si="10"/>
        <v/>
      </c>
      <c r="K9" s="42" t="str">
        <f t="shared" ca="1" si="11"/>
        <v/>
      </c>
      <c r="L9" s="34" t="str">
        <f t="shared" ca="1" si="12"/>
        <v/>
      </c>
      <c r="M9" s="34" t="str">
        <f t="shared" ca="1" si="13"/>
        <v/>
      </c>
      <c r="N9" s="34" t="str">
        <f t="shared" ca="1" si="14"/>
        <v/>
      </c>
      <c r="O9" s="34" t="str">
        <f t="shared" ca="1" si="15"/>
        <v/>
      </c>
      <c r="P9" s="34" t="str">
        <f t="shared" ca="1" si="16"/>
        <v/>
      </c>
      <c r="Q9" s="34" t="str">
        <f t="shared" ca="1" si="17"/>
        <v/>
      </c>
      <c r="T9" s="34">
        <v>5</v>
      </c>
      <c r="U9" s="34">
        <f t="shared" si="18"/>
        <v>95</v>
      </c>
      <c r="V9" s="34" t="e">
        <f t="shared" ca="1" si="0"/>
        <v>#N/A</v>
      </c>
    </row>
    <row r="10" spans="1:22" x14ac:dyDescent="0.25">
      <c r="A10" s="34" t="str">
        <f t="shared" ca="1" si="1"/>
        <v/>
      </c>
      <c r="B10" s="43" t="str">
        <f t="shared" ca="1" si="2"/>
        <v/>
      </c>
      <c r="C10" s="34" t="str">
        <f t="shared" ca="1" si="3"/>
        <v/>
      </c>
      <c r="D10" s="34" t="str">
        <f t="shared" ca="1" si="4"/>
        <v/>
      </c>
      <c r="E10" s="44" t="str">
        <f t="shared" ca="1" si="5"/>
        <v/>
      </c>
      <c r="F10" s="43" t="str">
        <f t="shared" ca="1" si="6"/>
        <v/>
      </c>
      <c r="G10" s="42" t="str">
        <f t="shared" ca="1" si="7"/>
        <v/>
      </c>
      <c r="H10" s="42" t="str">
        <f t="shared" ca="1" si="8"/>
        <v/>
      </c>
      <c r="I10" s="42" t="str">
        <f t="shared" ca="1" si="9"/>
        <v/>
      </c>
      <c r="J10" s="42" t="str">
        <f t="shared" ca="1" si="10"/>
        <v/>
      </c>
      <c r="K10" s="42" t="str">
        <f t="shared" ca="1" si="11"/>
        <v/>
      </c>
      <c r="L10" s="34" t="str">
        <f t="shared" ca="1" si="12"/>
        <v/>
      </c>
      <c r="M10" s="34" t="str">
        <f t="shared" ca="1" si="13"/>
        <v/>
      </c>
      <c r="N10" s="34" t="str">
        <f t="shared" ca="1" si="14"/>
        <v/>
      </c>
      <c r="O10" s="34" t="str">
        <f t="shared" ca="1" si="15"/>
        <v/>
      </c>
      <c r="P10" s="34" t="str">
        <f t="shared" ca="1" si="16"/>
        <v/>
      </c>
      <c r="Q10" s="34" t="str">
        <f t="shared" ca="1" si="17"/>
        <v/>
      </c>
      <c r="T10" s="34">
        <v>6</v>
      </c>
      <c r="U10" s="34">
        <f t="shared" si="18"/>
        <v>115</v>
      </c>
      <c r="V10" s="34" t="e">
        <f t="shared" ca="1" si="0"/>
        <v>#N/A</v>
      </c>
    </row>
    <row r="11" spans="1:22" ht="45" x14ac:dyDescent="0.25">
      <c r="A11" s="34" t="str">
        <f t="shared" ca="1" si="1"/>
        <v/>
      </c>
      <c r="B11" s="43" t="str">
        <f t="shared" ca="1" si="2"/>
        <v/>
      </c>
      <c r="C11" s="34" t="str">
        <f t="shared" ca="1" si="3"/>
        <v/>
      </c>
      <c r="D11" s="34" t="str">
        <f t="shared" ca="1" si="4"/>
        <v/>
      </c>
      <c r="E11" s="44" t="str">
        <f t="shared" ca="1" si="5"/>
        <v/>
      </c>
      <c r="F11" s="43" t="str">
        <f t="shared" ca="1" si="6"/>
        <v/>
      </c>
      <c r="G11" s="42" t="str">
        <f t="shared" ca="1" si="7"/>
        <v/>
      </c>
      <c r="H11" s="42" t="str">
        <f t="shared" ca="1" si="8"/>
        <v/>
      </c>
      <c r="I11" s="42" t="str">
        <f t="shared" ca="1" si="9"/>
        <v/>
      </c>
      <c r="J11" s="42" t="str">
        <f t="shared" ca="1" si="10"/>
        <v/>
      </c>
      <c r="K11" s="42" t="str">
        <f t="shared" ca="1" si="11"/>
        <v/>
      </c>
      <c r="L11" s="34" t="str">
        <f t="shared" ca="1" si="12"/>
        <v/>
      </c>
      <c r="M11" s="34" t="str">
        <f t="shared" ca="1" si="13"/>
        <v/>
      </c>
      <c r="N11" s="34" t="str">
        <f t="shared" ca="1" si="14"/>
        <v/>
      </c>
      <c r="O11" s="34" t="str">
        <f t="shared" ca="1" si="15"/>
        <v/>
      </c>
      <c r="P11" s="34" t="str">
        <f t="shared" ca="1" si="16"/>
        <v/>
      </c>
      <c r="Q11" s="34" t="str">
        <f t="shared" ca="1" si="17"/>
        <v/>
      </c>
      <c r="T11" s="34">
        <v>7</v>
      </c>
      <c r="U11" s="34">
        <f t="shared" si="18"/>
        <v>135</v>
      </c>
      <c r="V11" s="34" t="e">
        <f t="shared" ca="1" si="0"/>
        <v>#N/A</v>
      </c>
    </row>
    <row r="12" spans="1:22" ht="45" x14ac:dyDescent="0.25">
      <c r="A12" s="34" t="str">
        <f t="shared" ca="1" si="1"/>
        <v/>
      </c>
      <c r="B12" s="43" t="str">
        <f t="shared" ca="1" si="2"/>
        <v/>
      </c>
      <c r="C12" s="34" t="str">
        <f t="shared" ca="1" si="3"/>
        <v/>
      </c>
      <c r="D12" s="34" t="str">
        <f t="shared" ca="1" si="4"/>
        <v/>
      </c>
      <c r="E12" s="44" t="str">
        <f t="shared" ca="1" si="5"/>
        <v/>
      </c>
      <c r="F12" s="43" t="str">
        <f t="shared" ca="1" si="6"/>
        <v/>
      </c>
      <c r="G12" s="42" t="str">
        <f t="shared" ca="1" si="7"/>
        <v/>
      </c>
      <c r="H12" s="42" t="str">
        <f t="shared" ca="1" si="8"/>
        <v/>
      </c>
      <c r="I12" s="42" t="str">
        <f t="shared" ca="1" si="9"/>
        <v/>
      </c>
      <c r="J12" s="42" t="str">
        <f t="shared" ca="1" si="10"/>
        <v/>
      </c>
      <c r="K12" s="42" t="str">
        <f t="shared" ca="1" si="11"/>
        <v/>
      </c>
      <c r="L12" s="34" t="str">
        <f t="shared" ca="1" si="12"/>
        <v/>
      </c>
      <c r="M12" s="34" t="str">
        <f t="shared" ca="1" si="13"/>
        <v/>
      </c>
      <c r="N12" s="34" t="str">
        <f t="shared" ca="1" si="14"/>
        <v/>
      </c>
      <c r="O12" s="34" t="str">
        <f t="shared" ca="1" si="15"/>
        <v/>
      </c>
      <c r="P12" s="34" t="str">
        <f t="shared" ca="1" si="16"/>
        <v/>
      </c>
      <c r="Q12" s="34" t="str">
        <f t="shared" ca="1" si="17"/>
        <v/>
      </c>
      <c r="T12" s="34">
        <v>8</v>
      </c>
      <c r="U12" s="34">
        <f t="shared" si="18"/>
        <v>155</v>
      </c>
      <c r="V12" s="34" t="e">
        <f t="shared" ca="1" si="0"/>
        <v>#N/A</v>
      </c>
    </row>
    <row r="13" spans="1:22" ht="45" x14ac:dyDescent="0.25">
      <c r="A13" s="34" t="str">
        <f t="shared" ca="1" si="1"/>
        <v/>
      </c>
      <c r="B13" s="43" t="str">
        <f t="shared" ca="1" si="2"/>
        <v/>
      </c>
      <c r="C13" s="34" t="str">
        <f t="shared" ca="1" si="3"/>
        <v/>
      </c>
      <c r="D13" s="34" t="str">
        <f t="shared" ca="1" si="4"/>
        <v/>
      </c>
      <c r="E13" s="44" t="str">
        <f t="shared" ca="1" si="5"/>
        <v/>
      </c>
      <c r="F13" s="43" t="str">
        <f t="shared" ca="1" si="6"/>
        <v/>
      </c>
      <c r="G13" s="42" t="str">
        <f t="shared" ca="1" si="7"/>
        <v/>
      </c>
      <c r="H13" s="42" t="str">
        <f t="shared" ca="1" si="8"/>
        <v/>
      </c>
      <c r="I13" s="42" t="str">
        <f t="shared" ca="1" si="9"/>
        <v/>
      </c>
      <c r="J13" s="42" t="str">
        <f t="shared" ca="1" si="10"/>
        <v/>
      </c>
      <c r="K13" s="42" t="str">
        <f t="shared" ca="1" si="11"/>
        <v/>
      </c>
      <c r="L13" s="34" t="str">
        <f t="shared" ca="1" si="12"/>
        <v/>
      </c>
      <c r="M13" s="34" t="str">
        <f t="shared" ca="1" si="13"/>
        <v/>
      </c>
      <c r="N13" s="34" t="str">
        <f t="shared" ca="1" si="14"/>
        <v/>
      </c>
      <c r="O13" s="34" t="str">
        <f t="shared" ca="1" si="15"/>
        <v/>
      </c>
      <c r="P13" s="34" t="str">
        <f t="shared" ca="1" si="16"/>
        <v/>
      </c>
      <c r="Q13" s="34" t="str">
        <f t="shared" ca="1" si="17"/>
        <v/>
      </c>
      <c r="T13" s="34">
        <v>9</v>
      </c>
      <c r="U13" s="34">
        <f t="shared" si="18"/>
        <v>175</v>
      </c>
      <c r="V13" s="34" t="e">
        <f t="shared" ca="1" si="0"/>
        <v>#N/A</v>
      </c>
    </row>
    <row r="14" spans="1:22" ht="45" x14ac:dyDescent="0.25">
      <c r="A14" s="34" t="str">
        <f t="shared" ca="1" si="1"/>
        <v/>
      </c>
      <c r="B14" s="43" t="str">
        <f t="shared" ca="1" si="2"/>
        <v/>
      </c>
      <c r="C14" s="34" t="str">
        <f t="shared" ca="1" si="3"/>
        <v/>
      </c>
      <c r="D14" s="34" t="str">
        <f t="shared" ca="1" si="4"/>
        <v/>
      </c>
      <c r="E14" s="44" t="str">
        <f t="shared" ca="1" si="5"/>
        <v/>
      </c>
      <c r="F14" s="43" t="str">
        <f t="shared" ca="1" si="6"/>
        <v/>
      </c>
      <c r="G14" s="42" t="str">
        <f t="shared" ca="1" si="7"/>
        <v/>
      </c>
      <c r="H14" s="42" t="str">
        <f t="shared" ca="1" si="8"/>
        <v/>
      </c>
      <c r="I14" s="42" t="str">
        <f t="shared" ca="1" si="9"/>
        <v/>
      </c>
      <c r="J14" s="42" t="str">
        <f t="shared" ca="1" si="10"/>
        <v/>
      </c>
      <c r="K14" s="42" t="str">
        <f t="shared" ca="1" si="11"/>
        <v/>
      </c>
      <c r="L14" s="34" t="str">
        <f t="shared" ca="1" si="12"/>
        <v/>
      </c>
      <c r="M14" s="34" t="str">
        <f t="shared" ca="1" si="13"/>
        <v/>
      </c>
      <c r="N14" s="34" t="str">
        <f t="shared" ca="1" si="14"/>
        <v/>
      </c>
      <c r="O14" s="34" t="str">
        <f t="shared" ca="1" si="15"/>
        <v/>
      </c>
      <c r="P14" s="34" t="str">
        <f t="shared" ca="1" si="16"/>
        <v/>
      </c>
      <c r="Q14" s="34" t="str">
        <f t="shared" ca="1" si="17"/>
        <v/>
      </c>
      <c r="T14" s="34">
        <v>10</v>
      </c>
      <c r="U14" s="34">
        <f t="shared" si="18"/>
        <v>195</v>
      </c>
      <c r="V14" s="34" t="e">
        <f t="shared" ca="1" si="0"/>
        <v>#N/A</v>
      </c>
    </row>
    <row r="15" spans="1:22" ht="45" x14ac:dyDescent="0.25">
      <c r="A15" s="34" t="str">
        <f t="shared" ca="1" si="1"/>
        <v/>
      </c>
      <c r="B15" s="43" t="str">
        <f t="shared" ca="1" si="2"/>
        <v/>
      </c>
      <c r="C15" s="34" t="str">
        <f t="shared" ca="1" si="3"/>
        <v/>
      </c>
      <c r="D15" s="34" t="str">
        <f t="shared" ca="1" si="4"/>
        <v/>
      </c>
      <c r="E15" s="44" t="str">
        <f t="shared" ca="1" si="5"/>
        <v/>
      </c>
      <c r="F15" s="43" t="str">
        <f t="shared" ca="1" si="6"/>
        <v/>
      </c>
      <c r="G15" s="42" t="str">
        <f t="shared" ca="1" si="7"/>
        <v/>
      </c>
      <c r="H15" s="42" t="str">
        <f t="shared" ca="1" si="8"/>
        <v/>
      </c>
      <c r="I15" s="42" t="str">
        <f t="shared" ca="1" si="9"/>
        <v/>
      </c>
      <c r="J15" s="42" t="str">
        <f t="shared" ca="1" si="10"/>
        <v/>
      </c>
      <c r="K15" s="42" t="str">
        <f t="shared" ca="1" si="11"/>
        <v/>
      </c>
      <c r="L15" s="34" t="str">
        <f t="shared" ca="1" si="12"/>
        <v/>
      </c>
      <c r="M15" s="34" t="str">
        <f t="shared" ca="1" si="13"/>
        <v/>
      </c>
      <c r="N15" s="34" t="str">
        <f t="shared" ca="1" si="14"/>
        <v/>
      </c>
      <c r="O15" s="34" t="str">
        <f t="shared" ca="1" si="15"/>
        <v/>
      </c>
      <c r="P15" s="34" t="str">
        <f t="shared" ca="1" si="16"/>
        <v/>
      </c>
      <c r="Q15" s="34" t="str">
        <f t="shared" ca="1" si="17"/>
        <v/>
      </c>
      <c r="T15" s="34">
        <v>11</v>
      </c>
      <c r="U15" s="34">
        <f t="shared" si="18"/>
        <v>215</v>
      </c>
      <c r="V15" s="34" t="e">
        <f t="shared" ca="1" si="0"/>
        <v>#N/A</v>
      </c>
    </row>
    <row r="16" spans="1:22" ht="45" x14ac:dyDescent="0.25">
      <c r="A16" s="34" t="str">
        <f t="shared" ca="1" si="1"/>
        <v/>
      </c>
      <c r="B16" s="43" t="str">
        <f t="shared" ca="1" si="2"/>
        <v/>
      </c>
      <c r="C16" s="34" t="str">
        <f t="shared" ca="1" si="3"/>
        <v/>
      </c>
      <c r="D16" s="34" t="str">
        <f t="shared" ca="1" si="4"/>
        <v/>
      </c>
      <c r="E16" s="44" t="str">
        <f t="shared" ca="1" si="5"/>
        <v/>
      </c>
      <c r="F16" s="43" t="str">
        <f t="shared" ca="1" si="6"/>
        <v/>
      </c>
      <c r="G16" s="42" t="str">
        <f t="shared" ca="1" si="7"/>
        <v/>
      </c>
      <c r="H16" s="42" t="str">
        <f t="shared" ca="1" si="8"/>
        <v/>
      </c>
      <c r="I16" s="42" t="str">
        <f t="shared" ca="1" si="9"/>
        <v/>
      </c>
      <c r="J16" s="42" t="str">
        <f t="shared" ca="1" si="10"/>
        <v/>
      </c>
      <c r="K16" s="42" t="str">
        <f t="shared" ca="1" si="11"/>
        <v/>
      </c>
      <c r="L16" s="34" t="str">
        <f t="shared" ca="1" si="12"/>
        <v/>
      </c>
      <c r="M16" s="34" t="str">
        <f t="shared" ca="1" si="13"/>
        <v/>
      </c>
      <c r="N16" s="34" t="str">
        <f t="shared" ca="1" si="14"/>
        <v/>
      </c>
      <c r="O16" s="34" t="str">
        <f t="shared" ca="1" si="15"/>
        <v/>
      </c>
      <c r="P16" s="34" t="str">
        <f t="shared" ca="1" si="16"/>
        <v/>
      </c>
      <c r="Q16" s="34" t="str">
        <f t="shared" ca="1" si="17"/>
        <v/>
      </c>
      <c r="T16" s="34">
        <v>12</v>
      </c>
      <c r="U16" s="34">
        <f t="shared" si="18"/>
        <v>235</v>
      </c>
      <c r="V16" s="34" t="e">
        <f t="shared" ca="1" si="0"/>
        <v>#N/A</v>
      </c>
    </row>
    <row r="17" spans="1:22" x14ac:dyDescent="0.25">
      <c r="A17" s="34" t="str">
        <f t="shared" ca="1" si="1"/>
        <v/>
      </c>
      <c r="B17" s="43" t="str">
        <f t="shared" ca="1" si="2"/>
        <v/>
      </c>
      <c r="C17" s="34" t="str">
        <f t="shared" ca="1" si="3"/>
        <v/>
      </c>
      <c r="D17" s="34" t="str">
        <f t="shared" ca="1" si="4"/>
        <v/>
      </c>
      <c r="E17" s="44" t="str">
        <f t="shared" ca="1" si="5"/>
        <v/>
      </c>
      <c r="F17" s="43" t="str">
        <f t="shared" ca="1" si="6"/>
        <v/>
      </c>
      <c r="G17" s="42" t="str">
        <f t="shared" ca="1" si="7"/>
        <v/>
      </c>
      <c r="H17" s="42" t="str">
        <f t="shared" ca="1" si="8"/>
        <v/>
      </c>
      <c r="I17" s="42" t="str">
        <f t="shared" ca="1" si="9"/>
        <v/>
      </c>
      <c r="J17" s="42" t="str">
        <f t="shared" ca="1" si="10"/>
        <v/>
      </c>
      <c r="K17" s="42" t="str">
        <f t="shared" ca="1" si="11"/>
        <v/>
      </c>
      <c r="L17" s="34" t="str">
        <f t="shared" ca="1" si="12"/>
        <v/>
      </c>
      <c r="M17" s="34" t="str">
        <f t="shared" ca="1" si="13"/>
        <v/>
      </c>
      <c r="N17" s="34" t="str">
        <f t="shared" ca="1" si="14"/>
        <v/>
      </c>
      <c r="O17" s="34" t="str">
        <f t="shared" ca="1" si="15"/>
        <v/>
      </c>
      <c r="P17" s="34" t="str">
        <f t="shared" ca="1" si="16"/>
        <v/>
      </c>
      <c r="Q17" s="34" t="str">
        <f t="shared" ca="1" si="17"/>
        <v/>
      </c>
      <c r="T17" s="34">
        <v>13</v>
      </c>
      <c r="U17" s="34">
        <f t="shared" si="18"/>
        <v>255</v>
      </c>
      <c r="V17" s="34" t="e">
        <f t="shared" ca="1" si="0"/>
        <v>#N/A</v>
      </c>
    </row>
    <row r="18" spans="1:22" x14ac:dyDescent="0.25">
      <c r="A18" s="34" t="str">
        <f t="shared" ca="1" si="1"/>
        <v/>
      </c>
      <c r="B18" s="43" t="str">
        <f t="shared" ca="1" si="2"/>
        <v/>
      </c>
      <c r="C18" s="34" t="str">
        <f t="shared" ca="1" si="3"/>
        <v/>
      </c>
      <c r="D18" s="34" t="str">
        <f t="shared" ca="1" si="4"/>
        <v/>
      </c>
      <c r="E18" s="44" t="str">
        <f t="shared" ca="1" si="5"/>
        <v/>
      </c>
      <c r="F18" s="43" t="str">
        <f t="shared" ca="1" si="6"/>
        <v/>
      </c>
      <c r="G18" s="42" t="str">
        <f t="shared" ca="1" si="7"/>
        <v/>
      </c>
      <c r="H18" s="42" t="str">
        <f t="shared" ca="1" si="8"/>
        <v/>
      </c>
      <c r="I18" s="42" t="str">
        <f t="shared" ca="1" si="9"/>
        <v/>
      </c>
      <c r="J18" s="42" t="str">
        <f t="shared" ca="1" si="10"/>
        <v/>
      </c>
      <c r="K18" s="42" t="str">
        <f t="shared" ca="1" si="11"/>
        <v/>
      </c>
      <c r="L18" s="34" t="str">
        <f t="shared" ca="1" si="12"/>
        <v/>
      </c>
      <c r="M18" s="34" t="str">
        <f t="shared" ca="1" si="13"/>
        <v/>
      </c>
      <c r="N18" s="34" t="str">
        <f t="shared" ca="1" si="14"/>
        <v/>
      </c>
      <c r="O18" s="34" t="str">
        <f t="shared" ca="1" si="15"/>
        <v/>
      </c>
      <c r="P18" s="34" t="str">
        <f t="shared" ca="1" si="16"/>
        <v/>
      </c>
      <c r="Q18" s="34" t="str">
        <f t="shared" ca="1" si="17"/>
        <v/>
      </c>
      <c r="T18" s="34">
        <v>14</v>
      </c>
      <c r="U18" s="34">
        <f t="shared" si="18"/>
        <v>275</v>
      </c>
      <c r="V18" s="34" t="e">
        <f t="shared" ca="1" si="0"/>
        <v>#N/A</v>
      </c>
    </row>
    <row r="19" spans="1:22" x14ac:dyDescent="0.25">
      <c r="A19" s="34" t="str">
        <f t="shared" ca="1" si="1"/>
        <v/>
      </c>
      <c r="B19" s="43" t="str">
        <f t="shared" ca="1" si="2"/>
        <v/>
      </c>
      <c r="C19" s="34" t="str">
        <f t="shared" ca="1" si="3"/>
        <v/>
      </c>
      <c r="D19" s="34" t="str">
        <f t="shared" ca="1" si="4"/>
        <v/>
      </c>
      <c r="E19" s="44" t="str">
        <f t="shared" ca="1" si="5"/>
        <v/>
      </c>
      <c r="F19" s="43" t="str">
        <f t="shared" ca="1" si="6"/>
        <v/>
      </c>
      <c r="G19" s="42" t="str">
        <f t="shared" ca="1" si="7"/>
        <v/>
      </c>
      <c r="H19" s="42" t="str">
        <f t="shared" ca="1" si="8"/>
        <v/>
      </c>
      <c r="I19" s="42" t="str">
        <f t="shared" ca="1" si="9"/>
        <v/>
      </c>
      <c r="J19" s="42" t="str">
        <f t="shared" ca="1" si="10"/>
        <v/>
      </c>
      <c r="K19" s="42" t="str">
        <f t="shared" ca="1" si="11"/>
        <v/>
      </c>
      <c r="L19" s="34" t="str">
        <f t="shared" ca="1" si="12"/>
        <v/>
      </c>
      <c r="M19" s="34" t="str">
        <f t="shared" ca="1" si="13"/>
        <v/>
      </c>
      <c r="N19" s="34" t="str">
        <f t="shared" ca="1" si="14"/>
        <v/>
      </c>
      <c r="O19" s="34" t="str">
        <f t="shared" ca="1" si="15"/>
        <v/>
      </c>
      <c r="P19" s="34" t="str">
        <f t="shared" ca="1" si="16"/>
        <v/>
      </c>
      <c r="Q19" s="34" t="str">
        <f t="shared" ca="1" si="17"/>
        <v/>
      </c>
      <c r="T19" s="34">
        <v>15</v>
      </c>
      <c r="U19" s="34">
        <f t="shared" si="18"/>
        <v>295</v>
      </c>
      <c r="V19" s="34" t="e">
        <f t="shared" ca="1" si="0"/>
        <v>#N/A</v>
      </c>
    </row>
    <row r="20" spans="1:22" x14ac:dyDescent="0.25">
      <c r="A20" s="34" t="str">
        <f t="shared" ca="1" si="1"/>
        <v/>
      </c>
      <c r="B20" s="43" t="str">
        <f t="shared" ca="1" si="2"/>
        <v/>
      </c>
      <c r="C20" s="34" t="str">
        <f t="shared" ca="1" si="3"/>
        <v/>
      </c>
      <c r="D20" s="34" t="str">
        <f t="shared" ca="1" si="4"/>
        <v/>
      </c>
      <c r="E20" s="44" t="str">
        <f t="shared" ca="1" si="5"/>
        <v/>
      </c>
      <c r="F20" s="43" t="str">
        <f t="shared" ca="1" si="6"/>
        <v/>
      </c>
      <c r="G20" s="42" t="str">
        <f t="shared" ca="1" si="7"/>
        <v/>
      </c>
      <c r="H20" s="42" t="str">
        <f t="shared" ca="1" si="8"/>
        <v/>
      </c>
      <c r="I20" s="42" t="str">
        <f t="shared" ca="1" si="9"/>
        <v/>
      </c>
      <c r="J20" s="42" t="str">
        <f t="shared" ca="1" si="10"/>
        <v/>
      </c>
      <c r="K20" s="42" t="str">
        <f t="shared" ca="1" si="11"/>
        <v/>
      </c>
      <c r="L20" s="34" t="str">
        <f t="shared" ca="1" si="12"/>
        <v/>
      </c>
      <c r="M20" s="34" t="str">
        <f t="shared" ca="1" si="13"/>
        <v/>
      </c>
      <c r="N20" s="34" t="str">
        <f t="shared" ca="1" si="14"/>
        <v/>
      </c>
      <c r="O20" s="34" t="str">
        <f t="shared" ca="1" si="15"/>
        <v/>
      </c>
      <c r="P20" s="34" t="str">
        <f t="shared" ca="1" si="16"/>
        <v/>
      </c>
      <c r="Q20" s="34" t="str">
        <f t="shared" ca="1" si="17"/>
        <v/>
      </c>
      <c r="T20" s="34">
        <v>16</v>
      </c>
      <c r="U20" s="34">
        <f t="shared" si="18"/>
        <v>315</v>
      </c>
      <c r="V20" s="34" t="e">
        <f t="shared" ca="1" si="0"/>
        <v>#N/A</v>
      </c>
    </row>
    <row r="21" spans="1:22" x14ac:dyDescent="0.25">
      <c r="A21" s="34" t="str">
        <f t="shared" ca="1" si="1"/>
        <v/>
      </c>
      <c r="B21" s="43" t="str">
        <f t="shared" ca="1" si="2"/>
        <v/>
      </c>
      <c r="C21" s="34" t="str">
        <f t="shared" ca="1" si="3"/>
        <v/>
      </c>
      <c r="D21" s="34" t="str">
        <f t="shared" ca="1" si="4"/>
        <v/>
      </c>
      <c r="E21" s="44" t="str">
        <f t="shared" ca="1" si="5"/>
        <v/>
      </c>
      <c r="F21" s="43" t="str">
        <f t="shared" ca="1" si="6"/>
        <v/>
      </c>
      <c r="G21" s="42" t="str">
        <f t="shared" ca="1" si="7"/>
        <v/>
      </c>
      <c r="H21" s="42" t="str">
        <f t="shared" ca="1" si="8"/>
        <v/>
      </c>
      <c r="I21" s="42" t="str">
        <f t="shared" ca="1" si="9"/>
        <v/>
      </c>
      <c r="J21" s="42" t="str">
        <f t="shared" ca="1" si="10"/>
        <v/>
      </c>
      <c r="K21" s="42" t="str">
        <f t="shared" ca="1" si="11"/>
        <v/>
      </c>
      <c r="L21" s="34" t="str">
        <f t="shared" ca="1" si="12"/>
        <v/>
      </c>
      <c r="M21" s="34" t="str">
        <f t="shared" ca="1" si="13"/>
        <v/>
      </c>
      <c r="N21" s="34" t="str">
        <f t="shared" ca="1" si="14"/>
        <v/>
      </c>
      <c r="O21" s="34" t="str">
        <f t="shared" ca="1" si="15"/>
        <v/>
      </c>
      <c r="P21" s="34" t="str">
        <f t="shared" ca="1" si="16"/>
        <v/>
      </c>
      <c r="Q21" s="34" t="str">
        <f t="shared" ca="1" si="17"/>
        <v/>
      </c>
      <c r="T21" s="34">
        <v>17</v>
      </c>
      <c r="U21" s="34">
        <f t="shared" si="18"/>
        <v>335</v>
      </c>
      <c r="V21" s="34" t="e">
        <f t="shared" ca="1" si="0"/>
        <v>#N/A</v>
      </c>
    </row>
    <row r="22" spans="1:22" x14ac:dyDescent="0.25">
      <c r="A22" s="34" t="str">
        <f t="shared" ca="1" si="1"/>
        <v/>
      </c>
      <c r="B22" s="43" t="str">
        <f t="shared" ca="1" si="2"/>
        <v/>
      </c>
      <c r="C22" s="34" t="str">
        <f t="shared" ca="1" si="3"/>
        <v/>
      </c>
      <c r="D22" s="34" t="str">
        <f t="shared" ca="1" si="4"/>
        <v/>
      </c>
      <c r="E22" s="44" t="str">
        <f t="shared" ca="1" si="5"/>
        <v/>
      </c>
      <c r="F22" s="43" t="str">
        <f t="shared" ca="1" si="6"/>
        <v/>
      </c>
      <c r="G22" s="42" t="str">
        <f t="shared" ca="1" si="7"/>
        <v/>
      </c>
      <c r="H22" s="42" t="str">
        <f t="shared" ca="1" si="8"/>
        <v/>
      </c>
      <c r="I22" s="42" t="str">
        <f t="shared" ca="1" si="9"/>
        <v/>
      </c>
      <c r="J22" s="42" t="str">
        <f t="shared" ca="1" si="10"/>
        <v/>
      </c>
      <c r="K22" s="42" t="str">
        <f t="shared" ca="1" si="11"/>
        <v/>
      </c>
      <c r="L22" s="34" t="str">
        <f t="shared" ca="1" si="12"/>
        <v/>
      </c>
      <c r="M22" s="34" t="str">
        <f t="shared" ca="1" si="13"/>
        <v/>
      </c>
      <c r="N22" s="34" t="str">
        <f t="shared" ca="1" si="14"/>
        <v/>
      </c>
      <c r="O22" s="34" t="str">
        <f t="shared" ca="1" si="15"/>
        <v/>
      </c>
      <c r="P22" s="34" t="str">
        <f t="shared" ca="1" si="16"/>
        <v/>
      </c>
      <c r="Q22" s="34" t="str">
        <f t="shared" ca="1" si="17"/>
        <v/>
      </c>
      <c r="T22" s="34">
        <v>18</v>
      </c>
      <c r="U22" s="34">
        <f t="shared" si="18"/>
        <v>355</v>
      </c>
      <c r="V22" s="34" t="e">
        <f t="shared" ca="1" si="0"/>
        <v>#N/A</v>
      </c>
    </row>
    <row r="23" spans="1:22" x14ac:dyDescent="0.25">
      <c r="A23" s="34" t="str">
        <f t="shared" ca="1" si="1"/>
        <v/>
      </c>
      <c r="B23" s="43" t="str">
        <f t="shared" ca="1" si="2"/>
        <v/>
      </c>
      <c r="C23" s="34" t="str">
        <f t="shared" ca="1" si="3"/>
        <v/>
      </c>
      <c r="D23" s="34" t="str">
        <f t="shared" ca="1" si="4"/>
        <v/>
      </c>
      <c r="E23" s="44" t="str">
        <f t="shared" ca="1" si="5"/>
        <v/>
      </c>
      <c r="F23" s="43" t="str">
        <f t="shared" ca="1" si="6"/>
        <v/>
      </c>
      <c r="G23" s="42" t="str">
        <f t="shared" ca="1" si="7"/>
        <v/>
      </c>
      <c r="H23" s="42" t="str">
        <f t="shared" ca="1" si="8"/>
        <v/>
      </c>
      <c r="I23" s="42" t="str">
        <f t="shared" ca="1" si="9"/>
        <v/>
      </c>
      <c r="J23" s="42" t="str">
        <f t="shared" ca="1" si="10"/>
        <v/>
      </c>
      <c r="K23" s="42" t="str">
        <f t="shared" ca="1" si="11"/>
        <v/>
      </c>
      <c r="L23" s="34" t="str">
        <f t="shared" ca="1" si="12"/>
        <v/>
      </c>
      <c r="M23" s="34" t="str">
        <f t="shared" ca="1" si="13"/>
        <v/>
      </c>
      <c r="N23" s="34" t="str">
        <f t="shared" ca="1" si="14"/>
        <v/>
      </c>
      <c r="O23" s="34" t="str">
        <f t="shared" ca="1" si="15"/>
        <v/>
      </c>
      <c r="P23" s="34" t="str">
        <f t="shared" ca="1" si="16"/>
        <v/>
      </c>
      <c r="Q23" s="34" t="str">
        <f t="shared" ca="1" si="17"/>
        <v/>
      </c>
      <c r="T23" s="34">
        <v>19</v>
      </c>
      <c r="U23" s="34">
        <f t="shared" si="18"/>
        <v>375</v>
      </c>
      <c r="V23" s="34" t="e">
        <f t="shared" ca="1" si="0"/>
        <v>#N/A</v>
      </c>
    </row>
    <row r="24" spans="1:22" x14ac:dyDescent="0.25">
      <c r="A24" s="34" t="str">
        <f t="shared" ca="1" si="1"/>
        <v/>
      </c>
      <c r="B24" s="43" t="str">
        <f t="shared" ca="1" si="2"/>
        <v/>
      </c>
      <c r="C24" s="34" t="str">
        <f t="shared" ca="1" si="3"/>
        <v/>
      </c>
      <c r="D24" s="34" t="str">
        <f t="shared" ca="1" si="4"/>
        <v/>
      </c>
      <c r="E24" s="44" t="str">
        <f t="shared" ca="1" si="5"/>
        <v/>
      </c>
      <c r="F24" s="43" t="str">
        <f t="shared" ca="1" si="6"/>
        <v/>
      </c>
      <c r="G24" s="42" t="str">
        <f t="shared" ca="1" si="7"/>
        <v/>
      </c>
      <c r="H24" s="42" t="str">
        <f t="shared" ca="1" si="8"/>
        <v/>
      </c>
      <c r="I24" s="42" t="str">
        <f t="shared" ca="1" si="9"/>
        <v/>
      </c>
      <c r="J24" s="42" t="str">
        <f t="shared" ca="1" si="10"/>
        <v/>
      </c>
      <c r="K24" s="42" t="str">
        <f t="shared" ca="1" si="11"/>
        <v/>
      </c>
      <c r="L24" s="34" t="str">
        <f t="shared" ca="1" si="12"/>
        <v/>
      </c>
      <c r="M24" s="34" t="str">
        <f t="shared" ca="1" si="13"/>
        <v/>
      </c>
      <c r="N24" s="34" t="str">
        <f t="shared" ca="1" si="14"/>
        <v/>
      </c>
      <c r="O24" s="34" t="str">
        <f t="shared" ca="1" si="15"/>
        <v/>
      </c>
      <c r="P24" s="34" t="str">
        <f t="shared" ca="1" si="16"/>
        <v/>
      </c>
      <c r="Q24" s="34" t="str">
        <f t="shared" ca="1" si="17"/>
        <v/>
      </c>
      <c r="T24" s="34">
        <v>20</v>
      </c>
      <c r="U24" s="34">
        <f t="shared" si="18"/>
        <v>395</v>
      </c>
      <c r="V24" s="34" t="e">
        <f t="shared" ca="1" si="0"/>
        <v>#N/A</v>
      </c>
    </row>
    <row r="25" spans="1:22" x14ac:dyDescent="0.25">
      <c r="A25" s="34" t="str">
        <f t="shared" ca="1" si="1"/>
        <v/>
      </c>
      <c r="B25" s="43" t="str">
        <f t="shared" ca="1" si="2"/>
        <v/>
      </c>
      <c r="C25" s="34" t="str">
        <f t="shared" ca="1" si="3"/>
        <v/>
      </c>
      <c r="D25" s="34" t="str">
        <f t="shared" ca="1" si="4"/>
        <v/>
      </c>
      <c r="E25" s="44" t="str">
        <f t="shared" ca="1" si="5"/>
        <v/>
      </c>
      <c r="F25" s="43" t="str">
        <f t="shared" ca="1" si="6"/>
        <v/>
      </c>
      <c r="G25" s="42" t="str">
        <f t="shared" ca="1" si="7"/>
        <v/>
      </c>
      <c r="H25" s="42" t="str">
        <f t="shared" ca="1" si="8"/>
        <v/>
      </c>
      <c r="I25" s="42" t="str">
        <f t="shared" ca="1" si="9"/>
        <v/>
      </c>
      <c r="J25" s="42" t="str">
        <f t="shared" ca="1" si="10"/>
        <v/>
      </c>
      <c r="K25" s="42" t="str">
        <f t="shared" ca="1" si="11"/>
        <v/>
      </c>
      <c r="L25" s="34" t="str">
        <f t="shared" ca="1" si="12"/>
        <v/>
      </c>
      <c r="M25" s="34" t="str">
        <f t="shared" ca="1" si="13"/>
        <v/>
      </c>
      <c r="N25" s="34" t="str">
        <f t="shared" ca="1" si="14"/>
        <v/>
      </c>
      <c r="O25" s="34" t="str">
        <f t="shared" ca="1" si="15"/>
        <v/>
      </c>
      <c r="P25" s="34" t="str">
        <f t="shared" ca="1" si="16"/>
        <v/>
      </c>
      <c r="Q25" s="34" t="str">
        <f t="shared" ca="1" si="17"/>
        <v/>
      </c>
      <c r="T25" s="34">
        <v>21</v>
      </c>
      <c r="U25" s="34">
        <f t="shared" si="18"/>
        <v>415</v>
      </c>
      <c r="V25" s="34" t="e">
        <f t="shared" ca="1" si="0"/>
        <v>#N/A</v>
      </c>
    </row>
    <row r="26" spans="1:22" x14ac:dyDescent="0.25">
      <c r="A26" s="34" t="str">
        <f t="shared" ca="1" si="1"/>
        <v/>
      </c>
      <c r="B26" s="43" t="str">
        <f t="shared" ca="1" si="2"/>
        <v/>
      </c>
      <c r="C26" s="34" t="str">
        <f t="shared" ca="1" si="3"/>
        <v/>
      </c>
      <c r="D26" s="34" t="str">
        <f t="shared" ca="1" si="4"/>
        <v/>
      </c>
      <c r="E26" s="44" t="str">
        <f t="shared" ca="1" si="5"/>
        <v/>
      </c>
      <c r="F26" s="43" t="str">
        <f t="shared" ca="1" si="6"/>
        <v/>
      </c>
      <c r="G26" s="42" t="str">
        <f t="shared" ca="1" si="7"/>
        <v/>
      </c>
      <c r="H26" s="42" t="str">
        <f t="shared" ca="1" si="8"/>
        <v/>
      </c>
      <c r="I26" s="42" t="str">
        <f t="shared" ca="1" si="9"/>
        <v/>
      </c>
      <c r="J26" s="42" t="str">
        <f t="shared" ca="1" si="10"/>
        <v/>
      </c>
      <c r="K26" s="42" t="str">
        <f t="shared" ca="1" si="11"/>
        <v/>
      </c>
      <c r="L26" s="34" t="str">
        <f t="shared" ca="1" si="12"/>
        <v/>
      </c>
      <c r="M26" s="34" t="str">
        <f t="shared" ca="1" si="13"/>
        <v/>
      </c>
      <c r="N26" s="34" t="str">
        <f t="shared" ca="1" si="14"/>
        <v/>
      </c>
      <c r="O26" s="34" t="str">
        <f t="shared" ca="1" si="15"/>
        <v/>
      </c>
      <c r="P26" s="34" t="str">
        <f t="shared" ca="1" si="16"/>
        <v/>
      </c>
      <c r="Q26" s="34" t="str">
        <f t="shared" ca="1" si="17"/>
        <v/>
      </c>
      <c r="T26" s="34">
        <v>22</v>
      </c>
      <c r="U26" s="34">
        <f t="shared" si="18"/>
        <v>435</v>
      </c>
      <c r="V26" s="34" t="e">
        <f t="shared" ca="1" si="0"/>
        <v>#N/A</v>
      </c>
    </row>
    <row r="27" spans="1:22" x14ac:dyDescent="0.25">
      <c r="A27" s="34" t="str">
        <f t="shared" ca="1" si="1"/>
        <v/>
      </c>
      <c r="B27" s="43" t="str">
        <f t="shared" ca="1" si="2"/>
        <v/>
      </c>
      <c r="C27" s="34" t="str">
        <f t="shared" ca="1" si="3"/>
        <v/>
      </c>
      <c r="D27" s="34" t="str">
        <f t="shared" ca="1" si="4"/>
        <v/>
      </c>
      <c r="E27" s="44" t="str">
        <f t="shared" ca="1" si="5"/>
        <v/>
      </c>
      <c r="F27" s="43" t="str">
        <f t="shared" ca="1" si="6"/>
        <v/>
      </c>
      <c r="G27" s="42" t="str">
        <f t="shared" ca="1" si="7"/>
        <v/>
      </c>
      <c r="H27" s="42" t="str">
        <f t="shared" ca="1" si="8"/>
        <v/>
      </c>
      <c r="I27" s="42" t="str">
        <f t="shared" ca="1" si="9"/>
        <v/>
      </c>
      <c r="J27" s="42" t="str">
        <f t="shared" ca="1" si="10"/>
        <v/>
      </c>
      <c r="K27" s="42" t="str">
        <f t="shared" ca="1" si="11"/>
        <v/>
      </c>
      <c r="L27" s="34" t="str">
        <f t="shared" ca="1" si="12"/>
        <v/>
      </c>
      <c r="M27" s="34" t="str">
        <f t="shared" ca="1" si="13"/>
        <v/>
      </c>
      <c r="N27" s="34" t="str">
        <f t="shared" ca="1" si="14"/>
        <v/>
      </c>
      <c r="O27" s="34" t="str">
        <f t="shared" ca="1" si="15"/>
        <v/>
      </c>
      <c r="P27" s="34" t="str">
        <f t="shared" ca="1" si="16"/>
        <v/>
      </c>
      <c r="Q27" s="34" t="str">
        <f t="shared" ca="1" si="17"/>
        <v/>
      </c>
      <c r="T27" s="34">
        <v>23</v>
      </c>
      <c r="U27" s="34">
        <f t="shared" si="18"/>
        <v>455</v>
      </c>
      <c r="V27" s="34" t="e">
        <f t="shared" ca="1" si="0"/>
        <v>#N/A</v>
      </c>
    </row>
    <row r="28" spans="1:22" x14ac:dyDescent="0.25">
      <c r="A28" s="34" t="str">
        <f t="shared" ca="1" si="1"/>
        <v/>
      </c>
      <c r="B28" s="43" t="str">
        <f t="shared" ca="1" si="2"/>
        <v/>
      </c>
      <c r="C28" s="34" t="str">
        <f t="shared" ca="1" si="3"/>
        <v/>
      </c>
      <c r="D28" s="34" t="str">
        <f t="shared" ca="1" si="4"/>
        <v/>
      </c>
      <c r="E28" s="44" t="str">
        <f t="shared" ca="1" si="5"/>
        <v/>
      </c>
      <c r="F28" s="43" t="str">
        <f t="shared" ca="1" si="6"/>
        <v/>
      </c>
      <c r="G28" s="42" t="str">
        <f t="shared" ca="1" si="7"/>
        <v/>
      </c>
      <c r="H28" s="42" t="str">
        <f t="shared" ca="1" si="8"/>
        <v/>
      </c>
      <c r="I28" s="42" t="str">
        <f t="shared" ca="1" si="9"/>
        <v/>
      </c>
      <c r="J28" s="42" t="str">
        <f t="shared" ca="1" si="10"/>
        <v/>
      </c>
      <c r="K28" s="42" t="str">
        <f t="shared" ca="1" si="11"/>
        <v/>
      </c>
      <c r="L28" s="34" t="str">
        <f t="shared" ca="1" si="12"/>
        <v/>
      </c>
      <c r="M28" s="34" t="str">
        <f t="shared" ca="1" si="13"/>
        <v/>
      </c>
      <c r="N28" s="34" t="str">
        <f t="shared" ca="1" si="14"/>
        <v/>
      </c>
      <c r="O28" s="34" t="str">
        <f t="shared" ca="1" si="15"/>
        <v/>
      </c>
      <c r="P28" s="34" t="str">
        <f t="shared" ca="1" si="16"/>
        <v/>
      </c>
      <c r="Q28" s="34" t="str">
        <f t="shared" ca="1" si="17"/>
        <v/>
      </c>
      <c r="T28" s="34">
        <v>24</v>
      </c>
      <c r="U28" s="34">
        <f t="shared" si="18"/>
        <v>475</v>
      </c>
      <c r="V28" s="34" t="e">
        <f t="shared" ca="1" si="0"/>
        <v>#N/A</v>
      </c>
    </row>
    <row r="29" spans="1:22" x14ac:dyDescent="0.25">
      <c r="A29" s="34" t="str">
        <f t="shared" ca="1" si="1"/>
        <v/>
      </c>
      <c r="B29" s="43" t="str">
        <f t="shared" ca="1" si="2"/>
        <v/>
      </c>
      <c r="C29" s="34" t="str">
        <f t="shared" ca="1" si="3"/>
        <v/>
      </c>
      <c r="D29" s="34" t="str">
        <f t="shared" ca="1" si="4"/>
        <v/>
      </c>
      <c r="E29" s="44" t="str">
        <f t="shared" ca="1" si="5"/>
        <v/>
      </c>
      <c r="F29" s="43" t="str">
        <f t="shared" ca="1" si="6"/>
        <v/>
      </c>
      <c r="G29" s="42" t="str">
        <f t="shared" ca="1" si="7"/>
        <v/>
      </c>
      <c r="H29" s="42" t="str">
        <f t="shared" ca="1" si="8"/>
        <v/>
      </c>
      <c r="I29" s="42" t="str">
        <f t="shared" ca="1" si="9"/>
        <v/>
      </c>
      <c r="J29" s="42" t="str">
        <f t="shared" ca="1" si="10"/>
        <v/>
      </c>
      <c r="K29" s="42" t="str">
        <f t="shared" ca="1" si="11"/>
        <v/>
      </c>
      <c r="L29" s="34" t="str">
        <f t="shared" ca="1" si="12"/>
        <v/>
      </c>
      <c r="M29" s="34" t="str">
        <f t="shared" ca="1" si="13"/>
        <v/>
      </c>
      <c r="N29" s="34" t="str">
        <f t="shared" ca="1" si="14"/>
        <v/>
      </c>
      <c r="O29" s="34" t="str">
        <f t="shared" ca="1" si="15"/>
        <v/>
      </c>
      <c r="P29" s="34" t="str">
        <f t="shared" ca="1" si="16"/>
        <v/>
      </c>
      <c r="Q29" s="34" t="str">
        <f t="shared" ca="1" si="17"/>
        <v/>
      </c>
      <c r="T29" s="34">
        <v>25</v>
      </c>
      <c r="U29" s="34">
        <f t="shared" si="18"/>
        <v>495</v>
      </c>
      <c r="V29" s="34" t="e">
        <f t="shared" ca="1" si="0"/>
        <v>#N/A</v>
      </c>
    </row>
    <row r="30" spans="1:22" x14ac:dyDescent="0.25">
      <c r="A30" s="34" t="str">
        <f t="shared" ca="1" si="1"/>
        <v/>
      </c>
      <c r="B30" s="43" t="str">
        <f t="shared" ca="1" si="2"/>
        <v/>
      </c>
      <c r="C30" s="34" t="str">
        <f t="shared" ca="1" si="3"/>
        <v/>
      </c>
      <c r="D30" s="34" t="str">
        <f t="shared" ca="1" si="4"/>
        <v/>
      </c>
      <c r="E30" s="44" t="str">
        <f t="shared" ca="1" si="5"/>
        <v/>
      </c>
      <c r="F30" s="43" t="str">
        <f t="shared" ca="1" si="6"/>
        <v/>
      </c>
      <c r="G30" s="42" t="str">
        <f t="shared" ca="1" si="7"/>
        <v/>
      </c>
      <c r="H30" s="42" t="str">
        <f t="shared" ca="1" si="8"/>
        <v/>
      </c>
      <c r="I30" s="42" t="str">
        <f t="shared" ca="1" si="9"/>
        <v/>
      </c>
      <c r="J30" s="42" t="str">
        <f t="shared" ca="1" si="10"/>
        <v/>
      </c>
      <c r="K30" s="42" t="str">
        <f t="shared" ca="1" si="11"/>
        <v/>
      </c>
      <c r="L30" s="34" t="str">
        <f t="shared" ca="1" si="12"/>
        <v/>
      </c>
      <c r="M30" s="34" t="str">
        <f t="shared" ca="1" si="13"/>
        <v/>
      </c>
      <c r="N30" s="34" t="str">
        <f t="shared" ca="1" si="14"/>
        <v/>
      </c>
      <c r="O30" s="34" t="str">
        <f t="shared" ca="1" si="15"/>
        <v/>
      </c>
      <c r="P30" s="34" t="str">
        <f t="shared" ca="1" si="16"/>
        <v/>
      </c>
      <c r="Q30" s="34" t="str">
        <f t="shared" ca="1" si="17"/>
        <v/>
      </c>
      <c r="T30" s="34">
        <v>26</v>
      </c>
      <c r="U30" s="34">
        <f t="shared" si="18"/>
        <v>515</v>
      </c>
      <c r="V30" s="34" t="e">
        <f t="shared" ca="1" si="0"/>
        <v>#N/A</v>
      </c>
    </row>
    <row r="31" spans="1:22" x14ac:dyDescent="0.25">
      <c r="A31" s="34" t="str">
        <f t="shared" ca="1" si="1"/>
        <v/>
      </c>
      <c r="B31" s="43" t="str">
        <f t="shared" ca="1" si="2"/>
        <v/>
      </c>
      <c r="C31" s="34" t="str">
        <f t="shared" ca="1" si="3"/>
        <v/>
      </c>
      <c r="D31" s="34" t="str">
        <f t="shared" ca="1" si="4"/>
        <v/>
      </c>
      <c r="E31" s="44" t="str">
        <f t="shared" ca="1" si="5"/>
        <v/>
      </c>
      <c r="F31" s="43" t="str">
        <f t="shared" ca="1" si="6"/>
        <v/>
      </c>
      <c r="G31" s="42" t="str">
        <f t="shared" ca="1" si="7"/>
        <v/>
      </c>
      <c r="H31" s="42" t="str">
        <f t="shared" ca="1" si="8"/>
        <v/>
      </c>
      <c r="I31" s="42" t="str">
        <f t="shared" ca="1" si="9"/>
        <v/>
      </c>
      <c r="J31" s="42" t="str">
        <f t="shared" ca="1" si="10"/>
        <v/>
      </c>
      <c r="K31" s="42" t="str">
        <f t="shared" ca="1" si="11"/>
        <v/>
      </c>
      <c r="L31" s="34" t="str">
        <f t="shared" ca="1" si="12"/>
        <v/>
      </c>
      <c r="M31" s="34" t="str">
        <f t="shared" ca="1" si="13"/>
        <v/>
      </c>
      <c r="N31" s="34" t="str">
        <f t="shared" ca="1" si="14"/>
        <v/>
      </c>
      <c r="O31" s="34" t="str">
        <f t="shared" ca="1" si="15"/>
        <v/>
      </c>
      <c r="P31" s="34" t="str">
        <f t="shared" ca="1" si="16"/>
        <v/>
      </c>
      <c r="Q31" s="34" t="str">
        <f t="shared" ca="1" si="17"/>
        <v/>
      </c>
      <c r="T31" s="34">
        <v>27</v>
      </c>
      <c r="U31" s="34">
        <f t="shared" si="18"/>
        <v>535</v>
      </c>
      <c r="V31" s="34" t="e">
        <f t="shared" ca="1" si="0"/>
        <v>#N/A</v>
      </c>
    </row>
    <row r="32" spans="1:22" x14ac:dyDescent="0.25">
      <c r="A32" s="34" t="str">
        <f t="shared" ca="1" si="1"/>
        <v/>
      </c>
      <c r="B32" s="43" t="str">
        <f t="shared" ca="1" si="2"/>
        <v/>
      </c>
      <c r="C32" s="34" t="str">
        <f t="shared" ca="1" si="3"/>
        <v/>
      </c>
      <c r="D32" s="34" t="str">
        <f t="shared" ca="1" si="4"/>
        <v/>
      </c>
      <c r="E32" s="44" t="str">
        <f t="shared" ca="1" si="5"/>
        <v/>
      </c>
      <c r="F32" s="43" t="str">
        <f t="shared" ca="1" si="6"/>
        <v/>
      </c>
      <c r="G32" s="42" t="str">
        <f t="shared" ca="1" si="7"/>
        <v/>
      </c>
      <c r="H32" s="42" t="str">
        <f t="shared" ca="1" si="8"/>
        <v/>
      </c>
      <c r="I32" s="42" t="str">
        <f t="shared" ca="1" si="9"/>
        <v/>
      </c>
      <c r="J32" s="42" t="str">
        <f t="shared" ca="1" si="10"/>
        <v/>
      </c>
      <c r="K32" s="42" t="str">
        <f t="shared" ca="1" si="11"/>
        <v/>
      </c>
      <c r="L32" s="34" t="str">
        <f t="shared" ca="1" si="12"/>
        <v/>
      </c>
      <c r="M32" s="34" t="str">
        <f t="shared" ca="1" si="13"/>
        <v/>
      </c>
      <c r="N32" s="34" t="str">
        <f t="shared" ca="1" si="14"/>
        <v/>
      </c>
      <c r="O32" s="34" t="str">
        <f t="shared" ca="1" si="15"/>
        <v/>
      </c>
      <c r="P32" s="34" t="str">
        <f t="shared" ca="1" si="16"/>
        <v/>
      </c>
      <c r="Q32" s="34" t="str">
        <f t="shared" ca="1" si="17"/>
        <v/>
      </c>
      <c r="T32" s="34">
        <v>28</v>
      </c>
      <c r="U32" s="34">
        <f t="shared" si="18"/>
        <v>555</v>
      </c>
      <c r="V32" s="34" t="e">
        <f t="shared" ca="1" si="0"/>
        <v>#N/A</v>
      </c>
    </row>
    <row r="33" spans="1:22" x14ac:dyDescent="0.25">
      <c r="A33" s="34" t="str">
        <f t="shared" ca="1" si="1"/>
        <v/>
      </c>
      <c r="B33" s="43" t="str">
        <f t="shared" ca="1" si="2"/>
        <v/>
      </c>
      <c r="C33" s="34" t="str">
        <f t="shared" ca="1" si="3"/>
        <v/>
      </c>
      <c r="D33" s="34" t="str">
        <f t="shared" ca="1" si="4"/>
        <v/>
      </c>
      <c r="E33" s="44" t="str">
        <f t="shared" ca="1" si="5"/>
        <v/>
      </c>
      <c r="F33" s="43" t="str">
        <f t="shared" ca="1" si="6"/>
        <v/>
      </c>
      <c r="G33" s="42" t="str">
        <f t="shared" ca="1" si="7"/>
        <v/>
      </c>
      <c r="H33" s="42" t="str">
        <f t="shared" ca="1" si="8"/>
        <v/>
      </c>
      <c r="I33" s="42" t="str">
        <f t="shared" ca="1" si="9"/>
        <v/>
      </c>
      <c r="J33" s="42" t="str">
        <f t="shared" ca="1" si="10"/>
        <v/>
      </c>
      <c r="K33" s="42" t="str">
        <f t="shared" ca="1" si="11"/>
        <v/>
      </c>
      <c r="L33" s="34" t="str">
        <f t="shared" ca="1" si="12"/>
        <v/>
      </c>
      <c r="M33" s="34" t="str">
        <f t="shared" ca="1" si="13"/>
        <v/>
      </c>
      <c r="N33" s="34" t="str">
        <f t="shared" ca="1" si="14"/>
        <v/>
      </c>
      <c r="O33" s="34" t="str">
        <f t="shared" ca="1" si="15"/>
        <v/>
      </c>
      <c r="P33" s="34" t="str">
        <f t="shared" ca="1" si="16"/>
        <v/>
      </c>
      <c r="Q33" s="34" t="str">
        <f t="shared" ca="1" si="17"/>
        <v/>
      </c>
      <c r="T33" s="34">
        <v>29</v>
      </c>
      <c r="U33" s="34">
        <f t="shared" si="18"/>
        <v>575</v>
      </c>
      <c r="V33" s="34" t="e">
        <f t="shared" ca="1" si="0"/>
        <v>#N/A</v>
      </c>
    </row>
    <row r="34" spans="1:22" x14ac:dyDescent="0.25">
      <c r="A34" s="34" t="str">
        <f t="shared" ca="1" si="1"/>
        <v/>
      </c>
      <c r="B34" s="43" t="str">
        <f t="shared" ca="1" si="2"/>
        <v/>
      </c>
      <c r="C34" s="34" t="str">
        <f t="shared" ca="1" si="3"/>
        <v/>
      </c>
      <c r="D34" s="34" t="str">
        <f t="shared" ca="1" si="4"/>
        <v/>
      </c>
      <c r="E34" s="44" t="str">
        <f t="shared" ca="1" si="5"/>
        <v/>
      </c>
      <c r="F34" s="43" t="str">
        <f t="shared" ca="1" si="6"/>
        <v/>
      </c>
      <c r="G34" s="42" t="str">
        <f t="shared" ca="1" si="7"/>
        <v/>
      </c>
      <c r="H34" s="42" t="str">
        <f t="shared" ca="1" si="8"/>
        <v/>
      </c>
      <c r="I34" s="42" t="str">
        <f t="shared" ca="1" si="9"/>
        <v/>
      </c>
      <c r="J34" s="42" t="str">
        <f t="shared" ca="1" si="10"/>
        <v/>
      </c>
      <c r="K34" s="42" t="str">
        <f t="shared" ca="1" si="11"/>
        <v/>
      </c>
      <c r="L34" s="34" t="str">
        <f t="shared" ca="1" si="12"/>
        <v/>
      </c>
      <c r="M34" s="34" t="str">
        <f t="shared" ca="1" si="13"/>
        <v/>
      </c>
      <c r="N34" s="34" t="str">
        <f t="shared" ca="1" si="14"/>
        <v/>
      </c>
      <c r="O34" s="34" t="str">
        <f t="shared" ca="1" si="15"/>
        <v/>
      </c>
      <c r="P34" s="34" t="str">
        <f t="shared" ca="1" si="16"/>
        <v/>
      </c>
      <c r="Q34" s="34" t="str">
        <f t="shared" ca="1" si="17"/>
        <v/>
      </c>
      <c r="T34" s="34">
        <v>30</v>
      </c>
      <c r="U34" s="34">
        <f t="shared" si="18"/>
        <v>595</v>
      </c>
      <c r="V34" s="34" t="e">
        <f t="shared" ca="1" si="0"/>
        <v>#N/A</v>
      </c>
    </row>
    <row r="35" spans="1:22" x14ac:dyDescent="0.25">
      <c r="A35" s="34" t="str">
        <f t="shared" ca="1" si="1"/>
        <v/>
      </c>
      <c r="B35" s="43" t="str">
        <f t="shared" ca="1" si="2"/>
        <v/>
      </c>
      <c r="C35" s="34" t="str">
        <f t="shared" ca="1" si="3"/>
        <v/>
      </c>
      <c r="D35" s="34" t="str">
        <f t="shared" ca="1" si="4"/>
        <v/>
      </c>
      <c r="E35" s="44" t="str">
        <f t="shared" ca="1" si="5"/>
        <v/>
      </c>
      <c r="F35" s="43" t="str">
        <f t="shared" ca="1" si="6"/>
        <v/>
      </c>
      <c r="G35" s="42" t="str">
        <f t="shared" ca="1" si="7"/>
        <v/>
      </c>
      <c r="H35" s="42" t="str">
        <f t="shared" ca="1" si="8"/>
        <v/>
      </c>
      <c r="I35" s="42" t="str">
        <f t="shared" ca="1" si="9"/>
        <v/>
      </c>
      <c r="J35" s="42" t="str">
        <f t="shared" ca="1" si="10"/>
        <v/>
      </c>
      <c r="K35" s="42" t="str">
        <f t="shared" ca="1" si="11"/>
        <v/>
      </c>
      <c r="L35" s="34" t="str">
        <f t="shared" ca="1" si="12"/>
        <v/>
      </c>
      <c r="M35" s="34" t="str">
        <f t="shared" ca="1" si="13"/>
        <v/>
      </c>
      <c r="N35" s="34" t="str">
        <f t="shared" ca="1" si="14"/>
        <v/>
      </c>
      <c r="O35" s="34" t="str">
        <f t="shared" ca="1" si="15"/>
        <v/>
      </c>
      <c r="P35" s="34" t="str">
        <f t="shared" ca="1" si="16"/>
        <v/>
      </c>
      <c r="Q35" s="34" t="str">
        <f t="shared" ca="1" si="17"/>
        <v/>
      </c>
      <c r="T35" s="34">
        <v>31</v>
      </c>
      <c r="U35" s="34">
        <f t="shared" si="18"/>
        <v>615</v>
      </c>
      <c r="V35" s="34" t="e">
        <f t="shared" ca="1" si="0"/>
        <v>#N/A</v>
      </c>
    </row>
    <row r="36" spans="1:22" x14ac:dyDescent="0.25">
      <c r="A36" s="34" t="str">
        <f t="shared" ca="1" si="1"/>
        <v/>
      </c>
      <c r="B36" s="43" t="str">
        <f t="shared" ca="1" si="2"/>
        <v/>
      </c>
      <c r="C36" s="34" t="str">
        <f t="shared" ca="1" si="3"/>
        <v/>
      </c>
      <c r="D36" s="34" t="str">
        <f t="shared" ca="1" si="4"/>
        <v/>
      </c>
      <c r="E36" s="44" t="str">
        <f t="shared" ca="1" si="5"/>
        <v/>
      </c>
      <c r="F36" s="43" t="str">
        <f t="shared" ca="1" si="6"/>
        <v/>
      </c>
      <c r="G36" s="42" t="str">
        <f t="shared" ca="1" si="7"/>
        <v/>
      </c>
      <c r="H36" s="42" t="str">
        <f t="shared" ca="1" si="8"/>
        <v/>
      </c>
      <c r="I36" s="42" t="str">
        <f t="shared" ca="1" si="9"/>
        <v/>
      </c>
      <c r="J36" s="42" t="str">
        <f t="shared" ca="1" si="10"/>
        <v/>
      </c>
      <c r="K36" s="42" t="str">
        <f t="shared" ca="1" si="11"/>
        <v/>
      </c>
      <c r="L36" s="34" t="str">
        <f t="shared" ca="1" si="12"/>
        <v/>
      </c>
      <c r="M36" s="34" t="str">
        <f t="shared" ca="1" si="13"/>
        <v/>
      </c>
      <c r="N36" s="34" t="str">
        <f t="shared" ca="1" si="14"/>
        <v/>
      </c>
      <c r="O36" s="34" t="str">
        <f t="shared" ca="1" si="15"/>
        <v/>
      </c>
      <c r="P36" s="34" t="str">
        <f t="shared" ca="1" si="16"/>
        <v/>
      </c>
      <c r="Q36" s="34" t="str">
        <f t="shared" ca="1" si="17"/>
        <v/>
      </c>
      <c r="T36" s="34">
        <v>32</v>
      </c>
      <c r="U36" s="34">
        <f t="shared" si="18"/>
        <v>635</v>
      </c>
      <c r="V36" s="34" t="e">
        <f t="shared" ca="1" si="0"/>
        <v>#N/A</v>
      </c>
    </row>
    <row r="37" spans="1:22" x14ac:dyDescent="0.25">
      <c r="A37" s="34" t="str">
        <f t="shared" ca="1" si="1"/>
        <v/>
      </c>
      <c r="B37" s="43" t="str">
        <f t="shared" ca="1" si="2"/>
        <v/>
      </c>
      <c r="C37" s="34" t="str">
        <f t="shared" ca="1" si="3"/>
        <v/>
      </c>
      <c r="D37" s="34" t="str">
        <f t="shared" ca="1" si="4"/>
        <v/>
      </c>
      <c r="E37" s="44" t="str">
        <f t="shared" ca="1" si="5"/>
        <v/>
      </c>
      <c r="F37" s="43" t="str">
        <f t="shared" ca="1" si="6"/>
        <v/>
      </c>
      <c r="G37" s="42" t="str">
        <f t="shared" ca="1" si="7"/>
        <v/>
      </c>
      <c r="H37" s="42" t="str">
        <f t="shared" ca="1" si="8"/>
        <v/>
      </c>
      <c r="I37" s="42" t="str">
        <f t="shared" ca="1" si="9"/>
        <v/>
      </c>
      <c r="J37" s="42" t="str">
        <f t="shared" ca="1" si="10"/>
        <v/>
      </c>
      <c r="K37" s="42" t="str">
        <f t="shared" ca="1" si="11"/>
        <v/>
      </c>
      <c r="L37" s="34" t="str">
        <f t="shared" ca="1" si="12"/>
        <v/>
      </c>
      <c r="M37" s="34" t="str">
        <f t="shared" ca="1" si="13"/>
        <v/>
      </c>
      <c r="N37" s="34" t="str">
        <f t="shared" ca="1" si="14"/>
        <v/>
      </c>
      <c r="O37" s="34" t="str">
        <f t="shared" ca="1" si="15"/>
        <v/>
      </c>
      <c r="P37" s="34" t="str">
        <f t="shared" ca="1" si="16"/>
        <v/>
      </c>
      <c r="Q37" s="34" t="str">
        <f t="shared" ca="1" si="17"/>
        <v/>
      </c>
      <c r="T37" s="34">
        <v>33</v>
      </c>
      <c r="U37" s="34">
        <f t="shared" si="18"/>
        <v>655</v>
      </c>
      <c r="V37" s="34" t="e">
        <f t="shared" ref="V37:V68" ca="1" si="19">INDIRECT(ADDRESS(U37,19,,0,"Daten linear"),0)</f>
        <v>#N/A</v>
      </c>
    </row>
    <row r="38" spans="1:22" x14ac:dyDescent="0.25">
      <c r="A38" s="34" t="str">
        <f t="shared" ca="1" si="1"/>
        <v/>
      </c>
      <c r="B38" s="43" t="str">
        <f t="shared" ca="1" si="2"/>
        <v/>
      </c>
      <c r="C38" s="34" t="str">
        <f t="shared" ca="1" si="3"/>
        <v/>
      </c>
      <c r="D38" s="34" t="str">
        <f t="shared" ca="1" si="4"/>
        <v/>
      </c>
      <c r="E38" s="44" t="str">
        <f t="shared" ca="1" si="5"/>
        <v/>
      </c>
      <c r="F38" s="43" t="str">
        <f t="shared" ca="1" si="6"/>
        <v/>
      </c>
      <c r="G38" s="42" t="str">
        <f t="shared" ca="1" si="7"/>
        <v/>
      </c>
      <c r="H38" s="42" t="str">
        <f t="shared" ca="1" si="8"/>
        <v/>
      </c>
      <c r="I38" s="42" t="str">
        <f t="shared" ca="1" si="9"/>
        <v/>
      </c>
      <c r="J38" s="42" t="str">
        <f t="shared" ca="1" si="10"/>
        <v/>
      </c>
      <c r="K38" s="42" t="str">
        <f t="shared" ca="1" si="11"/>
        <v/>
      </c>
      <c r="L38" s="34" t="str">
        <f t="shared" ca="1" si="12"/>
        <v/>
      </c>
      <c r="M38" s="34" t="str">
        <f t="shared" ca="1" si="13"/>
        <v/>
      </c>
      <c r="N38" s="34" t="str">
        <f t="shared" ca="1" si="14"/>
        <v/>
      </c>
      <c r="O38" s="34" t="str">
        <f t="shared" ca="1" si="15"/>
        <v/>
      </c>
      <c r="P38" s="34" t="str">
        <f t="shared" ca="1" si="16"/>
        <v/>
      </c>
      <c r="Q38" s="34" t="str">
        <f t="shared" ca="1" si="17"/>
        <v/>
      </c>
      <c r="T38" s="34">
        <v>34</v>
      </c>
      <c r="U38" s="34">
        <f t="shared" ref="U38:U69" si="20">U37+20</f>
        <v>675</v>
      </c>
      <c r="V38" s="34" t="e">
        <f t="shared" ca="1" si="19"/>
        <v>#N/A</v>
      </c>
    </row>
    <row r="39" spans="1:22" x14ac:dyDescent="0.25">
      <c r="A39" s="34" t="str">
        <f t="shared" ca="1" si="1"/>
        <v/>
      </c>
      <c r="B39" s="43" t="str">
        <f t="shared" ca="1" si="2"/>
        <v/>
      </c>
      <c r="C39" s="34" t="str">
        <f t="shared" ca="1" si="3"/>
        <v/>
      </c>
      <c r="D39" s="34" t="str">
        <f t="shared" ca="1" si="4"/>
        <v/>
      </c>
      <c r="E39" s="44" t="str">
        <f t="shared" ca="1" si="5"/>
        <v/>
      </c>
      <c r="F39" s="43" t="str">
        <f t="shared" ca="1" si="6"/>
        <v/>
      </c>
      <c r="G39" s="42" t="str">
        <f t="shared" ca="1" si="7"/>
        <v/>
      </c>
      <c r="H39" s="42" t="str">
        <f t="shared" ca="1" si="8"/>
        <v/>
      </c>
      <c r="I39" s="42" t="str">
        <f t="shared" ca="1" si="9"/>
        <v/>
      </c>
      <c r="J39" s="42" t="str">
        <f t="shared" ca="1" si="10"/>
        <v/>
      </c>
      <c r="K39" s="42" t="str">
        <f t="shared" ca="1" si="11"/>
        <v/>
      </c>
      <c r="L39" s="34" t="str">
        <f t="shared" ca="1" si="12"/>
        <v/>
      </c>
      <c r="M39" s="34" t="str">
        <f t="shared" ca="1" si="13"/>
        <v/>
      </c>
      <c r="N39" s="34" t="str">
        <f t="shared" ca="1" si="14"/>
        <v/>
      </c>
      <c r="O39" s="34" t="str">
        <f t="shared" ca="1" si="15"/>
        <v/>
      </c>
      <c r="P39" s="34" t="str">
        <f t="shared" ca="1" si="16"/>
        <v/>
      </c>
      <c r="Q39" s="34" t="str">
        <f t="shared" ca="1" si="17"/>
        <v/>
      </c>
      <c r="T39" s="34">
        <v>35</v>
      </c>
      <c r="U39" s="34">
        <f t="shared" si="20"/>
        <v>695</v>
      </c>
      <c r="V39" s="34" t="e">
        <f t="shared" ca="1" si="19"/>
        <v>#N/A</v>
      </c>
    </row>
    <row r="40" spans="1:22" x14ac:dyDescent="0.25">
      <c r="A40" s="34" t="str">
        <f t="shared" ca="1" si="1"/>
        <v/>
      </c>
      <c r="B40" s="43" t="str">
        <f t="shared" ca="1" si="2"/>
        <v/>
      </c>
      <c r="C40" s="34" t="str">
        <f t="shared" ca="1" si="3"/>
        <v/>
      </c>
      <c r="D40" s="34" t="str">
        <f t="shared" ca="1" si="4"/>
        <v/>
      </c>
      <c r="E40" s="44" t="str">
        <f t="shared" ca="1" si="5"/>
        <v/>
      </c>
      <c r="F40" s="43" t="str">
        <f t="shared" ca="1" si="6"/>
        <v/>
      </c>
      <c r="G40" s="42" t="str">
        <f t="shared" ca="1" si="7"/>
        <v/>
      </c>
      <c r="H40" s="42" t="str">
        <f t="shared" ca="1" si="8"/>
        <v/>
      </c>
      <c r="I40" s="42" t="str">
        <f t="shared" ca="1" si="9"/>
        <v/>
      </c>
      <c r="J40" s="42" t="str">
        <f t="shared" ca="1" si="10"/>
        <v/>
      </c>
      <c r="K40" s="42" t="str">
        <f t="shared" ca="1" si="11"/>
        <v/>
      </c>
      <c r="L40" s="34" t="str">
        <f t="shared" ca="1" si="12"/>
        <v/>
      </c>
      <c r="M40" s="34" t="str">
        <f t="shared" ca="1" si="13"/>
        <v/>
      </c>
      <c r="N40" s="34" t="str">
        <f t="shared" ca="1" si="14"/>
        <v/>
      </c>
      <c r="O40" s="34" t="str">
        <f t="shared" ca="1" si="15"/>
        <v/>
      </c>
      <c r="P40" s="34" t="str">
        <f t="shared" ca="1" si="16"/>
        <v/>
      </c>
      <c r="Q40" s="34" t="str">
        <f t="shared" ca="1" si="17"/>
        <v/>
      </c>
      <c r="T40" s="34">
        <v>36</v>
      </c>
      <c r="U40" s="34">
        <f t="shared" si="20"/>
        <v>715</v>
      </c>
      <c r="V40" s="34" t="e">
        <f t="shared" ca="1" si="19"/>
        <v>#N/A</v>
      </c>
    </row>
    <row r="41" spans="1:22" x14ac:dyDescent="0.25">
      <c r="A41" s="34" t="str">
        <f t="shared" ca="1" si="1"/>
        <v/>
      </c>
      <c r="B41" s="43" t="str">
        <f t="shared" ca="1" si="2"/>
        <v/>
      </c>
      <c r="C41" s="34" t="str">
        <f t="shared" ca="1" si="3"/>
        <v/>
      </c>
      <c r="D41" s="34" t="str">
        <f t="shared" ca="1" si="4"/>
        <v/>
      </c>
      <c r="E41" s="44" t="str">
        <f t="shared" ca="1" si="5"/>
        <v/>
      </c>
      <c r="F41" s="43" t="str">
        <f t="shared" ca="1" si="6"/>
        <v/>
      </c>
      <c r="G41" s="42" t="str">
        <f t="shared" ca="1" si="7"/>
        <v/>
      </c>
      <c r="H41" s="42" t="str">
        <f t="shared" ca="1" si="8"/>
        <v/>
      </c>
      <c r="I41" s="42" t="str">
        <f t="shared" ca="1" si="9"/>
        <v/>
      </c>
      <c r="J41" s="42" t="str">
        <f t="shared" ca="1" si="10"/>
        <v/>
      </c>
      <c r="K41" s="42" t="str">
        <f t="shared" ca="1" si="11"/>
        <v/>
      </c>
      <c r="L41" s="34" t="str">
        <f t="shared" ca="1" si="12"/>
        <v/>
      </c>
      <c r="M41" s="34" t="str">
        <f t="shared" ca="1" si="13"/>
        <v/>
      </c>
      <c r="N41" s="34" t="str">
        <f t="shared" ca="1" si="14"/>
        <v/>
      </c>
      <c r="O41" s="34" t="str">
        <f t="shared" ca="1" si="15"/>
        <v/>
      </c>
      <c r="P41" s="34" t="str">
        <f t="shared" ca="1" si="16"/>
        <v/>
      </c>
      <c r="Q41" s="34" t="str">
        <f t="shared" ca="1" si="17"/>
        <v/>
      </c>
      <c r="T41" s="34">
        <v>37</v>
      </c>
      <c r="U41" s="34">
        <f t="shared" si="20"/>
        <v>735</v>
      </c>
      <c r="V41" s="34" t="e">
        <f t="shared" ca="1" si="19"/>
        <v>#N/A</v>
      </c>
    </row>
    <row r="42" spans="1:22" x14ac:dyDescent="0.25">
      <c r="A42" s="34" t="str">
        <f t="shared" ca="1" si="1"/>
        <v/>
      </c>
      <c r="B42" s="43" t="str">
        <f t="shared" ca="1" si="2"/>
        <v/>
      </c>
      <c r="C42" s="34" t="str">
        <f t="shared" ca="1" si="3"/>
        <v/>
      </c>
      <c r="D42" s="34" t="str">
        <f t="shared" ca="1" si="4"/>
        <v/>
      </c>
      <c r="E42" s="44" t="str">
        <f t="shared" ca="1" si="5"/>
        <v/>
      </c>
      <c r="F42" s="43" t="str">
        <f t="shared" ca="1" si="6"/>
        <v/>
      </c>
      <c r="G42" s="42" t="str">
        <f t="shared" ca="1" si="7"/>
        <v/>
      </c>
      <c r="H42" s="42" t="str">
        <f t="shared" ca="1" si="8"/>
        <v/>
      </c>
      <c r="I42" s="42" t="str">
        <f t="shared" ca="1" si="9"/>
        <v/>
      </c>
      <c r="J42" s="42" t="str">
        <f t="shared" ca="1" si="10"/>
        <v/>
      </c>
      <c r="K42" s="42" t="str">
        <f t="shared" ca="1" si="11"/>
        <v/>
      </c>
      <c r="L42" s="34" t="str">
        <f t="shared" ca="1" si="12"/>
        <v/>
      </c>
      <c r="M42" s="34" t="str">
        <f t="shared" ca="1" si="13"/>
        <v/>
      </c>
      <c r="N42" s="34" t="str">
        <f t="shared" ca="1" si="14"/>
        <v/>
      </c>
      <c r="O42" s="34" t="str">
        <f t="shared" ca="1" si="15"/>
        <v/>
      </c>
      <c r="P42" s="34" t="str">
        <f t="shared" ca="1" si="16"/>
        <v/>
      </c>
      <c r="Q42" s="34" t="str">
        <f t="shared" ca="1" si="17"/>
        <v/>
      </c>
      <c r="T42" s="34">
        <v>38</v>
      </c>
      <c r="U42" s="34">
        <f t="shared" si="20"/>
        <v>755</v>
      </c>
      <c r="V42" s="34" t="e">
        <f t="shared" ca="1" si="19"/>
        <v>#N/A</v>
      </c>
    </row>
    <row r="43" spans="1:22" x14ac:dyDescent="0.25">
      <c r="A43" s="34" t="str">
        <f t="shared" ca="1" si="1"/>
        <v/>
      </c>
      <c r="B43" s="43" t="str">
        <f t="shared" ca="1" si="2"/>
        <v/>
      </c>
      <c r="C43" s="34" t="str">
        <f t="shared" ca="1" si="3"/>
        <v/>
      </c>
      <c r="D43" s="34" t="str">
        <f t="shared" ca="1" si="4"/>
        <v/>
      </c>
      <c r="E43" s="44" t="str">
        <f t="shared" ca="1" si="5"/>
        <v/>
      </c>
      <c r="F43" s="43" t="str">
        <f t="shared" ca="1" si="6"/>
        <v/>
      </c>
      <c r="G43" s="42" t="str">
        <f t="shared" ca="1" si="7"/>
        <v/>
      </c>
      <c r="H43" s="42" t="str">
        <f t="shared" ca="1" si="8"/>
        <v/>
      </c>
      <c r="I43" s="42" t="str">
        <f t="shared" ca="1" si="9"/>
        <v/>
      </c>
      <c r="J43" s="42" t="str">
        <f t="shared" ca="1" si="10"/>
        <v/>
      </c>
      <c r="K43" s="42" t="str">
        <f t="shared" ca="1" si="11"/>
        <v/>
      </c>
      <c r="L43" s="34" t="str">
        <f t="shared" ca="1" si="12"/>
        <v/>
      </c>
      <c r="M43" s="34" t="str">
        <f t="shared" ca="1" si="13"/>
        <v/>
      </c>
      <c r="N43" s="34" t="str">
        <f t="shared" ca="1" si="14"/>
        <v/>
      </c>
      <c r="O43" s="34" t="str">
        <f t="shared" ca="1" si="15"/>
        <v/>
      </c>
      <c r="P43" s="34" t="str">
        <f t="shared" ca="1" si="16"/>
        <v/>
      </c>
      <c r="Q43" s="34" t="str">
        <f t="shared" ca="1" si="17"/>
        <v/>
      </c>
      <c r="T43" s="34">
        <v>39</v>
      </c>
      <c r="U43" s="34">
        <f t="shared" si="20"/>
        <v>775</v>
      </c>
      <c r="V43" s="34" t="e">
        <f t="shared" ca="1" si="19"/>
        <v>#N/A</v>
      </c>
    </row>
    <row r="44" spans="1:22" x14ac:dyDescent="0.25">
      <c r="A44" s="34" t="str">
        <f t="shared" ca="1" si="1"/>
        <v/>
      </c>
      <c r="B44" s="43" t="str">
        <f t="shared" ca="1" si="2"/>
        <v/>
      </c>
      <c r="C44" s="34" t="str">
        <f t="shared" ca="1" si="3"/>
        <v/>
      </c>
      <c r="D44" s="34" t="str">
        <f t="shared" ca="1" si="4"/>
        <v/>
      </c>
      <c r="E44" s="44" t="str">
        <f t="shared" ca="1" si="5"/>
        <v/>
      </c>
      <c r="F44" s="43" t="str">
        <f t="shared" ca="1" si="6"/>
        <v/>
      </c>
      <c r="G44" s="42" t="str">
        <f t="shared" ca="1" si="7"/>
        <v/>
      </c>
      <c r="H44" s="42" t="str">
        <f t="shared" ca="1" si="8"/>
        <v/>
      </c>
      <c r="I44" s="42" t="str">
        <f t="shared" ca="1" si="9"/>
        <v/>
      </c>
      <c r="J44" s="42" t="str">
        <f t="shared" ca="1" si="10"/>
        <v/>
      </c>
      <c r="K44" s="42" t="str">
        <f t="shared" ca="1" si="11"/>
        <v/>
      </c>
      <c r="L44" s="34" t="str">
        <f t="shared" ca="1" si="12"/>
        <v/>
      </c>
      <c r="M44" s="34" t="str">
        <f t="shared" ca="1" si="13"/>
        <v/>
      </c>
      <c r="N44" s="34" t="str">
        <f t="shared" ca="1" si="14"/>
        <v/>
      </c>
      <c r="O44" s="34" t="str">
        <f t="shared" ca="1" si="15"/>
        <v/>
      </c>
      <c r="P44" s="34" t="str">
        <f t="shared" ca="1" si="16"/>
        <v/>
      </c>
      <c r="Q44" s="34" t="str">
        <f t="shared" ca="1" si="17"/>
        <v/>
      </c>
      <c r="T44" s="34">
        <v>40</v>
      </c>
      <c r="U44" s="34">
        <f t="shared" si="20"/>
        <v>795</v>
      </c>
      <c r="V44" s="34" t="e">
        <f t="shared" ca="1" si="19"/>
        <v>#N/A</v>
      </c>
    </row>
    <row r="45" spans="1:22" x14ac:dyDescent="0.25">
      <c r="A45" s="34" t="str">
        <f t="shared" ca="1" si="1"/>
        <v/>
      </c>
      <c r="B45" s="43" t="str">
        <f t="shared" ca="1" si="2"/>
        <v/>
      </c>
      <c r="C45" s="34" t="str">
        <f t="shared" ca="1" si="3"/>
        <v/>
      </c>
      <c r="D45" s="34" t="str">
        <f t="shared" ca="1" si="4"/>
        <v/>
      </c>
      <c r="E45" s="44" t="str">
        <f t="shared" ca="1" si="5"/>
        <v/>
      </c>
      <c r="F45" s="43" t="str">
        <f t="shared" ca="1" si="6"/>
        <v/>
      </c>
      <c r="G45" s="42" t="str">
        <f t="shared" ca="1" si="7"/>
        <v/>
      </c>
      <c r="H45" s="42" t="str">
        <f t="shared" ca="1" si="8"/>
        <v/>
      </c>
      <c r="I45" s="42" t="str">
        <f t="shared" ca="1" si="9"/>
        <v/>
      </c>
      <c r="J45" s="42" t="str">
        <f t="shared" ca="1" si="10"/>
        <v/>
      </c>
      <c r="K45" s="42" t="str">
        <f t="shared" ca="1" si="11"/>
        <v/>
      </c>
      <c r="L45" s="34" t="str">
        <f t="shared" ca="1" si="12"/>
        <v/>
      </c>
      <c r="M45" s="34" t="str">
        <f t="shared" ca="1" si="13"/>
        <v/>
      </c>
      <c r="N45" s="34" t="str">
        <f t="shared" ca="1" si="14"/>
        <v/>
      </c>
      <c r="O45" s="34" t="str">
        <f t="shared" ca="1" si="15"/>
        <v/>
      </c>
      <c r="P45" s="34" t="str">
        <f t="shared" ca="1" si="16"/>
        <v/>
      </c>
      <c r="Q45" s="34" t="str">
        <f t="shared" ca="1" si="17"/>
        <v/>
      </c>
      <c r="T45" s="34">
        <v>41</v>
      </c>
      <c r="U45" s="34">
        <f t="shared" si="20"/>
        <v>815</v>
      </c>
      <c r="V45" s="34" t="e">
        <f t="shared" ca="1" si="19"/>
        <v>#N/A</v>
      </c>
    </row>
    <row r="46" spans="1:22" x14ac:dyDescent="0.25">
      <c r="A46" s="34" t="str">
        <f t="shared" ca="1" si="1"/>
        <v/>
      </c>
      <c r="B46" s="43" t="str">
        <f t="shared" ca="1" si="2"/>
        <v/>
      </c>
      <c r="C46" s="34" t="str">
        <f t="shared" ca="1" si="3"/>
        <v/>
      </c>
      <c r="D46" s="34" t="str">
        <f t="shared" ca="1" si="4"/>
        <v/>
      </c>
      <c r="E46" s="44" t="str">
        <f t="shared" ca="1" si="5"/>
        <v/>
      </c>
      <c r="F46" s="43" t="str">
        <f t="shared" ca="1" si="6"/>
        <v/>
      </c>
      <c r="G46" s="42" t="str">
        <f t="shared" ca="1" si="7"/>
        <v/>
      </c>
      <c r="H46" s="42" t="str">
        <f t="shared" ca="1" si="8"/>
        <v/>
      </c>
      <c r="I46" s="42" t="str">
        <f t="shared" ca="1" si="9"/>
        <v/>
      </c>
      <c r="J46" s="42" t="str">
        <f t="shared" ca="1" si="10"/>
        <v/>
      </c>
      <c r="K46" s="42" t="str">
        <f t="shared" ca="1" si="11"/>
        <v/>
      </c>
      <c r="L46" s="34" t="str">
        <f t="shared" ca="1" si="12"/>
        <v/>
      </c>
      <c r="M46" s="34" t="str">
        <f t="shared" ca="1" si="13"/>
        <v/>
      </c>
      <c r="N46" s="34" t="str">
        <f t="shared" ca="1" si="14"/>
        <v/>
      </c>
      <c r="O46" s="34" t="str">
        <f t="shared" ca="1" si="15"/>
        <v/>
      </c>
      <c r="P46" s="34" t="str">
        <f t="shared" ca="1" si="16"/>
        <v/>
      </c>
      <c r="Q46" s="34" t="str">
        <f t="shared" ca="1" si="17"/>
        <v/>
      </c>
      <c r="T46" s="34">
        <v>42</v>
      </c>
      <c r="U46" s="34">
        <f t="shared" si="20"/>
        <v>835</v>
      </c>
      <c r="V46" s="34" t="e">
        <f t="shared" ca="1" si="19"/>
        <v>#N/A</v>
      </c>
    </row>
    <row r="47" spans="1:22" x14ac:dyDescent="0.25">
      <c r="A47" s="34" t="str">
        <f t="shared" ca="1" si="1"/>
        <v/>
      </c>
      <c r="B47" s="43" t="str">
        <f t="shared" ca="1" si="2"/>
        <v/>
      </c>
      <c r="C47" s="34" t="str">
        <f t="shared" ca="1" si="3"/>
        <v/>
      </c>
      <c r="D47" s="34" t="str">
        <f t="shared" ca="1" si="4"/>
        <v/>
      </c>
      <c r="E47" s="44" t="str">
        <f t="shared" ca="1" si="5"/>
        <v/>
      </c>
      <c r="F47" s="43" t="str">
        <f t="shared" ca="1" si="6"/>
        <v/>
      </c>
      <c r="G47" s="42" t="str">
        <f t="shared" ca="1" si="7"/>
        <v/>
      </c>
      <c r="H47" s="42" t="str">
        <f t="shared" ca="1" si="8"/>
        <v/>
      </c>
      <c r="I47" s="42" t="str">
        <f t="shared" ca="1" si="9"/>
        <v/>
      </c>
      <c r="J47" s="42" t="str">
        <f t="shared" ca="1" si="10"/>
        <v/>
      </c>
      <c r="K47" s="42" t="str">
        <f t="shared" ca="1" si="11"/>
        <v/>
      </c>
      <c r="L47" s="34" t="str">
        <f t="shared" ca="1" si="12"/>
        <v/>
      </c>
      <c r="M47" s="34" t="str">
        <f t="shared" ca="1" si="13"/>
        <v/>
      </c>
      <c r="N47" s="34" t="str">
        <f t="shared" ca="1" si="14"/>
        <v/>
      </c>
      <c r="O47" s="34" t="str">
        <f t="shared" ca="1" si="15"/>
        <v/>
      </c>
      <c r="P47" s="34" t="str">
        <f t="shared" ca="1" si="16"/>
        <v/>
      </c>
      <c r="Q47" s="34" t="str">
        <f t="shared" ca="1" si="17"/>
        <v/>
      </c>
      <c r="T47" s="34">
        <v>43</v>
      </c>
      <c r="U47" s="34">
        <f t="shared" si="20"/>
        <v>855</v>
      </c>
      <c r="V47" s="34" t="e">
        <f t="shared" ca="1" si="19"/>
        <v>#N/A</v>
      </c>
    </row>
    <row r="48" spans="1:22" x14ac:dyDescent="0.25">
      <c r="A48" s="34" t="str">
        <f t="shared" ca="1" si="1"/>
        <v/>
      </c>
      <c r="B48" s="43" t="str">
        <f t="shared" ca="1" si="2"/>
        <v/>
      </c>
      <c r="C48" s="34" t="str">
        <f t="shared" ca="1" si="3"/>
        <v/>
      </c>
      <c r="D48" s="34" t="str">
        <f t="shared" ca="1" si="4"/>
        <v/>
      </c>
      <c r="E48" s="44" t="str">
        <f t="shared" ca="1" si="5"/>
        <v/>
      </c>
      <c r="F48" s="43" t="str">
        <f t="shared" ca="1" si="6"/>
        <v/>
      </c>
      <c r="G48" s="42" t="str">
        <f t="shared" ca="1" si="7"/>
        <v/>
      </c>
      <c r="H48" s="42" t="str">
        <f t="shared" ca="1" si="8"/>
        <v/>
      </c>
      <c r="I48" s="42" t="str">
        <f t="shared" ca="1" si="9"/>
        <v/>
      </c>
      <c r="J48" s="42" t="str">
        <f t="shared" ca="1" si="10"/>
        <v/>
      </c>
      <c r="K48" s="42" t="str">
        <f t="shared" ca="1" si="11"/>
        <v/>
      </c>
      <c r="L48" s="34" t="str">
        <f t="shared" ca="1" si="12"/>
        <v/>
      </c>
      <c r="M48" s="34" t="str">
        <f t="shared" ca="1" si="13"/>
        <v/>
      </c>
      <c r="N48" s="34" t="str">
        <f t="shared" ca="1" si="14"/>
        <v/>
      </c>
      <c r="O48" s="34" t="str">
        <f t="shared" ca="1" si="15"/>
        <v/>
      </c>
      <c r="P48" s="34" t="str">
        <f t="shared" ca="1" si="16"/>
        <v/>
      </c>
      <c r="Q48" s="34" t="str">
        <f t="shared" ca="1" si="17"/>
        <v/>
      </c>
      <c r="T48" s="34">
        <v>44</v>
      </c>
      <c r="U48" s="34">
        <f t="shared" si="20"/>
        <v>875</v>
      </c>
      <c r="V48" s="34" t="e">
        <f t="shared" ca="1" si="19"/>
        <v>#N/A</v>
      </c>
    </row>
    <row r="49" spans="1:22" x14ac:dyDescent="0.25">
      <c r="A49" s="34" t="str">
        <f t="shared" ca="1" si="1"/>
        <v/>
      </c>
      <c r="B49" s="43" t="str">
        <f t="shared" ca="1" si="2"/>
        <v/>
      </c>
      <c r="C49" s="34" t="str">
        <f t="shared" ca="1" si="3"/>
        <v/>
      </c>
      <c r="D49" s="34" t="str">
        <f t="shared" ca="1" si="4"/>
        <v/>
      </c>
      <c r="E49" s="44" t="str">
        <f t="shared" ca="1" si="5"/>
        <v/>
      </c>
      <c r="F49" s="43" t="str">
        <f t="shared" ca="1" si="6"/>
        <v/>
      </c>
      <c r="G49" s="42" t="str">
        <f t="shared" ca="1" si="7"/>
        <v/>
      </c>
      <c r="H49" s="42" t="str">
        <f t="shared" ca="1" si="8"/>
        <v/>
      </c>
      <c r="I49" s="42" t="str">
        <f t="shared" ca="1" si="9"/>
        <v/>
      </c>
      <c r="J49" s="42" t="str">
        <f t="shared" ca="1" si="10"/>
        <v/>
      </c>
      <c r="K49" s="42" t="str">
        <f t="shared" ca="1" si="11"/>
        <v/>
      </c>
      <c r="L49" s="34" t="str">
        <f t="shared" ca="1" si="12"/>
        <v/>
      </c>
      <c r="M49" s="34" t="str">
        <f t="shared" ca="1" si="13"/>
        <v/>
      </c>
      <c r="N49" s="34" t="str">
        <f t="shared" ca="1" si="14"/>
        <v/>
      </c>
      <c r="O49" s="34" t="str">
        <f t="shared" ca="1" si="15"/>
        <v/>
      </c>
      <c r="P49" s="34" t="str">
        <f t="shared" ca="1" si="16"/>
        <v/>
      </c>
      <c r="Q49" s="34" t="str">
        <f t="shared" ca="1" si="17"/>
        <v/>
      </c>
      <c r="T49" s="34">
        <v>45</v>
      </c>
      <c r="U49" s="34">
        <f t="shared" si="20"/>
        <v>895</v>
      </c>
      <c r="V49" s="34" t="e">
        <f t="shared" ca="1" si="19"/>
        <v>#N/A</v>
      </c>
    </row>
    <row r="50" spans="1:22" x14ac:dyDescent="0.25">
      <c r="A50" s="34" t="str">
        <f t="shared" ca="1" si="1"/>
        <v/>
      </c>
      <c r="B50" s="43" t="str">
        <f t="shared" ca="1" si="2"/>
        <v/>
      </c>
      <c r="C50" s="34" t="str">
        <f t="shared" ca="1" si="3"/>
        <v/>
      </c>
      <c r="D50" s="34" t="str">
        <f t="shared" ca="1" si="4"/>
        <v/>
      </c>
      <c r="E50" s="44" t="str">
        <f t="shared" ca="1" si="5"/>
        <v/>
      </c>
      <c r="F50" s="43" t="str">
        <f t="shared" ca="1" si="6"/>
        <v/>
      </c>
      <c r="G50" s="42" t="str">
        <f t="shared" ca="1" si="7"/>
        <v/>
      </c>
      <c r="H50" s="42" t="str">
        <f t="shared" ca="1" si="8"/>
        <v/>
      </c>
      <c r="I50" s="42" t="str">
        <f t="shared" ca="1" si="9"/>
        <v/>
      </c>
      <c r="J50" s="42" t="str">
        <f t="shared" ca="1" si="10"/>
        <v/>
      </c>
      <c r="K50" s="42" t="str">
        <f t="shared" ca="1" si="11"/>
        <v/>
      </c>
      <c r="L50" s="34" t="str">
        <f t="shared" ca="1" si="12"/>
        <v/>
      </c>
      <c r="M50" s="34" t="str">
        <f t="shared" ca="1" si="13"/>
        <v/>
      </c>
      <c r="N50" s="34" t="str">
        <f t="shared" ca="1" si="14"/>
        <v/>
      </c>
      <c r="O50" s="34" t="str">
        <f t="shared" ca="1" si="15"/>
        <v/>
      </c>
      <c r="P50" s="34" t="str">
        <f t="shared" ca="1" si="16"/>
        <v/>
      </c>
      <c r="Q50" s="34" t="str">
        <f t="shared" ca="1" si="17"/>
        <v/>
      </c>
      <c r="T50" s="34">
        <v>46</v>
      </c>
      <c r="U50" s="34">
        <f t="shared" si="20"/>
        <v>915</v>
      </c>
      <c r="V50" s="34" t="e">
        <f t="shared" ca="1" si="19"/>
        <v>#N/A</v>
      </c>
    </row>
    <row r="51" spans="1:22" x14ac:dyDescent="0.25">
      <c r="A51" s="34" t="str">
        <f t="shared" ca="1" si="1"/>
        <v/>
      </c>
      <c r="B51" s="43" t="str">
        <f t="shared" ca="1" si="2"/>
        <v/>
      </c>
      <c r="C51" s="34" t="str">
        <f t="shared" ca="1" si="3"/>
        <v/>
      </c>
      <c r="D51" s="34" t="str">
        <f t="shared" ca="1" si="4"/>
        <v/>
      </c>
      <c r="E51" s="44" t="str">
        <f t="shared" ca="1" si="5"/>
        <v/>
      </c>
      <c r="F51" s="43" t="str">
        <f t="shared" ca="1" si="6"/>
        <v/>
      </c>
      <c r="G51" s="42" t="str">
        <f t="shared" ca="1" si="7"/>
        <v/>
      </c>
      <c r="H51" s="42" t="str">
        <f t="shared" ca="1" si="8"/>
        <v/>
      </c>
      <c r="I51" s="42" t="str">
        <f t="shared" ca="1" si="9"/>
        <v/>
      </c>
      <c r="J51" s="42" t="str">
        <f t="shared" ca="1" si="10"/>
        <v/>
      </c>
      <c r="K51" s="42" t="str">
        <f t="shared" ca="1" si="11"/>
        <v/>
      </c>
      <c r="L51" s="34" t="str">
        <f t="shared" ca="1" si="12"/>
        <v/>
      </c>
      <c r="M51" s="34" t="str">
        <f t="shared" ca="1" si="13"/>
        <v/>
      </c>
      <c r="N51" s="34" t="str">
        <f t="shared" ca="1" si="14"/>
        <v/>
      </c>
      <c r="O51" s="34" t="str">
        <f t="shared" ca="1" si="15"/>
        <v/>
      </c>
      <c r="P51" s="34" t="str">
        <f t="shared" ca="1" si="16"/>
        <v/>
      </c>
      <c r="Q51" s="34" t="str">
        <f t="shared" ca="1" si="17"/>
        <v/>
      </c>
      <c r="T51" s="34">
        <v>47</v>
      </c>
      <c r="U51" s="34">
        <f t="shared" si="20"/>
        <v>935</v>
      </c>
      <c r="V51" s="34" t="e">
        <f t="shared" ca="1" si="19"/>
        <v>#N/A</v>
      </c>
    </row>
    <row r="52" spans="1:22" x14ac:dyDescent="0.25">
      <c r="A52" s="34" t="str">
        <f t="shared" ca="1" si="1"/>
        <v/>
      </c>
      <c r="B52" s="43" t="str">
        <f t="shared" ca="1" si="2"/>
        <v/>
      </c>
      <c r="C52" s="34" t="str">
        <f t="shared" ca="1" si="3"/>
        <v/>
      </c>
      <c r="D52" s="34" t="str">
        <f t="shared" ca="1" si="4"/>
        <v/>
      </c>
      <c r="E52" s="44" t="str">
        <f t="shared" ca="1" si="5"/>
        <v/>
      </c>
      <c r="F52" s="43" t="str">
        <f t="shared" ca="1" si="6"/>
        <v/>
      </c>
      <c r="G52" s="42" t="str">
        <f t="shared" ca="1" si="7"/>
        <v/>
      </c>
      <c r="H52" s="42" t="str">
        <f t="shared" ca="1" si="8"/>
        <v/>
      </c>
      <c r="I52" s="42" t="str">
        <f t="shared" ca="1" si="9"/>
        <v/>
      </c>
      <c r="J52" s="42" t="str">
        <f t="shared" ca="1" si="10"/>
        <v/>
      </c>
      <c r="K52" s="42" t="str">
        <f t="shared" ca="1" si="11"/>
        <v/>
      </c>
      <c r="L52" s="34" t="str">
        <f t="shared" ca="1" si="12"/>
        <v/>
      </c>
      <c r="M52" s="34" t="str">
        <f t="shared" ca="1" si="13"/>
        <v/>
      </c>
      <c r="N52" s="34" t="str">
        <f t="shared" ca="1" si="14"/>
        <v/>
      </c>
      <c r="O52" s="34" t="str">
        <f t="shared" ca="1" si="15"/>
        <v/>
      </c>
      <c r="P52" s="34" t="str">
        <f t="shared" ca="1" si="16"/>
        <v/>
      </c>
      <c r="Q52" s="34" t="str">
        <f t="shared" ca="1" si="17"/>
        <v/>
      </c>
      <c r="T52" s="34">
        <v>48</v>
      </c>
      <c r="U52" s="34">
        <f t="shared" si="20"/>
        <v>955</v>
      </c>
      <c r="V52" s="34" t="e">
        <f t="shared" ca="1" si="19"/>
        <v>#N/A</v>
      </c>
    </row>
    <row r="53" spans="1:22" x14ac:dyDescent="0.25">
      <c r="A53" s="34" t="str">
        <f t="shared" ca="1" si="1"/>
        <v/>
      </c>
      <c r="B53" s="43" t="str">
        <f t="shared" ca="1" si="2"/>
        <v/>
      </c>
      <c r="C53" s="34" t="str">
        <f t="shared" ca="1" si="3"/>
        <v/>
      </c>
      <c r="D53" s="34" t="str">
        <f t="shared" ca="1" si="4"/>
        <v/>
      </c>
      <c r="E53" s="44" t="str">
        <f t="shared" ca="1" si="5"/>
        <v/>
      </c>
      <c r="F53" s="43" t="str">
        <f t="shared" ca="1" si="6"/>
        <v/>
      </c>
      <c r="G53" s="42" t="str">
        <f t="shared" ca="1" si="7"/>
        <v/>
      </c>
      <c r="H53" s="42" t="str">
        <f t="shared" ca="1" si="8"/>
        <v/>
      </c>
      <c r="I53" s="42" t="str">
        <f t="shared" ca="1" si="9"/>
        <v/>
      </c>
      <c r="J53" s="42" t="str">
        <f t="shared" ca="1" si="10"/>
        <v/>
      </c>
      <c r="K53" s="42" t="str">
        <f t="shared" ca="1" si="11"/>
        <v/>
      </c>
      <c r="L53" s="34" t="str">
        <f t="shared" ca="1" si="12"/>
        <v/>
      </c>
      <c r="M53" s="34" t="str">
        <f t="shared" ca="1" si="13"/>
        <v/>
      </c>
      <c r="N53" s="34" t="str">
        <f t="shared" ca="1" si="14"/>
        <v/>
      </c>
      <c r="O53" s="34" t="str">
        <f t="shared" ca="1" si="15"/>
        <v/>
      </c>
      <c r="P53" s="34" t="str">
        <f t="shared" ca="1" si="16"/>
        <v/>
      </c>
      <c r="Q53" s="34" t="str">
        <f t="shared" ca="1" si="17"/>
        <v/>
      </c>
      <c r="T53" s="34">
        <v>49</v>
      </c>
      <c r="U53" s="34">
        <f t="shared" si="20"/>
        <v>975</v>
      </c>
      <c r="V53" s="34" t="e">
        <f t="shared" ca="1" si="19"/>
        <v>#N/A</v>
      </c>
    </row>
    <row r="54" spans="1:22" x14ac:dyDescent="0.25">
      <c r="A54" s="34" t="str">
        <f t="shared" ca="1" si="1"/>
        <v/>
      </c>
      <c r="B54" s="43" t="str">
        <f t="shared" ca="1" si="2"/>
        <v/>
      </c>
      <c r="C54" s="34" t="str">
        <f t="shared" ca="1" si="3"/>
        <v/>
      </c>
      <c r="D54" s="34" t="str">
        <f t="shared" ca="1" si="4"/>
        <v/>
      </c>
      <c r="E54" s="44" t="str">
        <f t="shared" ca="1" si="5"/>
        <v/>
      </c>
      <c r="F54" s="43" t="str">
        <f t="shared" ca="1" si="6"/>
        <v/>
      </c>
      <c r="G54" s="42" t="str">
        <f t="shared" ca="1" si="7"/>
        <v/>
      </c>
      <c r="H54" s="42" t="str">
        <f t="shared" ca="1" si="8"/>
        <v/>
      </c>
      <c r="I54" s="42" t="str">
        <f t="shared" ca="1" si="9"/>
        <v/>
      </c>
      <c r="J54" s="42" t="str">
        <f t="shared" ca="1" si="10"/>
        <v/>
      </c>
      <c r="K54" s="42" t="str">
        <f t="shared" ca="1" si="11"/>
        <v/>
      </c>
      <c r="L54" s="34" t="str">
        <f t="shared" ca="1" si="12"/>
        <v/>
      </c>
      <c r="M54" s="34" t="str">
        <f t="shared" ca="1" si="13"/>
        <v/>
      </c>
      <c r="N54" s="34" t="str">
        <f t="shared" ca="1" si="14"/>
        <v/>
      </c>
      <c r="O54" s="34" t="str">
        <f t="shared" ca="1" si="15"/>
        <v/>
      </c>
      <c r="P54" s="34" t="str">
        <f t="shared" ca="1" si="16"/>
        <v/>
      </c>
      <c r="Q54" s="34" t="str">
        <f t="shared" ca="1" si="17"/>
        <v/>
      </c>
      <c r="T54" s="34">
        <v>50</v>
      </c>
      <c r="U54" s="34">
        <f t="shared" si="20"/>
        <v>995</v>
      </c>
      <c r="V54" s="34" t="e">
        <f t="shared" ca="1" si="19"/>
        <v>#N/A</v>
      </c>
    </row>
    <row r="55" spans="1:22" x14ac:dyDescent="0.25">
      <c r="A55" s="34" t="str">
        <f t="shared" ca="1" si="1"/>
        <v/>
      </c>
      <c r="B55" s="43" t="str">
        <f t="shared" ca="1" si="2"/>
        <v/>
      </c>
      <c r="C55" s="34" t="str">
        <f t="shared" ca="1" si="3"/>
        <v/>
      </c>
      <c r="D55" s="34" t="str">
        <f t="shared" ca="1" si="4"/>
        <v/>
      </c>
      <c r="E55" s="44" t="str">
        <f t="shared" ca="1" si="5"/>
        <v/>
      </c>
      <c r="F55" s="43" t="str">
        <f t="shared" ca="1" si="6"/>
        <v/>
      </c>
      <c r="G55" s="42" t="str">
        <f t="shared" ca="1" si="7"/>
        <v/>
      </c>
      <c r="H55" s="42" t="str">
        <f t="shared" ca="1" si="8"/>
        <v/>
      </c>
      <c r="I55" s="42" t="str">
        <f t="shared" ca="1" si="9"/>
        <v/>
      </c>
      <c r="J55" s="42" t="str">
        <f t="shared" ca="1" si="10"/>
        <v/>
      </c>
      <c r="K55" s="42" t="str">
        <f t="shared" ca="1" si="11"/>
        <v/>
      </c>
      <c r="L55" s="34" t="str">
        <f t="shared" ca="1" si="12"/>
        <v/>
      </c>
      <c r="M55" s="34" t="str">
        <f t="shared" ca="1" si="13"/>
        <v/>
      </c>
      <c r="N55" s="34" t="str">
        <f t="shared" ca="1" si="14"/>
        <v/>
      </c>
      <c r="O55" s="34" t="str">
        <f t="shared" ca="1" si="15"/>
        <v/>
      </c>
      <c r="P55" s="34" t="str">
        <f t="shared" ca="1" si="16"/>
        <v/>
      </c>
      <c r="Q55" s="34" t="str">
        <f t="shared" ca="1" si="17"/>
        <v/>
      </c>
      <c r="T55" s="34">
        <v>51</v>
      </c>
      <c r="U55" s="34">
        <f t="shared" si="20"/>
        <v>1015</v>
      </c>
      <c r="V55" s="34" t="e">
        <f t="shared" ca="1" si="19"/>
        <v>#N/A</v>
      </c>
    </row>
    <row r="56" spans="1:22" x14ac:dyDescent="0.25">
      <c r="A56" s="34" t="str">
        <f t="shared" ca="1" si="1"/>
        <v/>
      </c>
      <c r="B56" s="43" t="str">
        <f t="shared" ca="1" si="2"/>
        <v/>
      </c>
      <c r="C56" s="34" t="str">
        <f t="shared" ca="1" si="3"/>
        <v/>
      </c>
      <c r="D56" s="34" t="str">
        <f t="shared" ca="1" si="4"/>
        <v/>
      </c>
      <c r="E56" s="44" t="str">
        <f t="shared" ca="1" si="5"/>
        <v/>
      </c>
      <c r="F56" s="43" t="str">
        <f t="shared" ca="1" si="6"/>
        <v/>
      </c>
      <c r="G56" s="42" t="str">
        <f t="shared" ca="1" si="7"/>
        <v/>
      </c>
      <c r="H56" s="42" t="str">
        <f t="shared" ca="1" si="8"/>
        <v/>
      </c>
      <c r="I56" s="42" t="str">
        <f t="shared" ca="1" si="9"/>
        <v/>
      </c>
      <c r="J56" s="42" t="str">
        <f t="shared" ca="1" si="10"/>
        <v/>
      </c>
      <c r="K56" s="42" t="str">
        <f t="shared" ca="1" si="11"/>
        <v/>
      </c>
      <c r="L56" s="34" t="str">
        <f t="shared" ca="1" si="12"/>
        <v/>
      </c>
      <c r="M56" s="34" t="str">
        <f t="shared" ca="1" si="13"/>
        <v/>
      </c>
      <c r="N56" s="34" t="str">
        <f t="shared" ca="1" si="14"/>
        <v/>
      </c>
      <c r="O56" s="34" t="str">
        <f t="shared" ca="1" si="15"/>
        <v/>
      </c>
      <c r="P56" s="34" t="str">
        <f t="shared" ca="1" si="16"/>
        <v/>
      </c>
      <c r="Q56" s="34" t="str">
        <f t="shared" ca="1" si="17"/>
        <v/>
      </c>
      <c r="T56" s="34">
        <v>52</v>
      </c>
      <c r="U56" s="34">
        <f t="shared" si="20"/>
        <v>1035</v>
      </c>
      <c r="V56" s="34" t="e">
        <f t="shared" ca="1" si="19"/>
        <v>#N/A</v>
      </c>
    </row>
    <row r="57" spans="1:22" x14ac:dyDescent="0.25">
      <c r="A57" s="34" t="str">
        <f t="shared" ca="1" si="1"/>
        <v/>
      </c>
      <c r="B57" s="43" t="str">
        <f t="shared" ca="1" si="2"/>
        <v/>
      </c>
      <c r="C57" s="34" t="str">
        <f t="shared" ca="1" si="3"/>
        <v/>
      </c>
      <c r="D57" s="34" t="str">
        <f t="shared" ca="1" si="4"/>
        <v/>
      </c>
      <c r="E57" s="44" t="str">
        <f t="shared" ca="1" si="5"/>
        <v/>
      </c>
      <c r="F57" s="43" t="str">
        <f t="shared" ca="1" si="6"/>
        <v/>
      </c>
      <c r="G57" s="42" t="str">
        <f t="shared" ca="1" si="7"/>
        <v/>
      </c>
      <c r="H57" s="42" t="str">
        <f t="shared" ca="1" si="8"/>
        <v/>
      </c>
      <c r="I57" s="42" t="str">
        <f t="shared" ca="1" si="9"/>
        <v/>
      </c>
      <c r="J57" s="42" t="str">
        <f t="shared" ca="1" si="10"/>
        <v/>
      </c>
      <c r="K57" s="42" t="str">
        <f t="shared" ca="1" si="11"/>
        <v/>
      </c>
      <c r="L57" s="34" t="str">
        <f t="shared" ca="1" si="12"/>
        <v/>
      </c>
      <c r="M57" s="34" t="str">
        <f t="shared" ca="1" si="13"/>
        <v/>
      </c>
      <c r="N57" s="34" t="str">
        <f t="shared" ca="1" si="14"/>
        <v/>
      </c>
      <c r="O57" s="34" t="str">
        <f t="shared" ca="1" si="15"/>
        <v/>
      </c>
      <c r="P57" s="34" t="str">
        <f t="shared" ca="1" si="16"/>
        <v/>
      </c>
      <c r="Q57" s="34" t="str">
        <f t="shared" ca="1" si="17"/>
        <v/>
      </c>
      <c r="T57" s="34">
        <v>53</v>
      </c>
      <c r="U57" s="34">
        <f t="shared" si="20"/>
        <v>1055</v>
      </c>
      <c r="V57" s="34" t="e">
        <f t="shared" ca="1" si="19"/>
        <v>#N/A</v>
      </c>
    </row>
    <row r="58" spans="1:22" x14ac:dyDescent="0.25">
      <c r="A58" s="34" t="str">
        <f t="shared" ca="1" si="1"/>
        <v/>
      </c>
      <c r="B58" s="43" t="str">
        <f t="shared" ca="1" si="2"/>
        <v/>
      </c>
      <c r="C58" s="34" t="str">
        <f t="shared" ca="1" si="3"/>
        <v/>
      </c>
      <c r="D58" s="34" t="str">
        <f t="shared" ca="1" si="4"/>
        <v/>
      </c>
      <c r="E58" s="44" t="str">
        <f t="shared" ca="1" si="5"/>
        <v/>
      </c>
      <c r="F58" s="43" t="str">
        <f t="shared" ca="1" si="6"/>
        <v/>
      </c>
      <c r="G58" s="42" t="str">
        <f t="shared" ca="1" si="7"/>
        <v/>
      </c>
      <c r="H58" s="42" t="str">
        <f t="shared" ca="1" si="8"/>
        <v/>
      </c>
      <c r="I58" s="42" t="str">
        <f t="shared" ca="1" si="9"/>
        <v/>
      </c>
      <c r="J58" s="42" t="str">
        <f t="shared" ca="1" si="10"/>
        <v/>
      </c>
      <c r="K58" s="42" t="str">
        <f t="shared" ca="1" si="11"/>
        <v/>
      </c>
      <c r="L58" s="34" t="str">
        <f t="shared" ca="1" si="12"/>
        <v/>
      </c>
      <c r="M58" s="34" t="str">
        <f t="shared" ca="1" si="13"/>
        <v/>
      </c>
      <c r="N58" s="34" t="str">
        <f t="shared" ca="1" si="14"/>
        <v/>
      </c>
      <c r="O58" s="34" t="str">
        <f t="shared" ca="1" si="15"/>
        <v/>
      </c>
      <c r="P58" s="34" t="str">
        <f t="shared" ca="1" si="16"/>
        <v/>
      </c>
      <c r="Q58" s="34" t="str">
        <f t="shared" ca="1" si="17"/>
        <v/>
      </c>
      <c r="T58" s="34">
        <v>54</v>
      </c>
      <c r="U58" s="34">
        <f t="shared" si="20"/>
        <v>1075</v>
      </c>
      <c r="V58" s="34" t="e">
        <f t="shared" ca="1" si="19"/>
        <v>#N/A</v>
      </c>
    </row>
    <row r="59" spans="1:22" x14ac:dyDescent="0.25">
      <c r="A59" s="34" t="str">
        <f t="shared" ca="1" si="1"/>
        <v/>
      </c>
      <c r="B59" s="43" t="str">
        <f t="shared" ca="1" si="2"/>
        <v/>
      </c>
      <c r="C59" s="34" t="str">
        <f t="shared" ca="1" si="3"/>
        <v/>
      </c>
      <c r="D59" s="34" t="str">
        <f t="shared" ca="1" si="4"/>
        <v/>
      </c>
      <c r="E59" s="44" t="str">
        <f t="shared" ca="1" si="5"/>
        <v/>
      </c>
      <c r="F59" s="43" t="str">
        <f t="shared" ca="1" si="6"/>
        <v/>
      </c>
      <c r="G59" s="42" t="str">
        <f t="shared" ca="1" si="7"/>
        <v/>
      </c>
      <c r="H59" s="42" t="str">
        <f t="shared" ca="1" si="8"/>
        <v/>
      </c>
      <c r="I59" s="42" t="str">
        <f t="shared" ca="1" si="9"/>
        <v/>
      </c>
      <c r="J59" s="42" t="str">
        <f t="shared" ca="1" si="10"/>
        <v/>
      </c>
      <c r="K59" s="42" t="str">
        <f t="shared" ca="1" si="11"/>
        <v/>
      </c>
      <c r="L59" s="34" t="str">
        <f t="shared" ca="1" si="12"/>
        <v/>
      </c>
      <c r="M59" s="34" t="str">
        <f t="shared" ca="1" si="13"/>
        <v/>
      </c>
      <c r="N59" s="34" t="str">
        <f t="shared" ca="1" si="14"/>
        <v/>
      </c>
      <c r="O59" s="34" t="str">
        <f t="shared" ca="1" si="15"/>
        <v/>
      </c>
      <c r="P59" s="34" t="str">
        <f t="shared" ca="1" si="16"/>
        <v/>
      </c>
      <c r="Q59" s="34" t="str">
        <f t="shared" ca="1" si="17"/>
        <v/>
      </c>
      <c r="T59" s="34">
        <v>55</v>
      </c>
      <c r="U59" s="34">
        <f t="shared" si="20"/>
        <v>1095</v>
      </c>
      <c r="V59" s="34" t="e">
        <f t="shared" ca="1" si="19"/>
        <v>#N/A</v>
      </c>
    </row>
    <row r="60" spans="1:22" x14ac:dyDescent="0.25">
      <c r="A60" s="34" t="str">
        <f t="shared" ca="1" si="1"/>
        <v/>
      </c>
      <c r="B60" s="43" t="str">
        <f t="shared" ca="1" si="2"/>
        <v/>
      </c>
      <c r="C60" s="34" t="str">
        <f t="shared" ca="1" si="3"/>
        <v/>
      </c>
      <c r="D60" s="34" t="str">
        <f t="shared" ca="1" si="4"/>
        <v/>
      </c>
      <c r="E60" s="44" t="str">
        <f t="shared" ca="1" si="5"/>
        <v/>
      </c>
      <c r="F60" s="43" t="str">
        <f t="shared" ca="1" si="6"/>
        <v/>
      </c>
      <c r="G60" s="42" t="str">
        <f t="shared" ca="1" si="7"/>
        <v/>
      </c>
      <c r="H60" s="42" t="str">
        <f t="shared" ca="1" si="8"/>
        <v/>
      </c>
      <c r="I60" s="42" t="str">
        <f t="shared" ca="1" si="9"/>
        <v/>
      </c>
      <c r="J60" s="42" t="str">
        <f t="shared" ca="1" si="10"/>
        <v/>
      </c>
      <c r="K60" s="42" t="str">
        <f t="shared" ca="1" si="11"/>
        <v/>
      </c>
      <c r="L60" s="34" t="str">
        <f t="shared" ca="1" si="12"/>
        <v/>
      </c>
      <c r="M60" s="34" t="str">
        <f t="shared" ca="1" si="13"/>
        <v/>
      </c>
      <c r="N60" s="34" t="str">
        <f t="shared" ca="1" si="14"/>
        <v/>
      </c>
      <c r="O60" s="34" t="str">
        <f t="shared" ca="1" si="15"/>
        <v/>
      </c>
      <c r="P60" s="34" t="str">
        <f t="shared" ca="1" si="16"/>
        <v/>
      </c>
      <c r="Q60" s="34" t="str">
        <f t="shared" ca="1" si="17"/>
        <v/>
      </c>
      <c r="T60" s="34">
        <v>56</v>
      </c>
      <c r="U60" s="34">
        <f t="shared" si="20"/>
        <v>1115</v>
      </c>
      <c r="V60" s="34" t="e">
        <f t="shared" ca="1" si="19"/>
        <v>#N/A</v>
      </c>
    </row>
    <row r="61" spans="1:22" x14ac:dyDescent="0.25">
      <c r="A61" s="34" t="str">
        <f t="shared" ca="1" si="1"/>
        <v/>
      </c>
      <c r="B61" s="43" t="str">
        <f t="shared" ca="1" si="2"/>
        <v/>
      </c>
      <c r="C61" s="34" t="str">
        <f t="shared" ca="1" si="3"/>
        <v/>
      </c>
      <c r="D61" s="34" t="str">
        <f t="shared" ca="1" si="4"/>
        <v/>
      </c>
      <c r="E61" s="44" t="str">
        <f t="shared" ca="1" si="5"/>
        <v/>
      </c>
      <c r="F61" s="43" t="str">
        <f t="shared" ca="1" si="6"/>
        <v/>
      </c>
      <c r="G61" s="42" t="str">
        <f t="shared" ca="1" si="7"/>
        <v/>
      </c>
      <c r="H61" s="42" t="str">
        <f t="shared" ca="1" si="8"/>
        <v/>
      </c>
      <c r="I61" s="42" t="str">
        <f t="shared" ca="1" si="9"/>
        <v/>
      </c>
      <c r="J61" s="42" t="str">
        <f t="shared" ca="1" si="10"/>
        <v/>
      </c>
      <c r="K61" s="42" t="str">
        <f t="shared" ca="1" si="11"/>
        <v/>
      </c>
      <c r="L61" s="34" t="str">
        <f t="shared" ca="1" si="12"/>
        <v/>
      </c>
      <c r="M61" s="34" t="str">
        <f t="shared" ca="1" si="13"/>
        <v/>
      </c>
      <c r="N61" s="34" t="str">
        <f t="shared" ca="1" si="14"/>
        <v/>
      </c>
      <c r="O61" s="34" t="str">
        <f t="shared" ca="1" si="15"/>
        <v/>
      </c>
      <c r="P61" s="34" t="str">
        <f t="shared" ca="1" si="16"/>
        <v/>
      </c>
      <c r="Q61" s="34" t="str">
        <f t="shared" ca="1" si="17"/>
        <v/>
      </c>
      <c r="T61" s="34">
        <v>57</v>
      </c>
      <c r="U61" s="34">
        <f t="shared" si="20"/>
        <v>1135</v>
      </c>
      <c r="V61" s="34" t="e">
        <f t="shared" ca="1" si="19"/>
        <v>#N/A</v>
      </c>
    </row>
    <row r="62" spans="1:22" x14ac:dyDescent="0.25">
      <c r="A62" s="34" t="str">
        <f t="shared" ca="1" si="1"/>
        <v/>
      </c>
      <c r="B62" s="43" t="str">
        <f t="shared" ca="1" si="2"/>
        <v/>
      </c>
      <c r="C62" s="34" t="str">
        <f t="shared" ca="1" si="3"/>
        <v/>
      </c>
      <c r="D62" s="34" t="str">
        <f t="shared" ca="1" si="4"/>
        <v/>
      </c>
      <c r="E62" s="44" t="str">
        <f t="shared" ca="1" si="5"/>
        <v/>
      </c>
      <c r="F62" s="43" t="str">
        <f t="shared" ca="1" si="6"/>
        <v/>
      </c>
      <c r="G62" s="42" t="str">
        <f t="shared" ca="1" si="7"/>
        <v/>
      </c>
      <c r="H62" s="42" t="str">
        <f t="shared" ca="1" si="8"/>
        <v/>
      </c>
      <c r="I62" s="42" t="str">
        <f t="shared" ca="1" si="9"/>
        <v/>
      </c>
      <c r="J62" s="42" t="str">
        <f t="shared" ca="1" si="10"/>
        <v/>
      </c>
      <c r="K62" s="42" t="str">
        <f t="shared" ca="1" si="11"/>
        <v/>
      </c>
      <c r="L62" s="34" t="str">
        <f t="shared" ca="1" si="12"/>
        <v/>
      </c>
      <c r="M62" s="34" t="str">
        <f t="shared" ca="1" si="13"/>
        <v/>
      </c>
      <c r="N62" s="34" t="str">
        <f t="shared" ca="1" si="14"/>
        <v/>
      </c>
      <c r="O62" s="34" t="str">
        <f t="shared" ca="1" si="15"/>
        <v/>
      </c>
      <c r="P62" s="34" t="str">
        <f t="shared" ca="1" si="16"/>
        <v/>
      </c>
      <c r="Q62" s="34" t="str">
        <f t="shared" ca="1" si="17"/>
        <v/>
      </c>
      <c r="T62" s="34">
        <v>58</v>
      </c>
      <c r="U62" s="34">
        <f t="shared" si="20"/>
        <v>1155</v>
      </c>
      <c r="V62" s="34" t="e">
        <f t="shared" ca="1" si="19"/>
        <v>#N/A</v>
      </c>
    </row>
    <row r="63" spans="1:22" x14ac:dyDescent="0.25">
      <c r="A63" s="34" t="str">
        <f t="shared" ca="1" si="1"/>
        <v/>
      </c>
      <c r="B63" s="43" t="str">
        <f t="shared" ca="1" si="2"/>
        <v/>
      </c>
      <c r="C63" s="34" t="str">
        <f t="shared" ca="1" si="3"/>
        <v/>
      </c>
      <c r="D63" s="34" t="str">
        <f t="shared" ca="1" si="4"/>
        <v/>
      </c>
      <c r="E63" s="44" t="str">
        <f t="shared" ca="1" si="5"/>
        <v/>
      </c>
      <c r="F63" s="43" t="str">
        <f t="shared" ca="1" si="6"/>
        <v/>
      </c>
      <c r="G63" s="42" t="str">
        <f t="shared" ca="1" si="7"/>
        <v/>
      </c>
      <c r="H63" s="42" t="str">
        <f t="shared" ca="1" si="8"/>
        <v/>
      </c>
      <c r="I63" s="42" t="str">
        <f t="shared" ca="1" si="9"/>
        <v/>
      </c>
      <c r="J63" s="42" t="str">
        <f t="shared" ca="1" si="10"/>
        <v/>
      </c>
      <c r="K63" s="42" t="str">
        <f t="shared" ca="1" si="11"/>
        <v/>
      </c>
      <c r="L63" s="34" t="str">
        <f t="shared" ca="1" si="12"/>
        <v/>
      </c>
      <c r="M63" s="34" t="str">
        <f t="shared" ca="1" si="13"/>
        <v/>
      </c>
      <c r="N63" s="34" t="str">
        <f t="shared" ca="1" si="14"/>
        <v/>
      </c>
      <c r="O63" s="34" t="str">
        <f t="shared" ca="1" si="15"/>
        <v/>
      </c>
      <c r="P63" s="34" t="str">
        <f t="shared" ca="1" si="16"/>
        <v/>
      </c>
      <c r="Q63" s="34" t="str">
        <f t="shared" ca="1" si="17"/>
        <v/>
      </c>
      <c r="T63" s="34">
        <v>59</v>
      </c>
      <c r="U63" s="34">
        <f t="shared" si="20"/>
        <v>1175</v>
      </c>
      <c r="V63" s="34" t="e">
        <f t="shared" ca="1" si="19"/>
        <v>#N/A</v>
      </c>
    </row>
    <row r="64" spans="1:22" x14ac:dyDescent="0.25">
      <c r="A64" s="34" t="str">
        <f t="shared" ca="1" si="1"/>
        <v/>
      </c>
      <c r="B64" s="43" t="str">
        <f t="shared" ca="1" si="2"/>
        <v/>
      </c>
      <c r="C64" s="34" t="str">
        <f t="shared" ca="1" si="3"/>
        <v/>
      </c>
      <c r="D64" s="34" t="str">
        <f t="shared" ca="1" si="4"/>
        <v/>
      </c>
      <c r="E64" s="44" t="str">
        <f t="shared" ca="1" si="5"/>
        <v/>
      </c>
      <c r="F64" s="43" t="str">
        <f t="shared" ca="1" si="6"/>
        <v/>
      </c>
      <c r="G64" s="42" t="str">
        <f t="shared" ca="1" si="7"/>
        <v/>
      </c>
      <c r="H64" s="42" t="str">
        <f t="shared" ca="1" si="8"/>
        <v/>
      </c>
      <c r="I64" s="42" t="str">
        <f t="shared" ca="1" si="9"/>
        <v/>
      </c>
      <c r="J64" s="42" t="str">
        <f t="shared" ca="1" si="10"/>
        <v/>
      </c>
      <c r="K64" s="42" t="str">
        <f t="shared" ca="1" si="11"/>
        <v/>
      </c>
      <c r="L64" s="34" t="str">
        <f t="shared" ca="1" si="12"/>
        <v/>
      </c>
      <c r="M64" s="34" t="str">
        <f t="shared" ca="1" si="13"/>
        <v/>
      </c>
      <c r="N64" s="34" t="str">
        <f t="shared" ca="1" si="14"/>
        <v/>
      </c>
      <c r="O64" s="34" t="str">
        <f t="shared" ca="1" si="15"/>
        <v/>
      </c>
      <c r="P64" s="34" t="str">
        <f t="shared" ca="1" si="16"/>
        <v/>
      </c>
      <c r="Q64" s="34" t="str">
        <f t="shared" ca="1" si="17"/>
        <v/>
      </c>
      <c r="T64" s="34">
        <v>60</v>
      </c>
      <c r="U64" s="34">
        <f t="shared" si="20"/>
        <v>1195</v>
      </c>
      <c r="V64" s="34" t="e">
        <f t="shared" ca="1" si="19"/>
        <v>#N/A</v>
      </c>
    </row>
    <row r="65" spans="1:22" x14ac:dyDescent="0.25">
      <c r="A65" s="34" t="str">
        <f t="shared" ca="1" si="1"/>
        <v/>
      </c>
      <c r="B65" s="43" t="str">
        <f t="shared" ca="1" si="2"/>
        <v/>
      </c>
      <c r="C65" s="34" t="str">
        <f t="shared" ca="1" si="3"/>
        <v/>
      </c>
      <c r="D65" s="34" t="str">
        <f t="shared" ca="1" si="4"/>
        <v/>
      </c>
      <c r="E65" s="44" t="str">
        <f t="shared" ca="1" si="5"/>
        <v/>
      </c>
      <c r="F65" s="43" t="str">
        <f t="shared" ca="1" si="6"/>
        <v/>
      </c>
      <c r="G65" s="42" t="str">
        <f t="shared" ca="1" si="7"/>
        <v/>
      </c>
      <c r="H65" s="42" t="str">
        <f t="shared" ca="1" si="8"/>
        <v/>
      </c>
      <c r="I65" s="42" t="str">
        <f t="shared" ca="1" si="9"/>
        <v/>
      </c>
      <c r="J65" s="42" t="str">
        <f t="shared" ca="1" si="10"/>
        <v/>
      </c>
      <c r="K65" s="42" t="str">
        <f t="shared" ca="1" si="11"/>
        <v/>
      </c>
      <c r="L65" s="34" t="str">
        <f t="shared" ca="1" si="12"/>
        <v/>
      </c>
      <c r="M65" s="34" t="str">
        <f t="shared" ca="1" si="13"/>
        <v/>
      </c>
      <c r="N65" s="34" t="str">
        <f t="shared" ca="1" si="14"/>
        <v/>
      </c>
      <c r="O65" s="34" t="str">
        <f t="shared" ca="1" si="15"/>
        <v/>
      </c>
      <c r="P65" s="34" t="str">
        <f t="shared" ca="1" si="16"/>
        <v/>
      </c>
      <c r="Q65" s="34" t="str">
        <f t="shared" ca="1" si="17"/>
        <v/>
      </c>
      <c r="T65" s="34">
        <v>61</v>
      </c>
      <c r="U65" s="34">
        <f t="shared" si="20"/>
        <v>1215</v>
      </c>
      <c r="V65" s="34" t="e">
        <f t="shared" ca="1" si="19"/>
        <v>#N/A</v>
      </c>
    </row>
    <row r="66" spans="1:22" x14ac:dyDescent="0.25">
      <c r="A66" s="34" t="str">
        <f t="shared" ca="1" si="1"/>
        <v/>
      </c>
      <c r="B66" s="43" t="str">
        <f t="shared" ca="1" si="2"/>
        <v/>
      </c>
      <c r="C66" s="34" t="str">
        <f t="shared" ca="1" si="3"/>
        <v/>
      </c>
      <c r="D66" s="34" t="str">
        <f t="shared" ca="1" si="4"/>
        <v/>
      </c>
      <c r="E66" s="44" t="str">
        <f t="shared" ca="1" si="5"/>
        <v/>
      </c>
      <c r="F66" s="43" t="str">
        <f t="shared" ca="1" si="6"/>
        <v/>
      </c>
      <c r="G66" s="42" t="str">
        <f t="shared" ca="1" si="7"/>
        <v/>
      </c>
      <c r="H66" s="42" t="str">
        <f t="shared" ca="1" si="8"/>
        <v/>
      </c>
      <c r="I66" s="42" t="str">
        <f t="shared" ca="1" si="9"/>
        <v/>
      </c>
      <c r="J66" s="42" t="str">
        <f t="shared" ca="1" si="10"/>
        <v/>
      </c>
      <c r="K66" s="42" t="str">
        <f t="shared" ca="1" si="11"/>
        <v/>
      </c>
      <c r="L66" s="34" t="str">
        <f t="shared" ca="1" si="12"/>
        <v/>
      </c>
      <c r="M66" s="34" t="str">
        <f t="shared" ca="1" si="13"/>
        <v/>
      </c>
      <c r="N66" s="34" t="str">
        <f t="shared" ca="1" si="14"/>
        <v/>
      </c>
      <c r="O66" s="34" t="str">
        <f t="shared" ca="1" si="15"/>
        <v/>
      </c>
      <c r="P66" s="34" t="str">
        <f t="shared" ca="1" si="16"/>
        <v/>
      </c>
      <c r="Q66" s="34" t="str">
        <f t="shared" ca="1" si="17"/>
        <v/>
      </c>
      <c r="T66" s="34">
        <v>62</v>
      </c>
      <c r="U66" s="34">
        <f t="shared" si="20"/>
        <v>1235</v>
      </c>
      <c r="V66" s="34" t="e">
        <f t="shared" ca="1" si="19"/>
        <v>#N/A</v>
      </c>
    </row>
    <row r="67" spans="1:22" x14ac:dyDescent="0.25">
      <c r="A67" s="34" t="str">
        <f t="shared" ca="1" si="1"/>
        <v/>
      </c>
      <c r="B67" s="43" t="str">
        <f t="shared" ca="1" si="2"/>
        <v/>
      </c>
      <c r="C67" s="34" t="str">
        <f t="shared" ca="1" si="3"/>
        <v/>
      </c>
      <c r="D67" s="34" t="str">
        <f t="shared" ca="1" si="4"/>
        <v/>
      </c>
      <c r="E67" s="44" t="str">
        <f t="shared" ca="1" si="5"/>
        <v/>
      </c>
      <c r="F67" s="43" t="str">
        <f t="shared" ca="1" si="6"/>
        <v/>
      </c>
      <c r="G67" s="42" t="str">
        <f t="shared" ca="1" si="7"/>
        <v/>
      </c>
      <c r="H67" s="42" t="str">
        <f t="shared" ca="1" si="8"/>
        <v/>
      </c>
      <c r="I67" s="42" t="str">
        <f t="shared" ca="1" si="9"/>
        <v/>
      </c>
      <c r="J67" s="42" t="str">
        <f t="shared" ca="1" si="10"/>
        <v/>
      </c>
      <c r="K67" s="42" t="str">
        <f t="shared" ca="1" si="11"/>
        <v/>
      </c>
      <c r="L67" s="34" t="str">
        <f t="shared" ca="1" si="12"/>
        <v/>
      </c>
      <c r="M67" s="34" t="str">
        <f t="shared" ca="1" si="13"/>
        <v/>
      </c>
      <c r="N67" s="34" t="str">
        <f t="shared" ca="1" si="14"/>
        <v/>
      </c>
      <c r="O67" s="34" t="str">
        <f t="shared" ca="1" si="15"/>
        <v/>
      </c>
      <c r="P67" s="34" t="str">
        <f t="shared" ca="1" si="16"/>
        <v/>
      </c>
      <c r="Q67" s="34" t="str">
        <f t="shared" ca="1" si="17"/>
        <v/>
      </c>
      <c r="T67" s="34">
        <v>63</v>
      </c>
      <c r="U67" s="34">
        <f t="shared" si="20"/>
        <v>1255</v>
      </c>
      <c r="V67" s="34" t="e">
        <f t="shared" ca="1" si="19"/>
        <v>#N/A</v>
      </c>
    </row>
    <row r="68" spans="1:22" x14ac:dyDescent="0.25">
      <c r="A68" s="34" t="str">
        <f t="shared" ca="1" si="1"/>
        <v/>
      </c>
      <c r="B68" s="43" t="str">
        <f t="shared" ca="1" si="2"/>
        <v/>
      </c>
      <c r="C68" s="34" t="str">
        <f t="shared" ca="1" si="3"/>
        <v/>
      </c>
      <c r="D68" s="34" t="str">
        <f t="shared" ca="1" si="4"/>
        <v/>
      </c>
      <c r="E68" s="44" t="str">
        <f t="shared" ca="1" si="5"/>
        <v/>
      </c>
      <c r="F68" s="43" t="str">
        <f t="shared" ca="1" si="6"/>
        <v/>
      </c>
      <c r="G68" s="42" t="str">
        <f t="shared" ca="1" si="7"/>
        <v/>
      </c>
      <c r="H68" s="42" t="str">
        <f t="shared" ca="1" si="8"/>
        <v/>
      </c>
      <c r="I68" s="42" t="str">
        <f t="shared" ca="1" si="9"/>
        <v/>
      </c>
      <c r="J68" s="42" t="str">
        <f t="shared" ca="1" si="10"/>
        <v/>
      </c>
      <c r="K68" s="42" t="str">
        <f t="shared" ca="1" si="11"/>
        <v/>
      </c>
      <c r="L68" s="34" t="str">
        <f t="shared" ca="1" si="12"/>
        <v/>
      </c>
      <c r="M68" s="34" t="str">
        <f t="shared" ca="1" si="13"/>
        <v/>
      </c>
      <c r="N68" s="34" t="str">
        <f t="shared" ca="1" si="14"/>
        <v/>
      </c>
      <c r="O68" s="34" t="str">
        <f t="shared" ca="1" si="15"/>
        <v/>
      </c>
      <c r="P68" s="34" t="str">
        <f t="shared" ca="1" si="16"/>
        <v/>
      </c>
      <c r="Q68" s="34" t="str">
        <f t="shared" ca="1" si="17"/>
        <v/>
      </c>
      <c r="T68" s="34">
        <v>64</v>
      </c>
      <c r="U68" s="34">
        <f t="shared" si="20"/>
        <v>1275</v>
      </c>
      <c r="V68" s="34" t="e">
        <f t="shared" ca="1" si="19"/>
        <v>#N/A</v>
      </c>
    </row>
    <row r="69" spans="1:22" x14ac:dyDescent="0.25">
      <c r="A69" s="34" t="str">
        <f t="shared" ca="1" si="1"/>
        <v/>
      </c>
      <c r="B69" s="43" t="str">
        <f t="shared" ca="1" si="2"/>
        <v/>
      </c>
      <c r="C69" s="34" t="str">
        <f t="shared" ca="1" si="3"/>
        <v/>
      </c>
      <c r="D69" s="34" t="str">
        <f t="shared" ca="1" si="4"/>
        <v/>
      </c>
      <c r="E69" s="44" t="str">
        <f t="shared" ca="1" si="5"/>
        <v/>
      </c>
      <c r="F69" s="43" t="str">
        <f t="shared" ca="1" si="6"/>
        <v/>
      </c>
      <c r="G69" s="42" t="str">
        <f t="shared" ca="1" si="7"/>
        <v/>
      </c>
      <c r="H69" s="42" t="str">
        <f t="shared" ca="1" si="8"/>
        <v/>
      </c>
      <c r="I69" s="42" t="str">
        <f t="shared" ca="1" si="9"/>
        <v/>
      </c>
      <c r="J69" s="42" t="str">
        <f t="shared" ca="1" si="10"/>
        <v/>
      </c>
      <c r="K69" s="42" t="str">
        <f t="shared" ca="1" si="11"/>
        <v/>
      </c>
      <c r="L69" s="34" t="str">
        <f t="shared" ca="1" si="12"/>
        <v/>
      </c>
      <c r="M69" s="34" t="str">
        <f t="shared" ca="1" si="13"/>
        <v/>
      </c>
      <c r="N69" s="34" t="str">
        <f t="shared" ca="1" si="14"/>
        <v/>
      </c>
      <c r="O69" s="34" t="str">
        <f t="shared" ca="1" si="15"/>
        <v/>
      </c>
      <c r="P69" s="34" t="str">
        <f t="shared" ca="1" si="16"/>
        <v/>
      </c>
      <c r="Q69" s="34" t="str">
        <f t="shared" ca="1" si="17"/>
        <v/>
      </c>
      <c r="T69" s="34">
        <v>65</v>
      </c>
      <c r="U69" s="34">
        <f t="shared" si="20"/>
        <v>1295</v>
      </c>
      <c r="V69" s="34" t="e">
        <f t="shared" ref="V69:V100" ca="1" si="21">INDIRECT(ADDRESS(U69,19,,0,"Daten linear"),0)</f>
        <v>#N/A</v>
      </c>
    </row>
    <row r="70" spans="1:22" x14ac:dyDescent="0.25">
      <c r="A70" s="34" t="str">
        <f t="shared" ref="A70:A104" ca="1" si="22">INDIRECT(ADDRESS(U70+9,3,,,"Daten linear"))</f>
        <v/>
      </c>
      <c r="B70" s="43" t="str">
        <f t="shared" ref="B70:B104" ca="1" si="23">IF(ISERROR(V70),"",T70)</f>
        <v/>
      </c>
      <c r="C70" s="34" t="str">
        <f t="shared" ref="C70:C104" ca="1" si="24">IF(ISERROR(V70),"",INDIRECT(ADDRESS(U70,3,,,"Daten linear")))</f>
        <v/>
      </c>
      <c r="D70" s="34" t="str">
        <f t="shared" ref="D70:D104" ca="1" si="25">IF(ISERROR(V70),"",INDIRECT(ADDRESS(U70+6,3,,,"Daten linear")))</f>
        <v/>
      </c>
      <c r="E70" s="44" t="str">
        <f t="shared" ref="E70:E104" ca="1" si="26">IF(ISERROR(V70),"",INDIRECT(ADDRESS(U70+11,3,,,"Daten linear")))</f>
        <v/>
      </c>
      <c r="F70" s="43" t="str">
        <f t="shared" ref="F70:F104" ca="1" si="27">IF(ISERROR(V70),"",INDIRECT(ADDRESS(U70+5,3,,,"Daten linear")))</f>
        <v/>
      </c>
      <c r="G70" s="42" t="str">
        <f t="shared" ref="G70:G104" ca="1" si="28">IF(ISERROR(V70),"",INDIRECT(ADDRESS(U70+4,3,,,"Daten linear")))</f>
        <v/>
      </c>
      <c r="H70" s="42" t="str">
        <f t="shared" ref="H70:H104" ca="1" si="29">IF(ISERROR(V70),"",INDIRECT(ADDRESS(U70+7,3,,,"Daten linear")))</f>
        <v/>
      </c>
      <c r="I70" s="42" t="str">
        <f t="shared" ref="I70:I104" ca="1" si="30">IF(ISERROR(V70),"",INDIRECT(ADDRESS(U70+8,3,,,"Daten linear")))</f>
        <v/>
      </c>
      <c r="J70" s="42" t="str">
        <f t="shared" ref="J70:J104" ca="1" si="31">IF(ISERROR(V70),"",IF(INDIRECT(ADDRESS(U70,24,,,"Daten linear"))=1,"Musikverein:","Musikvereine:"))</f>
        <v/>
      </c>
      <c r="K70" s="42" t="str">
        <f t="shared" ref="K70:K104" ca="1" si="32">IF(ISERROR(V70),"",INDIRECT(ADDRESS(U70,23,,,"Daten linear")))</f>
        <v/>
      </c>
      <c r="L70" s="34" t="str">
        <f t="shared" ref="L70:L104" ca="1" si="33">IF(ISERROR(V70),"",INDIRECT(ADDRESS(U70+1,24,,,"Daten linear")))</f>
        <v/>
      </c>
      <c r="M70" s="34" t="str">
        <f t="shared" ref="M70:M104" ca="1" si="34">IF(ISERROR(V70),"",INDIRECT(ADDRESS(U70,25,,,"Daten linear")))</f>
        <v/>
      </c>
      <c r="N70" s="34" t="str">
        <f t="shared" ref="N70:N104" ca="1" si="35">IF(ISERROR(V70),"",INDIRECT(ADDRESS(U70+1,3,,,"Daten linear")))</f>
        <v/>
      </c>
      <c r="O70" s="34" t="str">
        <f t="shared" ref="O70:O104" ca="1" si="36">IF(ISERROR(V70),"",INDIRECT(ADDRESS(U70+2,3,,,"Daten linear")))</f>
        <v/>
      </c>
      <c r="P70" s="34" t="str">
        <f t="shared" ref="P70:P104" ca="1" si="37">IF(ISERROR(V70),"",INDIRECT(ADDRESS(U70+2,3,,,"Daten linear")))</f>
        <v/>
      </c>
      <c r="Q70" s="34" t="str">
        <f t="shared" ref="Q70:Q104" ca="1" si="38">IF(ISERROR(V70),"",INDIRECT(ADDRESS(U70+9,23,,,"Daten linear")))</f>
        <v/>
      </c>
      <c r="T70" s="34">
        <v>66</v>
      </c>
      <c r="U70" s="34">
        <f t="shared" ref="U70:U104" si="39">U69+20</f>
        <v>1315</v>
      </c>
      <c r="V70" s="34" t="e">
        <f t="shared" ca="1" si="21"/>
        <v>#N/A</v>
      </c>
    </row>
    <row r="71" spans="1:22" x14ac:dyDescent="0.25">
      <c r="A71" s="34" t="str">
        <f t="shared" ca="1" si="22"/>
        <v/>
      </c>
      <c r="B71" s="43" t="str">
        <f t="shared" ca="1" si="23"/>
        <v/>
      </c>
      <c r="C71" s="34" t="str">
        <f t="shared" ca="1" si="24"/>
        <v/>
      </c>
      <c r="D71" s="34" t="str">
        <f t="shared" ca="1" si="25"/>
        <v/>
      </c>
      <c r="E71" s="44" t="str">
        <f t="shared" ca="1" si="26"/>
        <v/>
      </c>
      <c r="F71" s="43" t="str">
        <f t="shared" ca="1" si="27"/>
        <v/>
      </c>
      <c r="G71" s="42" t="str">
        <f t="shared" ca="1" si="28"/>
        <v/>
      </c>
      <c r="H71" s="42" t="str">
        <f t="shared" ca="1" si="29"/>
        <v/>
      </c>
      <c r="I71" s="42" t="str">
        <f t="shared" ca="1" si="30"/>
        <v/>
      </c>
      <c r="J71" s="42" t="str">
        <f t="shared" ca="1" si="31"/>
        <v/>
      </c>
      <c r="K71" s="42" t="str">
        <f t="shared" ca="1" si="32"/>
        <v/>
      </c>
      <c r="L71" s="34" t="str">
        <f t="shared" ca="1" si="33"/>
        <v/>
      </c>
      <c r="M71" s="34" t="str">
        <f t="shared" ca="1" si="34"/>
        <v/>
      </c>
      <c r="N71" s="34" t="str">
        <f t="shared" ca="1" si="35"/>
        <v/>
      </c>
      <c r="O71" s="34" t="str">
        <f t="shared" ca="1" si="36"/>
        <v/>
      </c>
      <c r="P71" s="34" t="str">
        <f t="shared" ca="1" si="37"/>
        <v/>
      </c>
      <c r="Q71" s="34" t="str">
        <f t="shared" ca="1" si="38"/>
        <v/>
      </c>
      <c r="T71" s="34">
        <v>67</v>
      </c>
      <c r="U71" s="34">
        <f t="shared" si="39"/>
        <v>1335</v>
      </c>
      <c r="V71" s="34" t="e">
        <f t="shared" ca="1" si="21"/>
        <v>#N/A</v>
      </c>
    </row>
    <row r="72" spans="1:22" x14ac:dyDescent="0.25">
      <c r="A72" s="34" t="str">
        <f t="shared" ca="1" si="22"/>
        <v/>
      </c>
      <c r="B72" s="43" t="str">
        <f t="shared" ca="1" si="23"/>
        <v/>
      </c>
      <c r="C72" s="34" t="str">
        <f t="shared" ca="1" si="24"/>
        <v/>
      </c>
      <c r="D72" s="34" t="str">
        <f t="shared" ca="1" si="25"/>
        <v/>
      </c>
      <c r="E72" s="44" t="str">
        <f t="shared" ca="1" si="26"/>
        <v/>
      </c>
      <c r="F72" s="43" t="str">
        <f t="shared" ca="1" si="27"/>
        <v/>
      </c>
      <c r="G72" s="42" t="str">
        <f t="shared" ca="1" si="28"/>
        <v/>
      </c>
      <c r="H72" s="42" t="str">
        <f t="shared" ca="1" si="29"/>
        <v/>
      </c>
      <c r="I72" s="42" t="str">
        <f t="shared" ca="1" si="30"/>
        <v/>
      </c>
      <c r="J72" s="42" t="str">
        <f t="shared" ca="1" si="31"/>
        <v/>
      </c>
      <c r="K72" s="42" t="str">
        <f t="shared" ca="1" si="32"/>
        <v/>
      </c>
      <c r="L72" s="34" t="str">
        <f t="shared" ca="1" si="33"/>
        <v/>
      </c>
      <c r="M72" s="34" t="str">
        <f t="shared" ca="1" si="34"/>
        <v/>
      </c>
      <c r="N72" s="34" t="str">
        <f t="shared" ca="1" si="35"/>
        <v/>
      </c>
      <c r="O72" s="34" t="str">
        <f t="shared" ca="1" si="36"/>
        <v/>
      </c>
      <c r="P72" s="34" t="str">
        <f t="shared" ca="1" si="37"/>
        <v/>
      </c>
      <c r="Q72" s="34" t="str">
        <f t="shared" ca="1" si="38"/>
        <v/>
      </c>
      <c r="T72" s="34">
        <v>68</v>
      </c>
      <c r="U72" s="34">
        <f t="shared" si="39"/>
        <v>1355</v>
      </c>
      <c r="V72" s="34" t="e">
        <f t="shared" ca="1" si="21"/>
        <v>#N/A</v>
      </c>
    </row>
    <row r="73" spans="1:22" x14ac:dyDescent="0.25">
      <c r="A73" s="34" t="str">
        <f t="shared" ca="1" si="22"/>
        <v/>
      </c>
      <c r="B73" s="43" t="str">
        <f t="shared" ca="1" si="23"/>
        <v/>
      </c>
      <c r="C73" s="34" t="str">
        <f t="shared" ca="1" si="24"/>
        <v/>
      </c>
      <c r="D73" s="34" t="str">
        <f t="shared" ca="1" si="25"/>
        <v/>
      </c>
      <c r="E73" s="44" t="str">
        <f t="shared" ca="1" si="26"/>
        <v/>
      </c>
      <c r="F73" s="43" t="str">
        <f t="shared" ca="1" si="27"/>
        <v/>
      </c>
      <c r="G73" s="42" t="str">
        <f t="shared" ca="1" si="28"/>
        <v/>
      </c>
      <c r="H73" s="42" t="str">
        <f t="shared" ca="1" si="29"/>
        <v/>
      </c>
      <c r="I73" s="42" t="str">
        <f t="shared" ca="1" si="30"/>
        <v/>
      </c>
      <c r="J73" s="42" t="str">
        <f t="shared" ca="1" si="31"/>
        <v/>
      </c>
      <c r="K73" s="42" t="str">
        <f t="shared" ca="1" si="32"/>
        <v/>
      </c>
      <c r="L73" s="34" t="str">
        <f t="shared" ca="1" si="33"/>
        <v/>
      </c>
      <c r="M73" s="34" t="str">
        <f t="shared" ca="1" si="34"/>
        <v/>
      </c>
      <c r="N73" s="34" t="str">
        <f t="shared" ca="1" si="35"/>
        <v/>
      </c>
      <c r="O73" s="34" t="str">
        <f t="shared" ca="1" si="36"/>
        <v/>
      </c>
      <c r="P73" s="34" t="str">
        <f t="shared" ca="1" si="37"/>
        <v/>
      </c>
      <c r="Q73" s="34" t="str">
        <f t="shared" ca="1" si="38"/>
        <v/>
      </c>
      <c r="T73" s="34">
        <v>69</v>
      </c>
      <c r="U73" s="34">
        <f t="shared" si="39"/>
        <v>1375</v>
      </c>
      <c r="V73" s="34" t="e">
        <f t="shared" ca="1" si="21"/>
        <v>#N/A</v>
      </c>
    </row>
    <row r="74" spans="1:22" x14ac:dyDescent="0.25">
      <c r="A74" s="34" t="str">
        <f t="shared" ca="1" si="22"/>
        <v/>
      </c>
      <c r="B74" s="43" t="str">
        <f t="shared" ca="1" si="23"/>
        <v/>
      </c>
      <c r="C74" s="34" t="str">
        <f t="shared" ca="1" si="24"/>
        <v/>
      </c>
      <c r="D74" s="34" t="str">
        <f t="shared" ca="1" si="25"/>
        <v/>
      </c>
      <c r="E74" s="44" t="str">
        <f t="shared" ca="1" si="26"/>
        <v/>
      </c>
      <c r="F74" s="43" t="str">
        <f t="shared" ca="1" si="27"/>
        <v/>
      </c>
      <c r="G74" s="42" t="str">
        <f t="shared" ca="1" si="28"/>
        <v/>
      </c>
      <c r="H74" s="42" t="str">
        <f t="shared" ca="1" si="29"/>
        <v/>
      </c>
      <c r="I74" s="42" t="str">
        <f t="shared" ca="1" si="30"/>
        <v/>
      </c>
      <c r="J74" s="42" t="str">
        <f t="shared" ca="1" si="31"/>
        <v/>
      </c>
      <c r="K74" s="42" t="str">
        <f t="shared" ca="1" si="32"/>
        <v/>
      </c>
      <c r="L74" s="34" t="str">
        <f t="shared" ca="1" si="33"/>
        <v/>
      </c>
      <c r="M74" s="34" t="str">
        <f t="shared" ca="1" si="34"/>
        <v/>
      </c>
      <c r="N74" s="34" t="str">
        <f t="shared" ca="1" si="35"/>
        <v/>
      </c>
      <c r="O74" s="34" t="str">
        <f t="shared" ca="1" si="36"/>
        <v/>
      </c>
      <c r="P74" s="34" t="str">
        <f t="shared" ca="1" si="37"/>
        <v/>
      </c>
      <c r="Q74" s="34" t="str">
        <f t="shared" ca="1" si="38"/>
        <v/>
      </c>
      <c r="T74" s="34">
        <v>70</v>
      </c>
      <c r="U74" s="34">
        <f t="shared" si="39"/>
        <v>1395</v>
      </c>
      <c r="V74" s="34" t="e">
        <f t="shared" ca="1" si="21"/>
        <v>#N/A</v>
      </c>
    </row>
    <row r="75" spans="1:22" x14ac:dyDescent="0.25">
      <c r="A75" s="34" t="str">
        <f t="shared" ca="1" si="22"/>
        <v/>
      </c>
      <c r="B75" s="43" t="str">
        <f t="shared" ca="1" si="23"/>
        <v/>
      </c>
      <c r="C75" s="34" t="str">
        <f t="shared" ca="1" si="24"/>
        <v/>
      </c>
      <c r="D75" s="34" t="str">
        <f t="shared" ca="1" si="25"/>
        <v/>
      </c>
      <c r="E75" s="44" t="str">
        <f t="shared" ca="1" si="26"/>
        <v/>
      </c>
      <c r="F75" s="43" t="str">
        <f t="shared" ca="1" si="27"/>
        <v/>
      </c>
      <c r="G75" s="42" t="str">
        <f t="shared" ca="1" si="28"/>
        <v/>
      </c>
      <c r="H75" s="42" t="str">
        <f t="shared" ca="1" si="29"/>
        <v/>
      </c>
      <c r="I75" s="42" t="str">
        <f t="shared" ca="1" si="30"/>
        <v/>
      </c>
      <c r="J75" s="42" t="str">
        <f t="shared" ca="1" si="31"/>
        <v/>
      </c>
      <c r="K75" s="42" t="str">
        <f t="shared" ca="1" si="32"/>
        <v/>
      </c>
      <c r="L75" s="34" t="str">
        <f t="shared" ca="1" si="33"/>
        <v/>
      </c>
      <c r="M75" s="34" t="str">
        <f t="shared" ca="1" si="34"/>
        <v/>
      </c>
      <c r="N75" s="34" t="str">
        <f t="shared" ca="1" si="35"/>
        <v/>
      </c>
      <c r="O75" s="34" t="str">
        <f t="shared" ca="1" si="36"/>
        <v/>
      </c>
      <c r="P75" s="34" t="str">
        <f t="shared" ca="1" si="37"/>
        <v/>
      </c>
      <c r="Q75" s="34" t="str">
        <f t="shared" ca="1" si="38"/>
        <v/>
      </c>
      <c r="T75" s="34">
        <v>71</v>
      </c>
      <c r="U75" s="34">
        <f t="shared" si="39"/>
        <v>1415</v>
      </c>
      <c r="V75" s="34" t="e">
        <f t="shared" ca="1" si="21"/>
        <v>#N/A</v>
      </c>
    </row>
    <row r="76" spans="1:22" x14ac:dyDescent="0.25">
      <c r="A76" s="34" t="str">
        <f t="shared" ca="1" si="22"/>
        <v/>
      </c>
      <c r="B76" s="43" t="str">
        <f t="shared" ca="1" si="23"/>
        <v/>
      </c>
      <c r="C76" s="34" t="str">
        <f t="shared" ca="1" si="24"/>
        <v/>
      </c>
      <c r="D76" s="34" t="str">
        <f t="shared" ca="1" si="25"/>
        <v/>
      </c>
      <c r="E76" s="44" t="str">
        <f t="shared" ca="1" si="26"/>
        <v/>
      </c>
      <c r="F76" s="43" t="str">
        <f t="shared" ca="1" si="27"/>
        <v/>
      </c>
      <c r="G76" s="42" t="str">
        <f t="shared" ca="1" si="28"/>
        <v/>
      </c>
      <c r="H76" s="42" t="str">
        <f t="shared" ca="1" si="29"/>
        <v/>
      </c>
      <c r="I76" s="42" t="str">
        <f t="shared" ca="1" si="30"/>
        <v/>
      </c>
      <c r="J76" s="42" t="str">
        <f t="shared" ca="1" si="31"/>
        <v/>
      </c>
      <c r="K76" s="42" t="str">
        <f t="shared" ca="1" si="32"/>
        <v/>
      </c>
      <c r="L76" s="34" t="str">
        <f t="shared" ca="1" si="33"/>
        <v/>
      </c>
      <c r="M76" s="34" t="str">
        <f t="shared" ca="1" si="34"/>
        <v/>
      </c>
      <c r="N76" s="34" t="str">
        <f t="shared" ca="1" si="35"/>
        <v/>
      </c>
      <c r="O76" s="34" t="str">
        <f t="shared" ca="1" si="36"/>
        <v/>
      </c>
      <c r="P76" s="34" t="str">
        <f t="shared" ca="1" si="37"/>
        <v/>
      </c>
      <c r="Q76" s="34" t="str">
        <f t="shared" ca="1" si="38"/>
        <v/>
      </c>
      <c r="T76" s="34">
        <v>72</v>
      </c>
      <c r="U76" s="34">
        <f t="shared" si="39"/>
        <v>1435</v>
      </c>
      <c r="V76" s="34" t="e">
        <f t="shared" ca="1" si="21"/>
        <v>#N/A</v>
      </c>
    </row>
    <row r="77" spans="1:22" x14ac:dyDescent="0.25">
      <c r="A77" s="34" t="str">
        <f t="shared" ca="1" si="22"/>
        <v/>
      </c>
      <c r="B77" s="43" t="str">
        <f t="shared" ca="1" si="23"/>
        <v/>
      </c>
      <c r="C77" s="34" t="str">
        <f t="shared" ca="1" si="24"/>
        <v/>
      </c>
      <c r="D77" s="34" t="str">
        <f t="shared" ca="1" si="25"/>
        <v/>
      </c>
      <c r="E77" s="44" t="str">
        <f t="shared" ca="1" si="26"/>
        <v/>
      </c>
      <c r="F77" s="43" t="str">
        <f t="shared" ca="1" si="27"/>
        <v/>
      </c>
      <c r="G77" s="42" t="str">
        <f t="shared" ca="1" si="28"/>
        <v/>
      </c>
      <c r="H77" s="42" t="str">
        <f t="shared" ca="1" si="29"/>
        <v/>
      </c>
      <c r="I77" s="42" t="str">
        <f t="shared" ca="1" si="30"/>
        <v/>
      </c>
      <c r="J77" s="42" t="str">
        <f t="shared" ca="1" si="31"/>
        <v/>
      </c>
      <c r="K77" s="42" t="str">
        <f t="shared" ca="1" si="32"/>
        <v/>
      </c>
      <c r="L77" s="34" t="str">
        <f t="shared" ca="1" si="33"/>
        <v/>
      </c>
      <c r="M77" s="34" t="str">
        <f t="shared" ca="1" si="34"/>
        <v/>
      </c>
      <c r="N77" s="34" t="str">
        <f t="shared" ca="1" si="35"/>
        <v/>
      </c>
      <c r="O77" s="34" t="str">
        <f t="shared" ca="1" si="36"/>
        <v/>
      </c>
      <c r="P77" s="34" t="str">
        <f t="shared" ca="1" si="37"/>
        <v/>
      </c>
      <c r="Q77" s="34" t="str">
        <f t="shared" ca="1" si="38"/>
        <v/>
      </c>
      <c r="T77" s="34">
        <v>73</v>
      </c>
      <c r="U77" s="34">
        <f t="shared" si="39"/>
        <v>1455</v>
      </c>
      <c r="V77" s="34" t="e">
        <f t="shared" ca="1" si="21"/>
        <v>#N/A</v>
      </c>
    </row>
    <row r="78" spans="1:22" x14ac:dyDescent="0.25">
      <c r="A78" s="34" t="str">
        <f t="shared" ca="1" si="22"/>
        <v/>
      </c>
      <c r="B78" s="43" t="str">
        <f t="shared" ca="1" si="23"/>
        <v/>
      </c>
      <c r="C78" s="34" t="str">
        <f t="shared" ca="1" si="24"/>
        <v/>
      </c>
      <c r="D78" s="34" t="str">
        <f t="shared" ca="1" si="25"/>
        <v/>
      </c>
      <c r="E78" s="44" t="str">
        <f t="shared" ca="1" si="26"/>
        <v/>
      </c>
      <c r="F78" s="43" t="str">
        <f t="shared" ca="1" si="27"/>
        <v/>
      </c>
      <c r="G78" s="42" t="str">
        <f t="shared" ca="1" si="28"/>
        <v/>
      </c>
      <c r="H78" s="42" t="str">
        <f t="shared" ca="1" si="29"/>
        <v/>
      </c>
      <c r="I78" s="42" t="str">
        <f t="shared" ca="1" si="30"/>
        <v/>
      </c>
      <c r="J78" s="42" t="str">
        <f t="shared" ca="1" si="31"/>
        <v/>
      </c>
      <c r="K78" s="42" t="str">
        <f t="shared" ca="1" si="32"/>
        <v/>
      </c>
      <c r="L78" s="34" t="str">
        <f t="shared" ca="1" si="33"/>
        <v/>
      </c>
      <c r="M78" s="34" t="str">
        <f t="shared" ca="1" si="34"/>
        <v/>
      </c>
      <c r="N78" s="34" t="str">
        <f t="shared" ca="1" si="35"/>
        <v/>
      </c>
      <c r="O78" s="34" t="str">
        <f t="shared" ca="1" si="36"/>
        <v/>
      </c>
      <c r="P78" s="34" t="str">
        <f t="shared" ca="1" si="37"/>
        <v/>
      </c>
      <c r="Q78" s="34" t="str">
        <f t="shared" ca="1" si="38"/>
        <v/>
      </c>
      <c r="T78" s="34">
        <v>74</v>
      </c>
      <c r="U78" s="34">
        <f t="shared" si="39"/>
        <v>1475</v>
      </c>
      <c r="V78" s="34" t="e">
        <f t="shared" ca="1" si="21"/>
        <v>#N/A</v>
      </c>
    </row>
    <row r="79" spans="1:22" x14ac:dyDescent="0.25">
      <c r="A79" s="34" t="str">
        <f t="shared" ca="1" si="22"/>
        <v/>
      </c>
      <c r="B79" s="43" t="str">
        <f t="shared" ca="1" si="23"/>
        <v/>
      </c>
      <c r="C79" s="34" t="str">
        <f t="shared" ca="1" si="24"/>
        <v/>
      </c>
      <c r="D79" s="34" t="str">
        <f t="shared" ca="1" si="25"/>
        <v/>
      </c>
      <c r="E79" s="44" t="str">
        <f t="shared" ca="1" si="26"/>
        <v/>
      </c>
      <c r="F79" s="43" t="str">
        <f t="shared" ca="1" si="27"/>
        <v/>
      </c>
      <c r="G79" s="42" t="str">
        <f t="shared" ca="1" si="28"/>
        <v/>
      </c>
      <c r="H79" s="42" t="str">
        <f t="shared" ca="1" si="29"/>
        <v/>
      </c>
      <c r="I79" s="42" t="str">
        <f t="shared" ca="1" si="30"/>
        <v/>
      </c>
      <c r="J79" s="42" t="str">
        <f t="shared" ca="1" si="31"/>
        <v/>
      </c>
      <c r="K79" s="42" t="str">
        <f t="shared" ca="1" si="32"/>
        <v/>
      </c>
      <c r="L79" s="34" t="str">
        <f t="shared" ca="1" si="33"/>
        <v/>
      </c>
      <c r="M79" s="34" t="str">
        <f t="shared" ca="1" si="34"/>
        <v/>
      </c>
      <c r="N79" s="34" t="str">
        <f t="shared" ca="1" si="35"/>
        <v/>
      </c>
      <c r="O79" s="34" t="str">
        <f t="shared" ca="1" si="36"/>
        <v/>
      </c>
      <c r="P79" s="34" t="str">
        <f t="shared" ca="1" si="37"/>
        <v/>
      </c>
      <c r="Q79" s="34" t="str">
        <f t="shared" ca="1" si="38"/>
        <v/>
      </c>
      <c r="T79" s="34">
        <v>75</v>
      </c>
      <c r="U79" s="34">
        <f t="shared" si="39"/>
        <v>1495</v>
      </c>
      <c r="V79" s="34" t="e">
        <f t="shared" ca="1" si="21"/>
        <v>#N/A</v>
      </c>
    </row>
    <row r="80" spans="1:22" x14ac:dyDescent="0.25">
      <c r="A80" s="34" t="str">
        <f t="shared" ca="1" si="22"/>
        <v/>
      </c>
      <c r="B80" s="43" t="str">
        <f t="shared" ca="1" si="23"/>
        <v/>
      </c>
      <c r="C80" s="34" t="str">
        <f t="shared" ca="1" si="24"/>
        <v/>
      </c>
      <c r="D80" s="34" t="str">
        <f t="shared" ca="1" si="25"/>
        <v/>
      </c>
      <c r="E80" s="44" t="str">
        <f t="shared" ca="1" si="26"/>
        <v/>
      </c>
      <c r="F80" s="43" t="str">
        <f t="shared" ca="1" si="27"/>
        <v/>
      </c>
      <c r="G80" s="42" t="str">
        <f t="shared" ca="1" si="28"/>
        <v/>
      </c>
      <c r="H80" s="42" t="str">
        <f t="shared" ca="1" si="29"/>
        <v/>
      </c>
      <c r="I80" s="42" t="str">
        <f t="shared" ca="1" si="30"/>
        <v/>
      </c>
      <c r="J80" s="42" t="str">
        <f t="shared" ca="1" si="31"/>
        <v/>
      </c>
      <c r="K80" s="42" t="str">
        <f t="shared" ca="1" si="32"/>
        <v/>
      </c>
      <c r="L80" s="34" t="str">
        <f t="shared" ca="1" si="33"/>
        <v/>
      </c>
      <c r="M80" s="34" t="str">
        <f t="shared" ca="1" si="34"/>
        <v/>
      </c>
      <c r="N80" s="34" t="str">
        <f t="shared" ca="1" si="35"/>
        <v/>
      </c>
      <c r="O80" s="34" t="str">
        <f t="shared" ca="1" si="36"/>
        <v/>
      </c>
      <c r="P80" s="34" t="str">
        <f t="shared" ca="1" si="37"/>
        <v/>
      </c>
      <c r="Q80" s="34" t="str">
        <f t="shared" ca="1" si="38"/>
        <v/>
      </c>
      <c r="T80" s="34">
        <v>76</v>
      </c>
      <c r="U80" s="34">
        <f t="shared" si="39"/>
        <v>1515</v>
      </c>
      <c r="V80" s="34" t="e">
        <f t="shared" ca="1" si="21"/>
        <v>#N/A</v>
      </c>
    </row>
    <row r="81" spans="1:22" x14ac:dyDescent="0.25">
      <c r="A81" s="34" t="str">
        <f t="shared" ca="1" si="22"/>
        <v/>
      </c>
      <c r="B81" s="43" t="str">
        <f t="shared" ca="1" si="23"/>
        <v/>
      </c>
      <c r="C81" s="34" t="str">
        <f t="shared" ca="1" si="24"/>
        <v/>
      </c>
      <c r="D81" s="34" t="str">
        <f t="shared" ca="1" si="25"/>
        <v/>
      </c>
      <c r="E81" s="44" t="str">
        <f t="shared" ca="1" si="26"/>
        <v/>
      </c>
      <c r="F81" s="43" t="str">
        <f t="shared" ca="1" si="27"/>
        <v/>
      </c>
      <c r="G81" s="42" t="str">
        <f t="shared" ca="1" si="28"/>
        <v/>
      </c>
      <c r="H81" s="42" t="str">
        <f t="shared" ca="1" si="29"/>
        <v/>
      </c>
      <c r="I81" s="42" t="str">
        <f t="shared" ca="1" si="30"/>
        <v/>
      </c>
      <c r="J81" s="42" t="str">
        <f t="shared" ca="1" si="31"/>
        <v/>
      </c>
      <c r="K81" s="42" t="str">
        <f t="shared" ca="1" si="32"/>
        <v/>
      </c>
      <c r="L81" s="34" t="str">
        <f t="shared" ca="1" si="33"/>
        <v/>
      </c>
      <c r="M81" s="34" t="str">
        <f t="shared" ca="1" si="34"/>
        <v/>
      </c>
      <c r="N81" s="34" t="str">
        <f t="shared" ca="1" si="35"/>
        <v/>
      </c>
      <c r="O81" s="34" t="str">
        <f t="shared" ca="1" si="36"/>
        <v/>
      </c>
      <c r="P81" s="34" t="str">
        <f t="shared" ca="1" si="37"/>
        <v/>
      </c>
      <c r="Q81" s="34" t="str">
        <f t="shared" ca="1" si="38"/>
        <v/>
      </c>
      <c r="T81" s="34">
        <v>77</v>
      </c>
      <c r="U81" s="34">
        <f t="shared" si="39"/>
        <v>1535</v>
      </c>
      <c r="V81" s="34" t="e">
        <f t="shared" ca="1" si="21"/>
        <v>#N/A</v>
      </c>
    </row>
    <row r="82" spans="1:22" x14ac:dyDescent="0.25">
      <c r="A82" s="34" t="str">
        <f t="shared" ca="1" si="22"/>
        <v/>
      </c>
      <c r="B82" s="43" t="str">
        <f t="shared" ca="1" si="23"/>
        <v/>
      </c>
      <c r="C82" s="34" t="str">
        <f t="shared" ca="1" si="24"/>
        <v/>
      </c>
      <c r="D82" s="34" t="str">
        <f t="shared" ca="1" si="25"/>
        <v/>
      </c>
      <c r="E82" s="44" t="str">
        <f t="shared" ca="1" si="26"/>
        <v/>
      </c>
      <c r="F82" s="43" t="str">
        <f t="shared" ca="1" si="27"/>
        <v/>
      </c>
      <c r="G82" s="42" t="str">
        <f t="shared" ca="1" si="28"/>
        <v/>
      </c>
      <c r="H82" s="42" t="str">
        <f t="shared" ca="1" si="29"/>
        <v/>
      </c>
      <c r="I82" s="42" t="str">
        <f t="shared" ca="1" si="30"/>
        <v/>
      </c>
      <c r="J82" s="42" t="str">
        <f t="shared" ca="1" si="31"/>
        <v/>
      </c>
      <c r="K82" s="42" t="str">
        <f t="shared" ca="1" si="32"/>
        <v/>
      </c>
      <c r="L82" s="34" t="str">
        <f t="shared" ca="1" si="33"/>
        <v/>
      </c>
      <c r="M82" s="34" t="str">
        <f t="shared" ca="1" si="34"/>
        <v/>
      </c>
      <c r="N82" s="34" t="str">
        <f t="shared" ca="1" si="35"/>
        <v/>
      </c>
      <c r="O82" s="34" t="str">
        <f t="shared" ca="1" si="36"/>
        <v/>
      </c>
      <c r="P82" s="34" t="str">
        <f t="shared" ca="1" si="37"/>
        <v/>
      </c>
      <c r="Q82" s="34" t="str">
        <f t="shared" ca="1" si="38"/>
        <v/>
      </c>
      <c r="T82" s="34">
        <v>78</v>
      </c>
      <c r="U82" s="34">
        <f t="shared" si="39"/>
        <v>1555</v>
      </c>
      <c r="V82" s="34" t="e">
        <f t="shared" ca="1" si="21"/>
        <v>#N/A</v>
      </c>
    </row>
    <row r="83" spans="1:22" x14ac:dyDescent="0.25">
      <c r="A83" s="34" t="str">
        <f t="shared" ca="1" si="22"/>
        <v/>
      </c>
      <c r="B83" s="43" t="str">
        <f t="shared" ca="1" si="23"/>
        <v/>
      </c>
      <c r="C83" s="34" t="str">
        <f t="shared" ca="1" si="24"/>
        <v/>
      </c>
      <c r="D83" s="34" t="str">
        <f t="shared" ca="1" si="25"/>
        <v/>
      </c>
      <c r="E83" s="44" t="str">
        <f t="shared" ca="1" si="26"/>
        <v/>
      </c>
      <c r="F83" s="43" t="str">
        <f t="shared" ca="1" si="27"/>
        <v/>
      </c>
      <c r="G83" s="42" t="str">
        <f t="shared" ca="1" si="28"/>
        <v/>
      </c>
      <c r="H83" s="42" t="str">
        <f t="shared" ca="1" si="29"/>
        <v/>
      </c>
      <c r="I83" s="42" t="str">
        <f t="shared" ca="1" si="30"/>
        <v/>
      </c>
      <c r="J83" s="42" t="str">
        <f t="shared" ca="1" si="31"/>
        <v/>
      </c>
      <c r="K83" s="42" t="str">
        <f t="shared" ca="1" si="32"/>
        <v/>
      </c>
      <c r="L83" s="34" t="str">
        <f t="shared" ca="1" si="33"/>
        <v/>
      </c>
      <c r="M83" s="34" t="str">
        <f t="shared" ca="1" si="34"/>
        <v/>
      </c>
      <c r="N83" s="34" t="str">
        <f t="shared" ca="1" si="35"/>
        <v/>
      </c>
      <c r="O83" s="34" t="str">
        <f t="shared" ca="1" si="36"/>
        <v/>
      </c>
      <c r="P83" s="34" t="str">
        <f t="shared" ca="1" si="37"/>
        <v/>
      </c>
      <c r="Q83" s="34" t="str">
        <f t="shared" ca="1" si="38"/>
        <v/>
      </c>
      <c r="T83" s="34">
        <v>79</v>
      </c>
      <c r="U83" s="34">
        <f t="shared" si="39"/>
        <v>1575</v>
      </c>
      <c r="V83" s="34" t="e">
        <f t="shared" ca="1" si="21"/>
        <v>#N/A</v>
      </c>
    </row>
    <row r="84" spans="1:22" x14ac:dyDescent="0.25">
      <c r="A84" s="34" t="str">
        <f t="shared" ca="1" si="22"/>
        <v/>
      </c>
      <c r="B84" s="43" t="str">
        <f t="shared" ca="1" si="23"/>
        <v/>
      </c>
      <c r="C84" s="34" t="str">
        <f t="shared" ca="1" si="24"/>
        <v/>
      </c>
      <c r="D84" s="34" t="str">
        <f t="shared" ca="1" si="25"/>
        <v/>
      </c>
      <c r="E84" s="44" t="str">
        <f t="shared" ca="1" si="26"/>
        <v/>
      </c>
      <c r="F84" s="43" t="str">
        <f t="shared" ca="1" si="27"/>
        <v/>
      </c>
      <c r="G84" s="42" t="str">
        <f t="shared" ca="1" si="28"/>
        <v/>
      </c>
      <c r="H84" s="42" t="str">
        <f t="shared" ca="1" si="29"/>
        <v/>
      </c>
      <c r="I84" s="42" t="str">
        <f t="shared" ca="1" si="30"/>
        <v/>
      </c>
      <c r="J84" s="42" t="str">
        <f t="shared" ca="1" si="31"/>
        <v/>
      </c>
      <c r="K84" s="42" t="str">
        <f t="shared" ca="1" si="32"/>
        <v/>
      </c>
      <c r="L84" s="34" t="str">
        <f t="shared" ca="1" si="33"/>
        <v/>
      </c>
      <c r="M84" s="34" t="str">
        <f t="shared" ca="1" si="34"/>
        <v/>
      </c>
      <c r="N84" s="34" t="str">
        <f t="shared" ca="1" si="35"/>
        <v/>
      </c>
      <c r="O84" s="34" t="str">
        <f t="shared" ca="1" si="36"/>
        <v/>
      </c>
      <c r="P84" s="34" t="str">
        <f t="shared" ca="1" si="37"/>
        <v/>
      </c>
      <c r="Q84" s="34" t="str">
        <f t="shared" ca="1" si="38"/>
        <v/>
      </c>
      <c r="T84" s="34">
        <v>80</v>
      </c>
      <c r="U84" s="34">
        <f t="shared" si="39"/>
        <v>1595</v>
      </c>
      <c r="V84" s="34" t="e">
        <f t="shared" ca="1" si="21"/>
        <v>#N/A</v>
      </c>
    </row>
    <row r="85" spans="1:22" x14ac:dyDescent="0.25">
      <c r="A85" s="34" t="str">
        <f t="shared" ca="1" si="22"/>
        <v/>
      </c>
      <c r="B85" s="43" t="str">
        <f t="shared" ca="1" si="23"/>
        <v/>
      </c>
      <c r="C85" s="34" t="str">
        <f t="shared" ca="1" si="24"/>
        <v/>
      </c>
      <c r="D85" s="34" t="str">
        <f t="shared" ca="1" si="25"/>
        <v/>
      </c>
      <c r="E85" s="44" t="str">
        <f t="shared" ca="1" si="26"/>
        <v/>
      </c>
      <c r="F85" s="43" t="str">
        <f t="shared" ca="1" si="27"/>
        <v/>
      </c>
      <c r="G85" s="42" t="str">
        <f t="shared" ca="1" si="28"/>
        <v/>
      </c>
      <c r="H85" s="42" t="str">
        <f t="shared" ca="1" si="29"/>
        <v/>
      </c>
      <c r="I85" s="42" t="str">
        <f t="shared" ca="1" si="30"/>
        <v/>
      </c>
      <c r="J85" s="42" t="str">
        <f t="shared" ca="1" si="31"/>
        <v/>
      </c>
      <c r="K85" s="42" t="str">
        <f t="shared" ca="1" si="32"/>
        <v/>
      </c>
      <c r="L85" s="34" t="str">
        <f t="shared" ca="1" si="33"/>
        <v/>
      </c>
      <c r="M85" s="34" t="str">
        <f t="shared" ca="1" si="34"/>
        <v/>
      </c>
      <c r="N85" s="34" t="str">
        <f t="shared" ca="1" si="35"/>
        <v/>
      </c>
      <c r="O85" s="34" t="str">
        <f t="shared" ca="1" si="36"/>
        <v/>
      </c>
      <c r="P85" s="34" t="str">
        <f t="shared" ca="1" si="37"/>
        <v/>
      </c>
      <c r="Q85" s="34" t="str">
        <f t="shared" ca="1" si="38"/>
        <v/>
      </c>
      <c r="T85" s="34">
        <v>81</v>
      </c>
      <c r="U85" s="34">
        <f t="shared" si="39"/>
        <v>1615</v>
      </c>
      <c r="V85" s="34" t="e">
        <f t="shared" ca="1" si="21"/>
        <v>#N/A</v>
      </c>
    </row>
    <row r="86" spans="1:22" x14ac:dyDescent="0.25">
      <c r="A86" s="34" t="str">
        <f t="shared" ca="1" si="22"/>
        <v/>
      </c>
      <c r="B86" s="43" t="str">
        <f t="shared" ca="1" si="23"/>
        <v/>
      </c>
      <c r="C86" s="34" t="str">
        <f t="shared" ca="1" si="24"/>
        <v/>
      </c>
      <c r="D86" s="34" t="str">
        <f t="shared" ca="1" si="25"/>
        <v/>
      </c>
      <c r="E86" s="44" t="str">
        <f t="shared" ca="1" si="26"/>
        <v/>
      </c>
      <c r="F86" s="43" t="str">
        <f t="shared" ca="1" si="27"/>
        <v/>
      </c>
      <c r="G86" s="42" t="str">
        <f t="shared" ca="1" si="28"/>
        <v/>
      </c>
      <c r="H86" s="42" t="str">
        <f t="shared" ca="1" si="29"/>
        <v/>
      </c>
      <c r="I86" s="42" t="str">
        <f t="shared" ca="1" si="30"/>
        <v/>
      </c>
      <c r="J86" s="42" t="str">
        <f t="shared" ca="1" si="31"/>
        <v/>
      </c>
      <c r="K86" s="42" t="str">
        <f t="shared" ca="1" si="32"/>
        <v/>
      </c>
      <c r="L86" s="34" t="str">
        <f t="shared" ca="1" si="33"/>
        <v/>
      </c>
      <c r="M86" s="34" t="str">
        <f t="shared" ca="1" si="34"/>
        <v/>
      </c>
      <c r="N86" s="34" t="str">
        <f t="shared" ca="1" si="35"/>
        <v/>
      </c>
      <c r="O86" s="34" t="str">
        <f t="shared" ca="1" si="36"/>
        <v/>
      </c>
      <c r="P86" s="34" t="str">
        <f t="shared" ca="1" si="37"/>
        <v/>
      </c>
      <c r="Q86" s="34" t="str">
        <f t="shared" ca="1" si="38"/>
        <v/>
      </c>
      <c r="T86" s="34">
        <v>82</v>
      </c>
      <c r="U86" s="34">
        <f t="shared" si="39"/>
        <v>1635</v>
      </c>
      <c r="V86" s="34" t="e">
        <f t="shared" ca="1" si="21"/>
        <v>#N/A</v>
      </c>
    </row>
    <row r="87" spans="1:22" x14ac:dyDescent="0.25">
      <c r="A87" s="34" t="str">
        <f t="shared" ca="1" si="22"/>
        <v/>
      </c>
      <c r="B87" s="43" t="str">
        <f t="shared" ca="1" si="23"/>
        <v/>
      </c>
      <c r="C87" s="34" t="str">
        <f t="shared" ca="1" si="24"/>
        <v/>
      </c>
      <c r="D87" s="34" t="str">
        <f t="shared" ca="1" si="25"/>
        <v/>
      </c>
      <c r="E87" s="44" t="str">
        <f t="shared" ca="1" si="26"/>
        <v/>
      </c>
      <c r="F87" s="43" t="str">
        <f t="shared" ca="1" si="27"/>
        <v/>
      </c>
      <c r="G87" s="42" t="str">
        <f t="shared" ca="1" si="28"/>
        <v/>
      </c>
      <c r="H87" s="42" t="str">
        <f t="shared" ca="1" si="29"/>
        <v/>
      </c>
      <c r="I87" s="42" t="str">
        <f t="shared" ca="1" si="30"/>
        <v/>
      </c>
      <c r="J87" s="42" t="str">
        <f t="shared" ca="1" si="31"/>
        <v/>
      </c>
      <c r="K87" s="42" t="str">
        <f t="shared" ca="1" si="32"/>
        <v/>
      </c>
      <c r="L87" s="34" t="str">
        <f t="shared" ca="1" si="33"/>
        <v/>
      </c>
      <c r="M87" s="34" t="str">
        <f t="shared" ca="1" si="34"/>
        <v/>
      </c>
      <c r="N87" s="34" t="str">
        <f t="shared" ca="1" si="35"/>
        <v/>
      </c>
      <c r="O87" s="34" t="str">
        <f t="shared" ca="1" si="36"/>
        <v/>
      </c>
      <c r="P87" s="34" t="str">
        <f t="shared" ca="1" si="37"/>
        <v/>
      </c>
      <c r="Q87" s="34" t="str">
        <f t="shared" ca="1" si="38"/>
        <v/>
      </c>
      <c r="T87" s="34">
        <v>83</v>
      </c>
      <c r="U87" s="34">
        <f t="shared" si="39"/>
        <v>1655</v>
      </c>
      <c r="V87" s="34" t="e">
        <f t="shared" ca="1" si="21"/>
        <v>#N/A</v>
      </c>
    </row>
    <row r="88" spans="1:22" x14ac:dyDescent="0.25">
      <c r="A88" s="34" t="str">
        <f t="shared" ca="1" si="22"/>
        <v/>
      </c>
      <c r="B88" s="43" t="str">
        <f t="shared" ca="1" si="23"/>
        <v/>
      </c>
      <c r="C88" s="34" t="str">
        <f t="shared" ca="1" si="24"/>
        <v/>
      </c>
      <c r="D88" s="34" t="str">
        <f t="shared" ca="1" si="25"/>
        <v/>
      </c>
      <c r="E88" s="44" t="str">
        <f t="shared" ca="1" si="26"/>
        <v/>
      </c>
      <c r="F88" s="43" t="str">
        <f t="shared" ca="1" si="27"/>
        <v/>
      </c>
      <c r="G88" s="42" t="str">
        <f t="shared" ca="1" si="28"/>
        <v/>
      </c>
      <c r="H88" s="42" t="str">
        <f t="shared" ca="1" si="29"/>
        <v/>
      </c>
      <c r="I88" s="42" t="str">
        <f t="shared" ca="1" si="30"/>
        <v/>
      </c>
      <c r="J88" s="42" t="str">
        <f t="shared" ca="1" si="31"/>
        <v/>
      </c>
      <c r="K88" s="42" t="str">
        <f t="shared" ca="1" si="32"/>
        <v/>
      </c>
      <c r="L88" s="34" t="str">
        <f t="shared" ca="1" si="33"/>
        <v/>
      </c>
      <c r="M88" s="34" t="str">
        <f t="shared" ca="1" si="34"/>
        <v/>
      </c>
      <c r="N88" s="34" t="str">
        <f t="shared" ca="1" si="35"/>
        <v/>
      </c>
      <c r="O88" s="34" t="str">
        <f t="shared" ca="1" si="36"/>
        <v/>
      </c>
      <c r="P88" s="34" t="str">
        <f t="shared" ca="1" si="37"/>
        <v/>
      </c>
      <c r="Q88" s="34" t="str">
        <f t="shared" ca="1" si="38"/>
        <v/>
      </c>
      <c r="T88" s="34">
        <v>84</v>
      </c>
      <c r="U88" s="34">
        <f t="shared" si="39"/>
        <v>1675</v>
      </c>
      <c r="V88" s="34" t="e">
        <f t="shared" ca="1" si="21"/>
        <v>#N/A</v>
      </c>
    </row>
    <row r="89" spans="1:22" x14ac:dyDescent="0.25">
      <c r="A89" s="34" t="str">
        <f t="shared" ca="1" si="22"/>
        <v/>
      </c>
      <c r="B89" s="43" t="str">
        <f t="shared" ca="1" si="23"/>
        <v/>
      </c>
      <c r="C89" s="34" t="str">
        <f t="shared" ca="1" si="24"/>
        <v/>
      </c>
      <c r="D89" s="34" t="str">
        <f t="shared" ca="1" si="25"/>
        <v/>
      </c>
      <c r="E89" s="44" t="str">
        <f t="shared" ca="1" si="26"/>
        <v/>
      </c>
      <c r="F89" s="43" t="str">
        <f t="shared" ca="1" si="27"/>
        <v/>
      </c>
      <c r="G89" s="42" t="str">
        <f t="shared" ca="1" si="28"/>
        <v/>
      </c>
      <c r="H89" s="42" t="str">
        <f t="shared" ca="1" si="29"/>
        <v/>
      </c>
      <c r="I89" s="42" t="str">
        <f t="shared" ca="1" si="30"/>
        <v/>
      </c>
      <c r="J89" s="42" t="str">
        <f t="shared" ca="1" si="31"/>
        <v/>
      </c>
      <c r="K89" s="42" t="str">
        <f t="shared" ca="1" si="32"/>
        <v/>
      </c>
      <c r="L89" s="34" t="str">
        <f t="shared" ca="1" si="33"/>
        <v/>
      </c>
      <c r="M89" s="34" t="str">
        <f t="shared" ca="1" si="34"/>
        <v/>
      </c>
      <c r="N89" s="34" t="str">
        <f t="shared" ca="1" si="35"/>
        <v/>
      </c>
      <c r="O89" s="34" t="str">
        <f t="shared" ca="1" si="36"/>
        <v/>
      </c>
      <c r="P89" s="34" t="str">
        <f t="shared" ca="1" si="37"/>
        <v/>
      </c>
      <c r="Q89" s="34" t="str">
        <f t="shared" ca="1" si="38"/>
        <v/>
      </c>
      <c r="T89" s="34">
        <v>85</v>
      </c>
      <c r="U89" s="34">
        <f t="shared" si="39"/>
        <v>1695</v>
      </c>
      <c r="V89" s="34" t="e">
        <f t="shared" ca="1" si="21"/>
        <v>#N/A</v>
      </c>
    </row>
    <row r="90" spans="1:22" x14ac:dyDescent="0.25">
      <c r="A90" s="34" t="str">
        <f t="shared" ca="1" si="22"/>
        <v/>
      </c>
      <c r="B90" s="43" t="str">
        <f t="shared" ca="1" si="23"/>
        <v/>
      </c>
      <c r="C90" s="34" t="str">
        <f t="shared" ca="1" si="24"/>
        <v/>
      </c>
      <c r="D90" s="34" t="str">
        <f t="shared" ca="1" si="25"/>
        <v/>
      </c>
      <c r="E90" s="44" t="str">
        <f t="shared" ca="1" si="26"/>
        <v/>
      </c>
      <c r="F90" s="43" t="str">
        <f t="shared" ca="1" si="27"/>
        <v/>
      </c>
      <c r="G90" s="42" t="str">
        <f t="shared" ca="1" si="28"/>
        <v/>
      </c>
      <c r="H90" s="42" t="str">
        <f t="shared" ca="1" si="29"/>
        <v/>
      </c>
      <c r="I90" s="42" t="str">
        <f t="shared" ca="1" si="30"/>
        <v/>
      </c>
      <c r="J90" s="42" t="str">
        <f t="shared" ca="1" si="31"/>
        <v/>
      </c>
      <c r="K90" s="42" t="str">
        <f t="shared" ca="1" si="32"/>
        <v/>
      </c>
      <c r="L90" s="34" t="str">
        <f t="shared" ca="1" si="33"/>
        <v/>
      </c>
      <c r="M90" s="34" t="str">
        <f t="shared" ca="1" si="34"/>
        <v/>
      </c>
      <c r="N90" s="34" t="str">
        <f t="shared" ca="1" si="35"/>
        <v/>
      </c>
      <c r="O90" s="34" t="str">
        <f t="shared" ca="1" si="36"/>
        <v/>
      </c>
      <c r="P90" s="34" t="str">
        <f t="shared" ca="1" si="37"/>
        <v/>
      </c>
      <c r="Q90" s="34" t="str">
        <f t="shared" ca="1" si="38"/>
        <v/>
      </c>
      <c r="T90" s="34">
        <v>86</v>
      </c>
      <c r="U90" s="34">
        <f t="shared" si="39"/>
        <v>1715</v>
      </c>
      <c r="V90" s="34" t="e">
        <f t="shared" ca="1" si="21"/>
        <v>#N/A</v>
      </c>
    </row>
    <row r="91" spans="1:22" x14ac:dyDescent="0.25">
      <c r="A91" s="34" t="str">
        <f t="shared" ca="1" si="22"/>
        <v/>
      </c>
      <c r="B91" s="43" t="str">
        <f t="shared" ca="1" si="23"/>
        <v/>
      </c>
      <c r="C91" s="34" t="str">
        <f t="shared" ca="1" si="24"/>
        <v/>
      </c>
      <c r="D91" s="34" t="str">
        <f t="shared" ca="1" si="25"/>
        <v/>
      </c>
      <c r="E91" s="44" t="str">
        <f t="shared" ca="1" si="26"/>
        <v/>
      </c>
      <c r="F91" s="43" t="str">
        <f t="shared" ca="1" si="27"/>
        <v/>
      </c>
      <c r="G91" s="42" t="str">
        <f t="shared" ca="1" si="28"/>
        <v/>
      </c>
      <c r="H91" s="42" t="str">
        <f t="shared" ca="1" si="29"/>
        <v/>
      </c>
      <c r="I91" s="42" t="str">
        <f t="shared" ca="1" si="30"/>
        <v/>
      </c>
      <c r="J91" s="42" t="str">
        <f t="shared" ca="1" si="31"/>
        <v/>
      </c>
      <c r="K91" s="42" t="str">
        <f t="shared" ca="1" si="32"/>
        <v/>
      </c>
      <c r="L91" s="34" t="str">
        <f t="shared" ca="1" si="33"/>
        <v/>
      </c>
      <c r="M91" s="34" t="str">
        <f t="shared" ca="1" si="34"/>
        <v/>
      </c>
      <c r="N91" s="34" t="str">
        <f t="shared" ca="1" si="35"/>
        <v/>
      </c>
      <c r="O91" s="34" t="str">
        <f t="shared" ca="1" si="36"/>
        <v/>
      </c>
      <c r="P91" s="34" t="str">
        <f t="shared" ca="1" si="37"/>
        <v/>
      </c>
      <c r="Q91" s="34" t="str">
        <f t="shared" ca="1" si="38"/>
        <v/>
      </c>
      <c r="T91" s="34">
        <v>87</v>
      </c>
      <c r="U91" s="34">
        <f t="shared" si="39"/>
        <v>1735</v>
      </c>
      <c r="V91" s="34" t="e">
        <f t="shared" ca="1" si="21"/>
        <v>#N/A</v>
      </c>
    </row>
    <row r="92" spans="1:22" x14ac:dyDescent="0.25">
      <c r="A92" s="34" t="str">
        <f t="shared" ca="1" si="22"/>
        <v/>
      </c>
      <c r="B92" s="43" t="str">
        <f t="shared" ca="1" si="23"/>
        <v/>
      </c>
      <c r="C92" s="34" t="str">
        <f t="shared" ca="1" si="24"/>
        <v/>
      </c>
      <c r="D92" s="34" t="str">
        <f t="shared" ca="1" si="25"/>
        <v/>
      </c>
      <c r="E92" s="44" t="str">
        <f t="shared" ca="1" si="26"/>
        <v/>
      </c>
      <c r="F92" s="43" t="str">
        <f t="shared" ca="1" si="27"/>
        <v/>
      </c>
      <c r="G92" s="42" t="str">
        <f t="shared" ca="1" si="28"/>
        <v/>
      </c>
      <c r="H92" s="42" t="str">
        <f t="shared" ca="1" si="29"/>
        <v/>
      </c>
      <c r="I92" s="42" t="str">
        <f t="shared" ca="1" si="30"/>
        <v/>
      </c>
      <c r="J92" s="42" t="str">
        <f t="shared" ca="1" si="31"/>
        <v/>
      </c>
      <c r="K92" s="42" t="str">
        <f t="shared" ca="1" si="32"/>
        <v/>
      </c>
      <c r="L92" s="34" t="str">
        <f t="shared" ca="1" si="33"/>
        <v/>
      </c>
      <c r="M92" s="34" t="str">
        <f t="shared" ca="1" si="34"/>
        <v/>
      </c>
      <c r="N92" s="34" t="str">
        <f t="shared" ca="1" si="35"/>
        <v/>
      </c>
      <c r="O92" s="34" t="str">
        <f t="shared" ca="1" si="36"/>
        <v/>
      </c>
      <c r="P92" s="34" t="str">
        <f t="shared" ca="1" si="37"/>
        <v/>
      </c>
      <c r="Q92" s="34" t="str">
        <f t="shared" ca="1" si="38"/>
        <v/>
      </c>
      <c r="T92" s="34">
        <v>88</v>
      </c>
      <c r="U92" s="34">
        <f t="shared" si="39"/>
        <v>1755</v>
      </c>
      <c r="V92" s="34" t="e">
        <f t="shared" ca="1" si="21"/>
        <v>#N/A</v>
      </c>
    </row>
    <row r="93" spans="1:22" x14ac:dyDescent="0.25">
      <c r="A93" s="34" t="str">
        <f t="shared" ca="1" si="22"/>
        <v/>
      </c>
      <c r="B93" s="43" t="str">
        <f t="shared" ca="1" si="23"/>
        <v/>
      </c>
      <c r="C93" s="34" t="str">
        <f t="shared" ca="1" si="24"/>
        <v/>
      </c>
      <c r="D93" s="34" t="str">
        <f t="shared" ca="1" si="25"/>
        <v/>
      </c>
      <c r="E93" s="44" t="str">
        <f t="shared" ca="1" si="26"/>
        <v/>
      </c>
      <c r="F93" s="43" t="str">
        <f t="shared" ca="1" si="27"/>
        <v/>
      </c>
      <c r="G93" s="42" t="str">
        <f t="shared" ca="1" si="28"/>
        <v/>
      </c>
      <c r="H93" s="42" t="str">
        <f t="shared" ca="1" si="29"/>
        <v/>
      </c>
      <c r="I93" s="42" t="str">
        <f t="shared" ca="1" si="30"/>
        <v/>
      </c>
      <c r="J93" s="42" t="str">
        <f t="shared" ca="1" si="31"/>
        <v/>
      </c>
      <c r="K93" s="42" t="str">
        <f t="shared" ca="1" si="32"/>
        <v/>
      </c>
      <c r="L93" s="34" t="str">
        <f t="shared" ca="1" si="33"/>
        <v/>
      </c>
      <c r="M93" s="34" t="str">
        <f t="shared" ca="1" si="34"/>
        <v/>
      </c>
      <c r="N93" s="34" t="str">
        <f t="shared" ca="1" si="35"/>
        <v/>
      </c>
      <c r="O93" s="34" t="str">
        <f t="shared" ca="1" si="36"/>
        <v/>
      </c>
      <c r="P93" s="34" t="str">
        <f t="shared" ca="1" si="37"/>
        <v/>
      </c>
      <c r="Q93" s="34" t="str">
        <f t="shared" ca="1" si="38"/>
        <v/>
      </c>
      <c r="T93" s="34">
        <v>89</v>
      </c>
      <c r="U93" s="34">
        <f t="shared" si="39"/>
        <v>1775</v>
      </c>
      <c r="V93" s="34" t="e">
        <f t="shared" ca="1" si="21"/>
        <v>#N/A</v>
      </c>
    </row>
    <row r="94" spans="1:22" x14ac:dyDescent="0.25">
      <c r="A94" s="34" t="str">
        <f t="shared" ca="1" si="22"/>
        <v/>
      </c>
      <c r="B94" s="43" t="str">
        <f t="shared" ca="1" si="23"/>
        <v/>
      </c>
      <c r="C94" s="34" t="str">
        <f t="shared" ca="1" si="24"/>
        <v/>
      </c>
      <c r="D94" s="34" t="str">
        <f t="shared" ca="1" si="25"/>
        <v/>
      </c>
      <c r="E94" s="44" t="str">
        <f t="shared" ca="1" si="26"/>
        <v/>
      </c>
      <c r="F94" s="43" t="str">
        <f t="shared" ca="1" si="27"/>
        <v/>
      </c>
      <c r="G94" s="42" t="str">
        <f t="shared" ca="1" si="28"/>
        <v/>
      </c>
      <c r="H94" s="42" t="str">
        <f t="shared" ca="1" si="29"/>
        <v/>
      </c>
      <c r="I94" s="42" t="str">
        <f t="shared" ca="1" si="30"/>
        <v/>
      </c>
      <c r="J94" s="42" t="str">
        <f t="shared" ca="1" si="31"/>
        <v/>
      </c>
      <c r="K94" s="42" t="str">
        <f t="shared" ca="1" si="32"/>
        <v/>
      </c>
      <c r="L94" s="34" t="str">
        <f t="shared" ca="1" si="33"/>
        <v/>
      </c>
      <c r="M94" s="34" t="str">
        <f t="shared" ca="1" si="34"/>
        <v/>
      </c>
      <c r="N94" s="34" t="str">
        <f t="shared" ca="1" si="35"/>
        <v/>
      </c>
      <c r="O94" s="34" t="str">
        <f t="shared" ca="1" si="36"/>
        <v/>
      </c>
      <c r="P94" s="34" t="str">
        <f t="shared" ca="1" si="37"/>
        <v/>
      </c>
      <c r="Q94" s="34" t="str">
        <f t="shared" ca="1" si="38"/>
        <v/>
      </c>
      <c r="T94" s="34">
        <v>90</v>
      </c>
      <c r="U94" s="34">
        <f t="shared" si="39"/>
        <v>1795</v>
      </c>
      <c r="V94" s="34" t="e">
        <f t="shared" ca="1" si="21"/>
        <v>#N/A</v>
      </c>
    </row>
    <row r="95" spans="1:22" x14ac:dyDescent="0.25">
      <c r="A95" s="34" t="str">
        <f t="shared" ca="1" si="22"/>
        <v/>
      </c>
      <c r="B95" s="43" t="str">
        <f t="shared" ca="1" si="23"/>
        <v/>
      </c>
      <c r="C95" s="34" t="str">
        <f t="shared" ca="1" si="24"/>
        <v/>
      </c>
      <c r="D95" s="34" t="str">
        <f t="shared" ca="1" si="25"/>
        <v/>
      </c>
      <c r="E95" s="44" t="str">
        <f t="shared" ca="1" si="26"/>
        <v/>
      </c>
      <c r="F95" s="43" t="str">
        <f t="shared" ca="1" si="27"/>
        <v/>
      </c>
      <c r="G95" s="42" t="str">
        <f t="shared" ca="1" si="28"/>
        <v/>
      </c>
      <c r="H95" s="42" t="str">
        <f t="shared" ca="1" si="29"/>
        <v/>
      </c>
      <c r="I95" s="42" t="str">
        <f t="shared" ca="1" si="30"/>
        <v/>
      </c>
      <c r="J95" s="42" t="str">
        <f t="shared" ca="1" si="31"/>
        <v/>
      </c>
      <c r="K95" s="42" t="str">
        <f t="shared" ca="1" si="32"/>
        <v/>
      </c>
      <c r="L95" s="34" t="str">
        <f t="shared" ca="1" si="33"/>
        <v/>
      </c>
      <c r="M95" s="34" t="str">
        <f t="shared" ca="1" si="34"/>
        <v/>
      </c>
      <c r="N95" s="34" t="str">
        <f t="shared" ca="1" si="35"/>
        <v/>
      </c>
      <c r="O95" s="34" t="str">
        <f t="shared" ca="1" si="36"/>
        <v/>
      </c>
      <c r="P95" s="34" t="str">
        <f t="shared" ca="1" si="37"/>
        <v/>
      </c>
      <c r="Q95" s="34" t="str">
        <f t="shared" ca="1" si="38"/>
        <v/>
      </c>
      <c r="T95" s="34">
        <v>91</v>
      </c>
      <c r="U95" s="34">
        <f t="shared" si="39"/>
        <v>1815</v>
      </c>
      <c r="V95" s="34" t="e">
        <f t="shared" ca="1" si="21"/>
        <v>#N/A</v>
      </c>
    </row>
    <row r="96" spans="1:22" x14ac:dyDescent="0.25">
      <c r="A96" s="34" t="str">
        <f t="shared" ca="1" si="22"/>
        <v/>
      </c>
      <c r="B96" s="43" t="str">
        <f t="shared" ca="1" si="23"/>
        <v/>
      </c>
      <c r="C96" s="34" t="str">
        <f t="shared" ca="1" si="24"/>
        <v/>
      </c>
      <c r="D96" s="34" t="str">
        <f t="shared" ca="1" si="25"/>
        <v/>
      </c>
      <c r="E96" s="44" t="str">
        <f t="shared" ca="1" si="26"/>
        <v/>
      </c>
      <c r="F96" s="43" t="str">
        <f t="shared" ca="1" si="27"/>
        <v/>
      </c>
      <c r="G96" s="42" t="str">
        <f t="shared" ca="1" si="28"/>
        <v/>
      </c>
      <c r="H96" s="42" t="str">
        <f t="shared" ca="1" si="29"/>
        <v/>
      </c>
      <c r="I96" s="42" t="str">
        <f t="shared" ca="1" si="30"/>
        <v/>
      </c>
      <c r="J96" s="42" t="str">
        <f t="shared" ca="1" si="31"/>
        <v/>
      </c>
      <c r="K96" s="42" t="str">
        <f t="shared" ca="1" si="32"/>
        <v/>
      </c>
      <c r="L96" s="34" t="str">
        <f t="shared" ca="1" si="33"/>
        <v/>
      </c>
      <c r="M96" s="34" t="str">
        <f t="shared" ca="1" si="34"/>
        <v/>
      </c>
      <c r="N96" s="34" t="str">
        <f t="shared" ca="1" si="35"/>
        <v/>
      </c>
      <c r="O96" s="34" t="str">
        <f t="shared" ca="1" si="36"/>
        <v/>
      </c>
      <c r="P96" s="34" t="str">
        <f t="shared" ca="1" si="37"/>
        <v/>
      </c>
      <c r="Q96" s="34" t="str">
        <f t="shared" ca="1" si="38"/>
        <v/>
      </c>
      <c r="T96" s="34">
        <v>92</v>
      </c>
      <c r="U96" s="34">
        <f t="shared" si="39"/>
        <v>1835</v>
      </c>
      <c r="V96" s="34" t="e">
        <f t="shared" ca="1" si="21"/>
        <v>#N/A</v>
      </c>
    </row>
    <row r="97" spans="1:22" x14ac:dyDescent="0.25">
      <c r="A97" s="34" t="str">
        <f t="shared" ca="1" si="22"/>
        <v/>
      </c>
      <c r="B97" s="43" t="str">
        <f t="shared" ca="1" si="23"/>
        <v/>
      </c>
      <c r="C97" s="34" t="str">
        <f t="shared" ca="1" si="24"/>
        <v/>
      </c>
      <c r="D97" s="34" t="str">
        <f t="shared" ca="1" si="25"/>
        <v/>
      </c>
      <c r="E97" s="44" t="str">
        <f t="shared" ca="1" si="26"/>
        <v/>
      </c>
      <c r="F97" s="43" t="str">
        <f t="shared" ca="1" si="27"/>
        <v/>
      </c>
      <c r="G97" s="42" t="str">
        <f t="shared" ca="1" si="28"/>
        <v/>
      </c>
      <c r="H97" s="42" t="str">
        <f t="shared" ca="1" si="29"/>
        <v/>
      </c>
      <c r="I97" s="42" t="str">
        <f t="shared" ca="1" si="30"/>
        <v/>
      </c>
      <c r="J97" s="42" t="str">
        <f t="shared" ca="1" si="31"/>
        <v/>
      </c>
      <c r="K97" s="42" t="str">
        <f t="shared" ca="1" si="32"/>
        <v/>
      </c>
      <c r="L97" s="34" t="str">
        <f t="shared" ca="1" si="33"/>
        <v/>
      </c>
      <c r="M97" s="34" t="str">
        <f t="shared" ca="1" si="34"/>
        <v/>
      </c>
      <c r="N97" s="34" t="str">
        <f t="shared" ca="1" si="35"/>
        <v/>
      </c>
      <c r="O97" s="34" t="str">
        <f t="shared" ca="1" si="36"/>
        <v/>
      </c>
      <c r="P97" s="34" t="str">
        <f t="shared" ca="1" si="37"/>
        <v/>
      </c>
      <c r="Q97" s="34" t="str">
        <f t="shared" ca="1" si="38"/>
        <v/>
      </c>
      <c r="T97" s="34">
        <v>93</v>
      </c>
      <c r="U97" s="34">
        <f t="shared" si="39"/>
        <v>1855</v>
      </c>
      <c r="V97" s="34" t="e">
        <f t="shared" ca="1" si="21"/>
        <v>#N/A</v>
      </c>
    </row>
    <row r="98" spans="1:22" x14ac:dyDescent="0.25">
      <c r="A98" s="34" t="str">
        <f t="shared" ca="1" si="22"/>
        <v/>
      </c>
      <c r="B98" s="43" t="str">
        <f t="shared" ca="1" si="23"/>
        <v/>
      </c>
      <c r="C98" s="34" t="str">
        <f t="shared" ca="1" si="24"/>
        <v/>
      </c>
      <c r="D98" s="34" t="str">
        <f t="shared" ca="1" si="25"/>
        <v/>
      </c>
      <c r="E98" s="44" t="str">
        <f t="shared" ca="1" si="26"/>
        <v/>
      </c>
      <c r="F98" s="43" t="str">
        <f t="shared" ca="1" si="27"/>
        <v/>
      </c>
      <c r="G98" s="42" t="str">
        <f t="shared" ca="1" si="28"/>
        <v/>
      </c>
      <c r="H98" s="42" t="str">
        <f t="shared" ca="1" si="29"/>
        <v/>
      </c>
      <c r="I98" s="42" t="str">
        <f t="shared" ca="1" si="30"/>
        <v/>
      </c>
      <c r="J98" s="42" t="str">
        <f t="shared" ca="1" si="31"/>
        <v/>
      </c>
      <c r="K98" s="42" t="str">
        <f t="shared" ca="1" si="32"/>
        <v/>
      </c>
      <c r="L98" s="34" t="str">
        <f t="shared" ca="1" si="33"/>
        <v/>
      </c>
      <c r="M98" s="34" t="str">
        <f t="shared" ca="1" si="34"/>
        <v/>
      </c>
      <c r="N98" s="34" t="str">
        <f t="shared" ca="1" si="35"/>
        <v/>
      </c>
      <c r="O98" s="34" t="str">
        <f t="shared" ca="1" si="36"/>
        <v/>
      </c>
      <c r="P98" s="34" t="str">
        <f t="shared" ca="1" si="37"/>
        <v/>
      </c>
      <c r="Q98" s="34" t="str">
        <f t="shared" ca="1" si="38"/>
        <v/>
      </c>
      <c r="T98" s="34">
        <v>94</v>
      </c>
      <c r="U98" s="34">
        <f t="shared" si="39"/>
        <v>1875</v>
      </c>
      <c r="V98" s="34" t="e">
        <f t="shared" ca="1" si="21"/>
        <v>#N/A</v>
      </c>
    </row>
    <row r="99" spans="1:22" x14ac:dyDescent="0.25">
      <c r="A99" s="34" t="str">
        <f t="shared" ca="1" si="22"/>
        <v/>
      </c>
      <c r="B99" s="43" t="str">
        <f t="shared" ca="1" si="23"/>
        <v/>
      </c>
      <c r="C99" s="34" t="str">
        <f t="shared" ca="1" si="24"/>
        <v/>
      </c>
      <c r="D99" s="34" t="str">
        <f t="shared" ca="1" si="25"/>
        <v/>
      </c>
      <c r="E99" s="44" t="str">
        <f t="shared" ca="1" si="26"/>
        <v/>
      </c>
      <c r="F99" s="43" t="str">
        <f t="shared" ca="1" si="27"/>
        <v/>
      </c>
      <c r="G99" s="42" t="str">
        <f t="shared" ca="1" si="28"/>
        <v/>
      </c>
      <c r="H99" s="42" t="str">
        <f t="shared" ca="1" si="29"/>
        <v/>
      </c>
      <c r="I99" s="42" t="str">
        <f t="shared" ca="1" si="30"/>
        <v/>
      </c>
      <c r="J99" s="42" t="str">
        <f t="shared" ca="1" si="31"/>
        <v/>
      </c>
      <c r="K99" s="42" t="str">
        <f t="shared" ca="1" si="32"/>
        <v/>
      </c>
      <c r="L99" s="34" t="str">
        <f t="shared" ca="1" si="33"/>
        <v/>
      </c>
      <c r="M99" s="34" t="str">
        <f t="shared" ca="1" si="34"/>
        <v/>
      </c>
      <c r="N99" s="34" t="str">
        <f t="shared" ca="1" si="35"/>
        <v/>
      </c>
      <c r="O99" s="34" t="str">
        <f t="shared" ca="1" si="36"/>
        <v/>
      </c>
      <c r="P99" s="34" t="str">
        <f t="shared" ca="1" si="37"/>
        <v/>
      </c>
      <c r="Q99" s="34" t="str">
        <f t="shared" ca="1" si="38"/>
        <v/>
      </c>
      <c r="T99" s="34">
        <v>95</v>
      </c>
      <c r="U99" s="34">
        <f t="shared" si="39"/>
        <v>1895</v>
      </c>
      <c r="V99" s="34" t="e">
        <f t="shared" ca="1" si="21"/>
        <v>#N/A</v>
      </c>
    </row>
    <row r="100" spans="1:22" x14ac:dyDescent="0.25">
      <c r="A100" s="34" t="str">
        <f t="shared" ca="1" si="22"/>
        <v/>
      </c>
      <c r="B100" s="43" t="str">
        <f t="shared" ca="1" si="23"/>
        <v/>
      </c>
      <c r="C100" s="34" t="str">
        <f t="shared" ca="1" si="24"/>
        <v/>
      </c>
      <c r="D100" s="34" t="str">
        <f t="shared" ca="1" si="25"/>
        <v/>
      </c>
      <c r="E100" s="44" t="str">
        <f t="shared" ca="1" si="26"/>
        <v/>
      </c>
      <c r="F100" s="43" t="str">
        <f t="shared" ca="1" si="27"/>
        <v/>
      </c>
      <c r="G100" s="42" t="str">
        <f t="shared" ca="1" si="28"/>
        <v/>
      </c>
      <c r="H100" s="42" t="str">
        <f t="shared" ca="1" si="29"/>
        <v/>
      </c>
      <c r="I100" s="42" t="str">
        <f t="shared" ca="1" si="30"/>
        <v/>
      </c>
      <c r="J100" s="42" t="str">
        <f t="shared" ca="1" si="31"/>
        <v/>
      </c>
      <c r="K100" s="42" t="str">
        <f t="shared" ca="1" si="32"/>
        <v/>
      </c>
      <c r="L100" s="34" t="str">
        <f t="shared" ca="1" si="33"/>
        <v/>
      </c>
      <c r="M100" s="34" t="str">
        <f t="shared" ca="1" si="34"/>
        <v/>
      </c>
      <c r="N100" s="34" t="str">
        <f t="shared" ca="1" si="35"/>
        <v/>
      </c>
      <c r="O100" s="34" t="str">
        <f t="shared" ca="1" si="36"/>
        <v/>
      </c>
      <c r="P100" s="34" t="str">
        <f t="shared" ca="1" si="37"/>
        <v/>
      </c>
      <c r="Q100" s="34" t="str">
        <f t="shared" ca="1" si="38"/>
        <v/>
      </c>
      <c r="T100" s="34">
        <v>96</v>
      </c>
      <c r="U100" s="34">
        <f t="shared" si="39"/>
        <v>1915</v>
      </c>
      <c r="V100" s="34" t="e">
        <f t="shared" ca="1" si="21"/>
        <v>#N/A</v>
      </c>
    </row>
    <row r="101" spans="1:22" x14ac:dyDescent="0.25">
      <c r="A101" s="34" t="str">
        <f t="shared" ca="1" si="22"/>
        <v/>
      </c>
      <c r="B101" s="43" t="str">
        <f t="shared" ca="1" si="23"/>
        <v/>
      </c>
      <c r="C101" s="34" t="str">
        <f t="shared" ca="1" si="24"/>
        <v/>
      </c>
      <c r="D101" s="34" t="str">
        <f t="shared" ca="1" si="25"/>
        <v/>
      </c>
      <c r="E101" s="44" t="str">
        <f t="shared" ca="1" si="26"/>
        <v/>
      </c>
      <c r="F101" s="43" t="str">
        <f t="shared" ca="1" si="27"/>
        <v/>
      </c>
      <c r="G101" s="42" t="str">
        <f t="shared" ca="1" si="28"/>
        <v/>
      </c>
      <c r="H101" s="42" t="str">
        <f t="shared" ca="1" si="29"/>
        <v/>
      </c>
      <c r="I101" s="42" t="str">
        <f t="shared" ca="1" si="30"/>
        <v/>
      </c>
      <c r="J101" s="42" t="str">
        <f t="shared" ca="1" si="31"/>
        <v/>
      </c>
      <c r="K101" s="42" t="str">
        <f t="shared" ca="1" si="32"/>
        <v/>
      </c>
      <c r="L101" s="34" t="str">
        <f t="shared" ca="1" si="33"/>
        <v/>
      </c>
      <c r="M101" s="34" t="str">
        <f t="shared" ca="1" si="34"/>
        <v/>
      </c>
      <c r="N101" s="34" t="str">
        <f t="shared" ca="1" si="35"/>
        <v/>
      </c>
      <c r="O101" s="34" t="str">
        <f t="shared" ca="1" si="36"/>
        <v/>
      </c>
      <c r="P101" s="34" t="str">
        <f t="shared" ca="1" si="37"/>
        <v/>
      </c>
      <c r="Q101" s="34" t="str">
        <f t="shared" ca="1" si="38"/>
        <v/>
      </c>
      <c r="T101" s="34">
        <v>97</v>
      </c>
      <c r="U101" s="34">
        <f t="shared" si="39"/>
        <v>1935</v>
      </c>
      <c r="V101" s="34" t="e">
        <f t="shared" ref="V101:V104" ca="1" si="40">INDIRECT(ADDRESS(U101,19,,0,"Daten linear"),0)</f>
        <v>#N/A</v>
      </c>
    </row>
    <row r="102" spans="1:22" x14ac:dyDescent="0.25">
      <c r="A102" s="34" t="str">
        <f t="shared" ca="1" si="22"/>
        <v/>
      </c>
      <c r="B102" s="43" t="str">
        <f t="shared" ca="1" si="23"/>
        <v/>
      </c>
      <c r="C102" s="34" t="str">
        <f t="shared" ca="1" si="24"/>
        <v/>
      </c>
      <c r="D102" s="34" t="str">
        <f t="shared" ca="1" si="25"/>
        <v/>
      </c>
      <c r="E102" s="44" t="str">
        <f t="shared" ca="1" si="26"/>
        <v/>
      </c>
      <c r="F102" s="43" t="str">
        <f t="shared" ca="1" si="27"/>
        <v/>
      </c>
      <c r="G102" s="42" t="str">
        <f t="shared" ca="1" si="28"/>
        <v/>
      </c>
      <c r="H102" s="42" t="str">
        <f t="shared" ca="1" si="29"/>
        <v/>
      </c>
      <c r="I102" s="42" t="str">
        <f t="shared" ca="1" si="30"/>
        <v/>
      </c>
      <c r="J102" s="42" t="str">
        <f t="shared" ca="1" si="31"/>
        <v/>
      </c>
      <c r="K102" s="42" t="str">
        <f t="shared" ca="1" si="32"/>
        <v/>
      </c>
      <c r="L102" s="34" t="str">
        <f t="shared" ca="1" si="33"/>
        <v/>
      </c>
      <c r="M102" s="34" t="str">
        <f t="shared" ca="1" si="34"/>
        <v/>
      </c>
      <c r="N102" s="34" t="str">
        <f t="shared" ca="1" si="35"/>
        <v/>
      </c>
      <c r="O102" s="34" t="str">
        <f t="shared" ca="1" si="36"/>
        <v/>
      </c>
      <c r="P102" s="34" t="str">
        <f t="shared" ca="1" si="37"/>
        <v/>
      </c>
      <c r="Q102" s="34" t="str">
        <f t="shared" ca="1" si="38"/>
        <v/>
      </c>
      <c r="T102" s="34">
        <v>98</v>
      </c>
      <c r="U102" s="34">
        <f t="shared" si="39"/>
        <v>1955</v>
      </c>
      <c r="V102" s="34" t="e">
        <f t="shared" ca="1" si="40"/>
        <v>#N/A</v>
      </c>
    </row>
    <row r="103" spans="1:22" x14ac:dyDescent="0.25">
      <c r="A103" s="34" t="str">
        <f t="shared" ca="1" si="22"/>
        <v/>
      </c>
      <c r="B103" s="43" t="str">
        <f t="shared" ca="1" si="23"/>
        <v/>
      </c>
      <c r="C103" s="34" t="str">
        <f t="shared" ca="1" si="24"/>
        <v/>
      </c>
      <c r="D103" s="34" t="str">
        <f t="shared" ca="1" si="25"/>
        <v/>
      </c>
      <c r="E103" s="44" t="str">
        <f t="shared" ca="1" si="26"/>
        <v/>
      </c>
      <c r="F103" s="43" t="str">
        <f t="shared" ca="1" si="27"/>
        <v/>
      </c>
      <c r="G103" s="42" t="str">
        <f t="shared" ca="1" si="28"/>
        <v/>
      </c>
      <c r="H103" s="42" t="str">
        <f t="shared" ca="1" si="29"/>
        <v/>
      </c>
      <c r="I103" s="42" t="str">
        <f t="shared" ca="1" si="30"/>
        <v/>
      </c>
      <c r="J103" s="42" t="str">
        <f t="shared" ca="1" si="31"/>
        <v/>
      </c>
      <c r="K103" s="42" t="str">
        <f t="shared" ca="1" si="32"/>
        <v/>
      </c>
      <c r="L103" s="34" t="str">
        <f t="shared" ca="1" si="33"/>
        <v/>
      </c>
      <c r="M103" s="34" t="str">
        <f t="shared" ca="1" si="34"/>
        <v/>
      </c>
      <c r="N103" s="34" t="str">
        <f t="shared" ca="1" si="35"/>
        <v/>
      </c>
      <c r="O103" s="34" t="str">
        <f t="shared" ca="1" si="36"/>
        <v/>
      </c>
      <c r="P103" s="34" t="str">
        <f t="shared" ca="1" si="37"/>
        <v/>
      </c>
      <c r="Q103" s="34" t="str">
        <f t="shared" ca="1" si="38"/>
        <v/>
      </c>
      <c r="T103" s="34">
        <v>99</v>
      </c>
      <c r="U103" s="34">
        <f t="shared" si="39"/>
        <v>1975</v>
      </c>
      <c r="V103" s="34" t="e">
        <f t="shared" ca="1" si="40"/>
        <v>#N/A</v>
      </c>
    </row>
    <row r="104" spans="1:22" x14ac:dyDescent="0.25">
      <c r="A104" s="34" t="str">
        <f t="shared" ca="1" si="22"/>
        <v/>
      </c>
      <c r="B104" s="43" t="str">
        <f t="shared" ca="1" si="23"/>
        <v/>
      </c>
      <c r="C104" s="34" t="str">
        <f t="shared" ca="1" si="24"/>
        <v/>
      </c>
      <c r="D104" s="34" t="str">
        <f t="shared" ca="1" si="25"/>
        <v/>
      </c>
      <c r="E104" s="44" t="str">
        <f t="shared" ca="1" si="26"/>
        <v/>
      </c>
      <c r="F104" s="43" t="str">
        <f t="shared" ca="1" si="27"/>
        <v/>
      </c>
      <c r="G104" s="42" t="str">
        <f t="shared" ca="1" si="28"/>
        <v/>
      </c>
      <c r="H104" s="42" t="str">
        <f t="shared" ca="1" si="29"/>
        <v/>
      </c>
      <c r="I104" s="42" t="str">
        <f t="shared" ca="1" si="30"/>
        <v/>
      </c>
      <c r="J104" s="42" t="str">
        <f t="shared" ca="1" si="31"/>
        <v/>
      </c>
      <c r="K104" s="42" t="str">
        <f t="shared" ca="1" si="32"/>
        <v/>
      </c>
      <c r="L104" s="34" t="str">
        <f t="shared" ca="1" si="33"/>
        <v/>
      </c>
      <c r="M104" s="34" t="str">
        <f t="shared" ca="1" si="34"/>
        <v/>
      </c>
      <c r="N104" s="34" t="str">
        <f t="shared" ca="1" si="35"/>
        <v/>
      </c>
      <c r="O104" s="34" t="str">
        <f t="shared" ca="1" si="36"/>
        <v/>
      </c>
      <c r="P104" s="34" t="str">
        <f t="shared" ca="1" si="37"/>
        <v/>
      </c>
      <c r="Q104" s="34" t="str">
        <f t="shared" ca="1" si="38"/>
        <v/>
      </c>
      <c r="T104" s="34">
        <v>100</v>
      </c>
      <c r="U104" s="34">
        <f t="shared" si="39"/>
        <v>1995</v>
      </c>
      <c r="V104" s="34" t="e">
        <f t="shared" ca="1" si="40"/>
        <v>#N/A</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104"/>
  <sheetViews>
    <sheetView zoomScaleNormal="100" workbookViewId="0">
      <selection activeCell="A3" sqref="A3"/>
    </sheetView>
  </sheetViews>
  <sheetFormatPr baseColWidth="10" defaultRowHeight="15" x14ac:dyDescent="0.25"/>
  <cols>
    <col min="1" max="1" width="6.140625" style="37" customWidth="1"/>
    <col min="2" max="2" width="5.42578125" style="33" customWidth="1"/>
    <col min="3" max="3" width="28.42578125" style="34" customWidth="1"/>
    <col min="4" max="4" width="6.5703125" style="35" customWidth="1"/>
    <col min="5" max="5" width="5.7109375" style="33" customWidth="1"/>
    <col min="6" max="6" width="14" style="36" customWidth="1"/>
    <col min="7" max="7" width="35.28515625" style="34" customWidth="1"/>
    <col min="8" max="8" width="35.7109375" style="34" customWidth="1"/>
    <col min="9" max="9" width="24" style="34" customWidth="1"/>
    <col min="10" max="10" width="41.140625" style="34" customWidth="1"/>
    <col min="11" max="12" width="11.42578125" style="37"/>
    <col min="13" max="13" width="7" style="37" hidden="1" customWidth="1"/>
    <col min="14" max="14" width="11.42578125" style="37" hidden="1" customWidth="1"/>
    <col min="15" max="15" width="16.28515625" style="37" hidden="1" customWidth="1"/>
    <col min="16" max="16" width="7.28515625" style="37" customWidth="1"/>
    <col min="17" max="17" width="8" style="37" customWidth="1"/>
    <col min="18" max="19" width="11.42578125" style="37" customWidth="1"/>
    <col min="20" max="20" width="5.7109375" style="37" customWidth="1"/>
    <col min="21" max="21" width="11.42578125" style="37" customWidth="1"/>
    <col min="22" max="16384" width="11.42578125" style="37"/>
  </cols>
  <sheetData>
    <row r="1" spans="1:15" ht="18.75" x14ac:dyDescent="0.25">
      <c r="A1" s="32" t="s">
        <v>133</v>
      </c>
    </row>
    <row r="2" spans="1:15" x14ac:dyDescent="0.25">
      <c r="A2" s="37" t="s">
        <v>134</v>
      </c>
    </row>
    <row r="4" spans="1:15" s="25" customFormat="1" x14ac:dyDescent="0.25">
      <c r="A4" s="25" t="s">
        <v>135</v>
      </c>
      <c r="B4" s="38" t="s">
        <v>142</v>
      </c>
      <c r="C4" s="38" t="s">
        <v>96</v>
      </c>
      <c r="D4" s="40" t="s">
        <v>137</v>
      </c>
      <c r="E4" s="38" t="s">
        <v>16</v>
      </c>
      <c r="F4" s="41" t="s">
        <v>129</v>
      </c>
      <c r="G4" s="39"/>
      <c r="H4" s="39" t="s">
        <v>130</v>
      </c>
      <c r="I4" s="39" t="s">
        <v>12</v>
      </c>
      <c r="J4" s="39" t="s">
        <v>131</v>
      </c>
      <c r="M4" s="25" t="s">
        <v>21</v>
      </c>
      <c r="N4" s="25" t="s">
        <v>138</v>
      </c>
      <c r="O4" s="25" t="s">
        <v>139</v>
      </c>
    </row>
    <row r="5" spans="1:15" ht="45" x14ac:dyDescent="0.25">
      <c r="A5" s="37" t="str">
        <f ca="1">INDIRECT(ADDRESS(N5+9,3,,,"Daten linear"))</f>
        <v/>
      </c>
      <c r="B5" s="33">
        <f ca="1">IF(ISERROR(O5),"",M5)</f>
        <v>1</v>
      </c>
      <c r="C5" s="34" t="str">
        <f ca="1">IF(ISERROR(O5),"",INDIRECT(ADDRESS(N5,3,,,"Daten linear")))</f>
        <v>Virtueller Grundeintrag</v>
      </c>
      <c r="D5" s="35" t="str">
        <f ca="1">IF(ISERROR(O5),"",INDIRECT(ADDRESS(N5+11,3,,,"Daten linear")))</f>
        <v/>
      </c>
      <c r="E5" s="33">
        <f ca="1">IF(ISERROR(O5),"",INDIRECT(ADDRESS(N5+5,3,,,"Daten linear")))</f>
        <v>0</v>
      </c>
      <c r="F5" s="36" t="str">
        <f ca="1">IF(ISERROR(O5),"",IF(INDIRECT(ADDRESS(N5,24,,,"Daten linear"))=1,"Musikverein:","Musikvereine:"))</f>
        <v>Musikvereine:</v>
      </c>
      <c r="G5" s="42" t="str">
        <f ca="1">IF(ISERROR(O5),"",INDIRECT(ADDRESS(N5,23,,,"Daten linear")))</f>
        <v/>
      </c>
      <c r="H5" s="34" t="str">
        <f ca="1">IF(ISERROR(O5),"",INDIRECT(ADDRESS(N5+1,24,,,"Daten linear")))</f>
        <v/>
      </c>
      <c r="I5" s="34" t="str">
        <f ca="1">IF(ISERROR(O5),"",INDIRECT(ADDRESS(N5+1,3,,,"Daten linear")))</f>
        <v/>
      </c>
      <c r="J5" s="34" t="str">
        <f ca="1">IF(ISERROR(O5),"",INDIRECT(ADDRESS(N5+9,23,,,"Daten linear")))</f>
        <v/>
      </c>
      <c r="M5" s="37">
        <v>1</v>
      </c>
      <c r="N5" s="37">
        <v>15</v>
      </c>
      <c r="O5" s="37">
        <f ca="1">INDIRECT(ADDRESS(N5,19,,0,"Daten linear"),0)</f>
        <v>1</v>
      </c>
    </row>
    <row r="6" spans="1:15" ht="60" x14ac:dyDescent="0.25">
      <c r="A6" s="37" t="str">
        <f t="shared" ref="A6:A9" ca="1" si="0">INDIRECT(ADDRESS(N6+9,3,,,"Daten linear"))</f>
        <v/>
      </c>
      <c r="B6" s="33" t="str">
        <f t="shared" ref="B6:B69" ca="1" si="1">IF(ISERROR(O6),"",M6)</f>
        <v/>
      </c>
      <c r="C6" s="34" t="str">
        <f t="shared" ref="C6:C9" ca="1" si="2">IF(ISERROR(O6),"",INDIRECT(ADDRESS(N6,3,,,"Daten linear")))</f>
        <v/>
      </c>
      <c r="D6" s="35" t="str">
        <f t="shared" ref="D6:D9" ca="1" si="3">IF(ISERROR(O6),"",INDIRECT(ADDRESS(N6+11,3,,,"Daten linear")))</f>
        <v/>
      </c>
      <c r="E6" s="33" t="str">
        <f t="shared" ref="E6:E9" ca="1" si="4">IF(ISERROR(O6),"",INDIRECT(ADDRESS(N6+5,3,,,"Daten linear")))</f>
        <v/>
      </c>
      <c r="F6" s="36" t="str">
        <f t="shared" ref="F6:F9" ca="1" si="5">IF(ISERROR(O6),"",IF(INDIRECT(ADDRESS(N6,24,,,"Daten linear"))=1,"Musikverein:","Musikvereine:"))</f>
        <v/>
      </c>
      <c r="G6" s="42" t="str">
        <f t="shared" ref="G6:G9" ca="1" si="6">IF(ISERROR(O6),"",INDIRECT(ADDRESS(N6,23,,,"Daten linear")))</f>
        <v/>
      </c>
      <c r="H6" s="34" t="str">
        <f t="shared" ref="H6:H9" ca="1" si="7">IF(ISERROR(O6),"",INDIRECT(ADDRESS(N6+1,24,,,"Daten linear")))</f>
        <v/>
      </c>
      <c r="I6" s="34" t="str">
        <f t="shared" ref="I6:I9" ca="1" si="8">IF(ISERROR(O6),"",INDIRECT(ADDRESS(N6+1,3,,,"Daten linear")))</f>
        <v/>
      </c>
      <c r="J6" s="34" t="str">
        <f t="shared" ref="J6:J9" ca="1" si="9">IF(ISERROR(O6),"",INDIRECT(ADDRESS(N6+9,23,,,"Daten linear")))</f>
        <v/>
      </c>
      <c r="M6" s="37">
        <v>2</v>
      </c>
      <c r="N6" s="37">
        <f>N5+20</f>
        <v>35</v>
      </c>
      <c r="O6" s="37" t="e">
        <f ca="1">INDIRECT(ADDRESS(N6,19,,0,"Daten linear"),0)</f>
        <v>#N/A</v>
      </c>
    </row>
    <row r="7" spans="1:15" x14ac:dyDescent="0.25">
      <c r="A7" s="37" t="str">
        <f t="shared" ca="1" si="0"/>
        <v/>
      </c>
      <c r="B7" s="33" t="str">
        <f t="shared" ca="1" si="1"/>
        <v/>
      </c>
      <c r="C7" s="34" t="str">
        <f t="shared" ca="1" si="2"/>
        <v/>
      </c>
      <c r="D7" s="35" t="str">
        <f t="shared" ca="1" si="3"/>
        <v/>
      </c>
      <c r="E7" s="33" t="str">
        <f t="shared" ca="1" si="4"/>
        <v/>
      </c>
      <c r="F7" s="36" t="str">
        <f t="shared" ca="1" si="5"/>
        <v/>
      </c>
      <c r="G7" s="42" t="str">
        <f t="shared" ca="1" si="6"/>
        <v/>
      </c>
      <c r="H7" s="34" t="str">
        <f t="shared" ca="1" si="7"/>
        <v/>
      </c>
      <c r="I7" s="34" t="str">
        <f t="shared" ca="1" si="8"/>
        <v/>
      </c>
      <c r="J7" s="34" t="str">
        <f t="shared" ca="1" si="9"/>
        <v/>
      </c>
      <c r="M7" s="37">
        <v>3</v>
      </c>
      <c r="N7" s="37">
        <f>N6+20</f>
        <v>55</v>
      </c>
      <c r="O7" s="37" t="e">
        <f ca="1">INDIRECT(ADDRESS(N7,19,,0,"Daten linear"),0)</f>
        <v>#N/A</v>
      </c>
    </row>
    <row r="8" spans="1:15" x14ac:dyDescent="0.25">
      <c r="A8" s="37" t="str">
        <f t="shared" ca="1" si="0"/>
        <v/>
      </c>
      <c r="B8" s="33" t="str">
        <f t="shared" ca="1" si="1"/>
        <v/>
      </c>
      <c r="C8" s="34" t="str">
        <f t="shared" ca="1" si="2"/>
        <v/>
      </c>
      <c r="D8" s="35" t="str">
        <f t="shared" ca="1" si="3"/>
        <v/>
      </c>
      <c r="E8" s="33" t="str">
        <f t="shared" ca="1" si="4"/>
        <v/>
      </c>
      <c r="F8" s="36" t="str">
        <f t="shared" ca="1" si="5"/>
        <v/>
      </c>
      <c r="G8" s="42" t="str">
        <f t="shared" ca="1" si="6"/>
        <v/>
      </c>
      <c r="H8" s="34" t="str">
        <f t="shared" ca="1" si="7"/>
        <v/>
      </c>
      <c r="I8" s="34" t="str">
        <f t="shared" ca="1" si="8"/>
        <v/>
      </c>
      <c r="J8" s="34" t="str">
        <f t="shared" ca="1" si="9"/>
        <v/>
      </c>
      <c r="M8" s="37">
        <v>4</v>
      </c>
      <c r="N8" s="37">
        <f>N7+20</f>
        <v>75</v>
      </c>
      <c r="O8" s="37" t="e">
        <f ca="1">INDIRECT(ADDRESS(N8,19,,0,"Daten linear"),0)</f>
        <v>#N/A</v>
      </c>
    </row>
    <row r="9" spans="1:15" x14ac:dyDescent="0.25">
      <c r="A9" s="37" t="str">
        <f t="shared" ca="1" si="0"/>
        <v/>
      </c>
      <c r="B9" s="33" t="str">
        <f t="shared" ca="1" si="1"/>
        <v/>
      </c>
      <c r="C9" s="34" t="str">
        <f t="shared" ca="1" si="2"/>
        <v/>
      </c>
      <c r="D9" s="35" t="str">
        <f t="shared" ca="1" si="3"/>
        <v/>
      </c>
      <c r="E9" s="33" t="str">
        <f t="shared" ca="1" si="4"/>
        <v/>
      </c>
      <c r="F9" s="36" t="str">
        <f t="shared" ca="1" si="5"/>
        <v/>
      </c>
      <c r="G9" s="42" t="str">
        <f t="shared" ca="1" si="6"/>
        <v/>
      </c>
      <c r="H9" s="34" t="str">
        <f t="shared" ca="1" si="7"/>
        <v/>
      </c>
      <c r="I9" s="34" t="str">
        <f t="shared" ca="1" si="8"/>
        <v/>
      </c>
      <c r="J9" s="34" t="str">
        <f t="shared" ca="1" si="9"/>
        <v/>
      </c>
      <c r="M9" s="37">
        <v>5</v>
      </c>
      <c r="N9" s="37">
        <f>N8+20</f>
        <v>95</v>
      </c>
      <c r="O9" s="37" t="e">
        <f ca="1">INDIRECT(ADDRESS(N9,19,,0,"Daten linear"),0)</f>
        <v>#N/A</v>
      </c>
    </row>
    <row r="10" spans="1:15" x14ac:dyDescent="0.25">
      <c r="A10" s="37" t="str">
        <f ca="1">INDIRECT(ADDRESS(N10+9,3,,,"Daten linear"))</f>
        <v/>
      </c>
      <c r="B10" s="33" t="str">
        <f t="shared" ca="1" si="1"/>
        <v/>
      </c>
      <c r="M10" s="37">
        <v>6</v>
      </c>
      <c r="N10" s="37">
        <f>N9+20</f>
        <v>115</v>
      </c>
      <c r="O10" s="37" t="e">
        <f t="shared" ref="O10:O69" ca="1" si="10">INDIRECT(ADDRESS(N10,19,,0,"Daten linear"),0)</f>
        <v>#N/A</v>
      </c>
    </row>
    <row r="11" spans="1:15" x14ac:dyDescent="0.25">
      <c r="A11" s="37" t="str">
        <f t="shared" ref="A11:A43" ca="1" si="11">INDIRECT(ADDRESS(N11+9,3,,,"Daten linear"))</f>
        <v/>
      </c>
      <c r="B11" s="33" t="str">
        <f t="shared" ca="1" si="1"/>
        <v/>
      </c>
      <c r="C11" s="34" t="str">
        <f t="shared" ref="C11:C14" ca="1" si="12">IF(ISERROR(O11),"",INDIRECT(ADDRESS(N11,3,,,"Daten linear")))</f>
        <v/>
      </c>
      <c r="D11" s="35" t="str">
        <f t="shared" ref="D11:D14" ca="1" si="13">IF(ISERROR(O11),"",INDIRECT(ADDRESS(N11+11,3,,,"Daten linear")))</f>
        <v/>
      </c>
      <c r="E11" s="33" t="str">
        <f t="shared" ref="E11:E14" ca="1" si="14">IF(ISERROR(O11),"",INDIRECT(ADDRESS(N11+5,3,,,"Daten linear")))</f>
        <v/>
      </c>
      <c r="F11" s="36" t="str">
        <f t="shared" ref="F11:F14" ca="1" si="15">IF(ISERROR(O11),"",IF(INDIRECT(ADDRESS(N11,24,,,"Daten linear"))=1,"Musikverein:","Musikvereine:"))</f>
        <v/>
      </c>
      <c r="G11" s="42" t="str">
        <f t="shared" ref="G11:G14" ca="1" si="16">IF(ISERROR(O11),"",INDIRECT(ADDRESS(N11,23,,,"Daten linear")))</f>
        <v/>
      </c>
      <c r="H11" s="34" t="str">
        <f t="shared" ref="H11:H14" ca="1" si="17">IF(ISERROR(O11),"",INDIRECT(ADDRESS(N11+1,24,,,"Daten linear")))</f>
        <v/>
      </c>
      <c r="I11" s="34" t="str">
        <f t="shared" ref="I11:I14" ca="1" si="18">IF(ISERROR(O11),"",INDIRECT(ADDRESS(N11+1,3,,,"Daten linear")))</f>
        <v/>
      </c>
      <c r="J11" s="34" t="str">
        <f t="shared" ref="J11:J14" ca="1" si="19">IF(ISERROR(O11),"",INDIRECT(ADDRESS(N11+9,23,,,"Daten linear")))</f>
        <v/>
      </c>
      <c r="M11" s="37">
        <v>7</v>
      </c>
      <c r="N11" s="37">
        <f t="shared" ref="N11:N43" si="20">N10+20</f>
        <v>135</v>
      </c>
      <c r="O11" s="37" t="e">
        <f t="shared" ca="1" si="10"/>
        <v>#N/A</v>
      </c>
    </row>
    <row r="12" spans="1:15" x14ac:dyDescent="0.25">
      <c r="A12" s="37" t="str">
        <f t="shared" ca="1" si="11"/>
        <v/>
      </c>
      <c r="B12" s="33" t="str">
        <f t="shared" ca="1" si="1"/>
        <v/>
      </c>
      <c r="C12" s="34" t="str">
        <f t="shared" ca="1" si="12"/>
        <v/>
      </c>
      <c r="D12" s="35" t="str">
        <f t="shared" ca="1" si="13"/>
        <v/>
      </c>
      <c r="E12" s="33" t="str">
        <f t="shared" ca="1" si="14"/>
        <v/>
      </c>
      <c r="F12" s="36" t="str">
        <f t="shared" ca="1" si="15"/>
        <v/>
      </c>
      <c r="G12" s="42" t="str">
        <f t="shared" ca="1" si="16"/>
        <v/>
      </c>
      <c r="H12" s="34" t="str">
        <f t="shared" ca="1" si="17"/>
        <v/>
      </c>
      <c r="I12" s="34" t="str">
        <f t="shared" ca="1" si="18"/>
        <v/>
      </c>
      <c r="J12" s="34" t="str">
        <f t="shared" ca="1" si="19"/>
        <v/>
      </c>
      <c r="M12" s="37">
        <v>8</v>
      </c>
      <c r="N12" s="37">
        <f t="shared" si="20"/>
        <v>155</v>
      </c>
      <c r="O12" s="37" t="e">
        <f t="shared" ca="1" si="10"/>
        <v>#N/A</v>
      </c>
    </row>
    <row r="13" spans="1:15" x14ac:dyDescent="0.25">
      <c r="A13" s="37" t="str">
        <f t="shared" ca="1" si="11"/>
        <v/>
      </c>
      <c r="B13" s="33" t="str">
        <f t="shared" ca="1" si="1"/>
        <v/>
      </c>
      <c r="C13" s="34" t="str">
        <f t="shared" ca="1" si="12"/>
        <v/>
      </c>
      <c r="D13" s="35" t="str">
        <f t="shared" ca="1" si="13"/>
        <v/>
      </c>
      <c r="E13" s="33" t="str">
        <f t="shared" ca="1" si="14"/>
        <v/>
      </c>
      <c r="F13" s="36" t="str">
        <f t="shared" ca="1" si="15"/>
        <v/>
      </c>
      <c r="G13" s="42" t="str">
        <f t="shared" ca="1" si="16"/>
        <v/>
      </c>
      <c r="H13" s="34" t="str">
        <f t="shared" ca="1" si="17"/>
        <v/>
      </c>
      <c r="I13" s="34" t="str">
        <f t="shared" ca="1" si="18"/>
        <v/>
      </c>
      <c r="J13" s="34" t="str">
        <f t="shared" ca="1" si="19"/>
        <v/>
      </c>
      <c r="M13" s="37">
        <v>9</v>
      </c>
      <c r="N13" s="37">
        <f t="shared" si="20"/>
        <v>175</v>
      </c>
      <c r="O13" s="37" t="e">
        <f t="shared" ca="1" si="10"/>
        <v>#N/A</v>
      </c>
    </row>
    <row r="14" spans="1:15" x14ac:dyDescent="0.25">
      <c r="A14" s="37" t="str">
        <f t="shared" ca="1" si="11"/>
        <v/>
      </c>
      <c r="B14" s="33" t="str">
        <f t="shared" ca="1" si="1"/>
        <v/>
      </c>
      <c r="C14" s="34" t="str">
        <f t="shared" ca="1" si="12"/>
        <v/>
      </c>
      <c r="D14" s="35" t="str">
        <f t="shared" ca="1" si="13"/>
        <v/>
      </c>
      <c r="E14" s="33" t="str">
        <f t="shared" ca="1" si="14"/>
        <v/>
      </c>
      <c r="F14" s="36" t="str">
        <f t="shared" ca="1" si="15"/>
        <v/>
      </c>
      <c r="G14" s="42" t="str">
        <f t="shared" ca="1" si="16"/>
        <v/>
      </c>
      <c r="H14" s="34" t="str">
        <f t="shared" ca="1" si="17"/>
        <v/>
      </c>
      <c r="I14" s="34" t="str">
        <f t="shared" ca="1" si="18"/>
        <v/>
      </c>
      <c r="J14" s="34" t="str">
        <f t="shared" ca="1" si="19"/>
        <v/>
      </c>
      <c r="M14" s="37">
        <v>10</v>
      </c>
      <c r="N14" s="37">
        <f t="shared" si="20"/>
        <v>195</v>
      </c>
      <c r="O14" s="37" t="e">
        <f t="shared" ca="1" si="10"/>
        <v>#N/A</v>
      </c>
    </row>
    <row r="15" spans="1:15" x14ac:dyDescent="0.25">
      <c r="A15" s="37" t="str">
        <f t="shared" ca="1" si="11"/>
        <v/>
      </c>
      <c r="B15" s="33" t="str">
        <f t="shared" ca="1" si="1"/>
        <v/>
      </c>
      <c r="M15" s="37">
        <v>11</v>
      </c>
      <c r="N15" s="37">
        <f t="shared" si="20"/>
        <v>215</v>
      </c>
      <c r="O15" s="37" t="e">
        <f t="shared" ca="1" si="10"/>
        <v>#N/A</v>
      </c>
    </row>
    <row r="16" spans="1:15" x14ac:dyDescent="0.25">
      <c r="A16" s="37" t="str">
        <f t="shared" ca="1" si="11"/>
        <v/>
      </c>
      <c r="B16" s="33" t="str">
        <f t="shared" ca="1" si="1"/>
        <v/>
      </c>
      <c r="C16" s="34" t="str">
        <f t="shared" ref="C16:C19" ca="1" si="21">IF(ISERROR(O16),"",INDIRECT(ADDRESS(N16,3,,,"Daten linear")))</f>
        <v/>
      </c>
      <c r="D16" s="35" t="str">
        <f t="shared" ref="D16:D19" ca="1" si="22">IF(ISERROR(O16),"",INDIRECT(ADDRESS(N16+11,3,,,"Daten linear")))</f>
        <v/>
      </c>
      <c r="E16" s="33" t="str">
        <f t="shared" ref="E16:E19" ca="1" si="23">IF(ISERROR(O16),"",INDIRECT(ADDRESS(N16+5,3,,,"Daten linear")))</f>
        <v/>
      </c>
      <c r="F16" s="36" t="str">
        <f t="shared" ref="F16:F19" ca="1" si="24">IF(ISERROR(O16),"",IF(INDIRECT(ADDRESS(N16,24,,,"Daten linear"))=1,"Musikverein:","Musikvereine:"))</f>
        <v/>
      </c>
      <c r="G16" s="42" t="str">
        <f t="shared" ref="G16:G19" ca="1" si="25">IF(ISERROR(O16),"",INDIRECT(ADDRESS(N16,23,,,"Daten linear")))</f>
        <v/>
      </c>
      <c r="H16" s="34" t="str">
        <f t="shared" ref="H16:H19" ca="1" si="26">IF(ISERROR(O16),"",INDIRECT(ADDRESS(N16+1,24,,,"Daten linear")))</f>
        <v/>
      </c>
      <c r="I16" s="34" t="str">
        <f t="shared" ref="I16:I19" ca="1" si="27">IF(ISERROR(O16),"",INDIRECT(ADDRESS(N16+1,3,,,"Daten linear")))</f>
        <v/>
      </c>
      <c r="J16" s="34" t="str">
        <f t="shared" ref="J16:J19" ca="1" si="28">IF(ISERROR(O16),"",INDIRECT(ADDRESS(N16+9,23,,,"Daten linear")))</f>
        <v/>
      </c>
      <c r="M16" s="37">
        <v>12</v>
      </c>
      <c r="N16" s="37">
        <f t="shared" si="20"/>
        <v>235</v>
      </c>
      <c r="O16" s="37" t="e">
        <f t="shared" ca="1" si="10"/>
        <v>#N/A</v>
      </c>
    </row>
    <row r="17" spans="1:15" x14ac:dyDescent="0.25">
      <c r="A17" s="37" t="str">
        <f t="shared" ca="1" si="11"/>
        <v/>
      </c>
      <c r="B17" s="33" t="str">
        <f t="shared" ca="1" si="1"/>
        <v/>
      </c>
      <c r="C17" s="34" t="str">
        <f t="shared" ca="1" si="21"/>
        <v/>
      </c>
      <c r="D17" s="35" t="str">
        <f t="shared" ca="1" si="22"/>
        <v/>
      </c>
      <c r="E17" s="33" t="str">
        <f t="shared" ca="1" si="23"/>
        <v/>
      </c>
      <c r="F17" s="36" t="str">
        <f t="shared" ca="1" si="24"/>
        <v/>
      </c>
      <c r="G17" s="42" t="str">
        <f t="shared" ca="1" si="25"/>
        <v/>
      </c>
      <c r="H17" s="34" t="str">
        <f t="shared" ca="1" si="26"/>
        <v/>
      </c>
      <c r="I17" s="34" t="str">
        <f t="shared" ca="1" si="27"/>
        <v/>
      </c>
      <c r="J17" s="34" t="str">
        <f t="shared" ca="1" si="28"/>
        <v/>
      </c>
      <c r="M17" s="37">
        <v>13</v>
      </c>
      <c r="N17" s="37">
        <f t="shared" si="20"/>
        <v>255</v>
      </c>
      <c r="O17" s="37" t="e">
        <f t="shared" ca="1" si="10"/>
        <v>#N/A</v>
      </c>
    </row>
    <row r="18" spans="1:15" x14ac:dyDescent="0.25">
      <c r="A18" s="37" t="str">
        <f t="shared" ca="1" si="11"/>
        <v/>
      </c>
      <c r="B18" s="33" t="str">
        <f t="shared" ca="1" si="1"/>
        <v/>
      </c>
      <c r="C18" s="34" t="str">
        <f t="shared" ca="1" si="21"/>
        <v/>
      </c>
      <c r="D18" s="35" t="str">
        <f t="shared" ca="1" si="22"/>
        <v/>
      </c>
      <c r="E18" s="33" t="str">
        <f t="shared" ca="1" si="23"/>
        <v/>
      </c>
      <c r="F18" s="36" t="str">
        <f t="shared" ca="1" si="24"/>
        <v/>
      </c>
      <c r="G18" s="42" t="str">
        <f t="shared" ca="1" si="25"/>
        <v/>
      </c>
      <c r="H18" s="34" t="str">
        <f t="shared" ca="1" si="26"/>
        <v/>
      </c>
      <c r="I18" s="34" t="str">
        <f t="shared" ca="1" si="27"/>
        <v/>
      </c>
      <c r="J18" s="34" t="str">
        <f t="shared" ca="1" si="28"/>
        <v/>
      </c>
      <c r="M18" s="37">
        <v>14</v>
      </c>
      <c r="N18" s="37">
        <f t="shared" si="20"/>
        <v>275</v>
      </c>
      <c r="O18" s="37" t="e">
        <f t="shared" ca="1" si="10"/>
        <v>#N/A</v>
      </c>
    </row>
    <row r="19" spans="1:15" x14ac:dyDescent="0.25">
      <c r="A19" s="37" t="str">
        <f t="shared" ca="1" si="11"/>
        <v/>
      </c>
      <c r="B19" s="33" t="str">
        <f t="shared" ca="1" si="1"/>
        <v/>
      </c>
      <c r="C19" s="34" t="str">
        <f t="shared" ca="1" si="21"/>
        <v/>
      </c>
      <c r="D19" s="35" t="str">
        <f t="shared" ca="1" si="22"/>
        <v/>
      </c>
      <c r="E19" s="33" t="str">
        <f t="shared" ca="1" si="23"/>
        <v/>
      </c>
      <c r="F19" s="36" t="str">
        <f t="shared" ca="1" si="24"/>
        <v/>
      </c>
      <c r="G19" s="42" t="str">
        <f t="shared" ca="1" si="25"/>
        <v/>
      </c>
      <c r="H19" s="34" t="str">
        <f t="shared" ca="1" si="26"/>
        <v/>
      </c>
      <c r="I19" s="34" t="str">
        <f t="shared" ca="1" si="27"/>
        <v/>
      </c>
      <c r="J19" s="34" t="str">
        <f t="shared" ca="1" si="28"/>
        <v/>
      </c>
      <c r="M19" s="37">
        <v>15</v>
      </c>
      <c r="N19" s="37">
        <f t="shared" si="20"/>
        <v>295</v>
      </c>
      <c r="O19" s="37" t="e">
        <f t="shared" ca="1" si="10"/>
        <v>#N/A</v>
      </c>
    </row>
    <row r="20" spans="1:15" x14ac:dyDescent="0.25">
      <c r="A20" s="37" t="str">
        <f t="shared" ca="1" si="11"/>
        <v/>
      </c>
      <c r="B20" s="33" t="str">
        <f t="shared" ca="1" si="1"/>
        <v/>
      </c>
      <c r="M20" s="37">
        <v>16</v>
      </c>
      <c r="N20" s="37">
        <f t="shared" si="20"/>
        <v>315</v>
      </c>
      <c r="O20" s="37" t="e">
        <f t="shared" ca="1" si="10"/>
        <v>#N/A</v>
      </c>
    </row>
    <row r="21" spans="1:15" x14ac:dyDescent="0.25">
      <c r="A21" s="37" t="str">
        <f t="shared" ca="1" si="11"/>
        <v/>
      </c>
      <c r="B21" s="33" t="str">
        <f t="shared" ca="1" si="1"/>
        <v/>
      </c>
      <c r="C21" s="34" t="str">
        <f t="shared" ref="C21:C24" ca="1" si="29">IF(ISERROR(O21),"",INDIRECT(ADDRESS(N21,3,,,"Daten linear")))</f>
        <v/>
      </c>
      <c r="D21" s="35" t="str">
        <f t="shared" ref="D21:D24" ca="1" si="30">IF(ISERROR(O21),"",INDIRECT(ADDRESS(N21+11,3,,,"Daten linear")))</f>
        <v/>
      </c>
      <c r="E21" s="33" t="str">
        <f t="shared" ref="E21:E24" ca="1" si="31">IF(ISERROR(O21),"",INDIRECT(ADDRESS(N21+5,3,,,"Daten linear")))</f>
        <v/>
      </c>
      <c r="F21" s="36" t="str">
        <f t="shared" ref="F21:F24" ca="1" si="32">IF(ISERROR(O21),"",IF(INDIRECT(ADDRESS(N21,24,,,"Daten linear"))=1,"Musikverein:","Musikvereine:"))</f>
        <v/>
      </c>
      <c r="G21" s="42" t="str">
        <f t="shared" ref="G21:G24" ca="1" si="33">IF(ISERROR(O21),"",INDIRECT(ADDRESS(N21,23,,,"Daten linear")))</f>
        <v/>
      </c>
      <c r="H21" s="34" t="str">
        <f t="shared" ref="H21:H24" ca="1" si="34">IF(ISERROR(O21),"",INDIRECT(ADDRESS(N21+1,24,,,"Daten linear")))</f>
        <v/>
      </c>
      <c r="I21" s="34" t="str">
        <f t="shared" ref="I21:I24" ca="1" si="35">IF(ISERROR(O21),"",INDIRECT(ADDRESS(N21+1,3,,,"Daten linear")))</f>
        <v/>
      </c>
      <c r="J21" s="34" t="str">
        <f t="shared" ref="J21:J24" ca="1" si="36">IF(ISERROR(O21),"",INDIRECT(ADDRESS(N21+9,23,,,"Daten linear")))</f>
        <v/>
      </c>
      <c r="M21" s="37">
        <v>17</v>
      </c>
      <c r="N21" s="37">
        <f t="shared" si="20"/>
        <v>335</v>
      </c>
      <c r="O21" s="37" t="e">
        <f t="shared" ca="1" si="10"/>
        <v>#N/A</v>
      </c>
    </row>
    <row r="22" spans="1:15" x14ac:dyDescent="0.25">
      <c r="A22" s="37" t="str">
        <f t="shared" ca="1" si="11"/>
        <v/>
      </c>
      <c r="B22" s="33" t="str">
        <f t="shared" ca="1" si="1"/>
        <v/>
      </c>
      <c r="C22" s="34" t="str">
        <f t="shared" ca="1" si="29"/>
        <v/>
      </c>
      <c r="D22" s="35" t="str">
        <f t="shared" ca="1" si="30"/>
        <v/>
      </c>
      <c r="E22" s="33" t="str">
        <f t="shared" ca="1" si="31"/>
        <v/>
      </c>
      <c r="F22" s="36" t="str">
        <f t="shared" ca="1" si="32"/>
        <v/>
      </c>
      <c r="G22" s="42" t="str">
        <f t="shared" ca="1" si="33"/>
        <v/>
      </c>
      <c r="H22" s="34" t="str">
        <f t="shared" ca="1" si="34"/>
        <v/>
      </c>
      <c r="I22" s="34" t="str">
        <f t="shared" ca="1" si="35"/>
        <v/>
      </c>
      <c r="J22" s="34" t="str">
        <f t="shared" ca="1" si="36"/>
        <v/>
      </c>
      <c r="M22" s="37">
        <v>18</v>
      </c>
      <c r="N22" s="37">
        <f t="shared" si="20"/>
        <v>355</v>
      </c>
      <c r="O22" s="37" t="e">
        <f t="shared" ca="1" si="10"/>
        <v>#N/A</v>
      </c>
    </row>
    <row r="23" spans="1:15" x14ac:dyDescent="0.25">
      <c r="A23" s="37" t="str">
        <f t="shared" ca="1" si="11"/>
        <v/>
      </c>
      <c r="B23" s="33" t="str">
        <f t="shared" ca="1" si="1"/>
        <v/>
      </c>
      <c r="C23" s="34" t="str">
        <f t="shared" ca="1" si="29"/>
        <v/>
      </c>
      <c r="D23" s="35" t="str">
        <f t="shared" ca="1" si="30"/>
        <v/>
      </c>
      <c r="E23" s="33" t="str">
        <f t="shared" ca="1" si="31"/>
        <v/>
      </c>
      <c r="F23" s="36" t="str">
        <f t="shared" ca="1" si="32"/>
        <v/>
      </c>
      <c r="G23" s="42" t="str">
        <f t="shared" ca="1" si="33"/>
        <v/>
      </c>
      <c r="H23" s="34" t="str">
        <f t="shared" ca="1" si="34"/>
        <v/>
      </c>
      <c r="I23" s="34" t="str">
        <f t="shared" ca="1" si="35"/>
        <v/>
      </c>
      <c r="J23" s="34" t="str">
        <f t="shared" ca="1" si="36"/>
        <v/>
      </c>
      <c r="M23" s="37">
        <v>19</v>
      </c>
      <c r="N23" s="37">
        <f t="shared" si="20"/>
        <v>375</v>
      </c>
      <c r="O23" s="37" t="e">
        <f t="shared" ca="1" si="10"/>
        <v>#N/A</v>
      </c>
    </row>
    <row r="24" spans="1:15" x14ac:dyDescent="0.25">
      <c r="A24" s="37" t="str">
        <f t="shared" ca="1" si="11"/>
        <v/>
      </c>
      <c r="B24" s="33" t="str">
        <f t="shared" ca="1" si="1"/>
        <v/>
      </c>
      <c r="C24" s="34" t="str">
        <f t="shared" ca="1" si="29"/>
        <v/>
      </c>
      <c r="D24" s="35" t="str">
        <f t="shared" ca="1" si="30"/>
        <v/>
      </c>
      <c r="E24" s="33" t="str">
        <f t="shared" ca="1" si="31"/>
        <v/>
      </c>
      <c r="F24" s="36" t="str">
        <f t="shared" ca="1" si="32"/>
        <v/>
      </c>
      <c r="G24" s="42" t="str">
        <f t="shared" ca="1" si="33"/>
        <v/>
      </c>
      <c r="H24" s="34" t="str">
        <f t="shared" ca="1" si="34"/>
        <v/>
      </c>
      <c r="I24" s="34" t="str">
        <f t="shared" ca="1" si="35"/>
        <v/>
      </c>
      <c r="J24" s="34" t="str">
        <f t="shared" ca="1" si="36"/>
        <v/>
      </c>
      <c r="M24" s="37">
        <v>20</v>
      </c>
      <c r="N24" s="37">
        <f t="shared" si="20"/>
        <v>395</v>
      </c>
      <c r="O24" s="37" t="e">
        <f t="shared" ca="1" si="10"/>
        <v>#N/A</v>
      </c>
    </row>
    <row r="25" spans="1:15" x14ac:dyDescent="0.25">
      <c r="A25" s="37" t="str">
        <f t="shared" ca="1" si="11"/>
        <v/>
      </c>
      <c r="B25" s="33" t="str">
        <f t="shared" ca="1" si="1"/>
        <v/>
      </c>
      <c r="M25" s="37">
        <v>21</v>
      </c>
      <c r="N25" s="37">
        <f t="shared" si="20"/>
        <v>415</v>
      </c>
      <c r="O25" s="37" t="e">
        <f t="shared" ca="1" si="10"/>
        <v>#N/A</v>
      </c>
    </row>
    <row r="26" spans="1:15" x14ac:dyDescent="0.25">
      <c r="A26" s="37" t="str">
        <f t="shared" ca="1" si="11"/>
        <v/>
      </c>
      <c r="B26" s="33" t="str">
        <f t="shared" ca="1" si="1"/>
        <v/>
      </c>
      <c r="C26" s="34" t="str">
        <f t="shared" ref="C26:C29" ca="1" si="37">IF(ISERROR(O26),"",INDIRECT(ADDRESS(N26,3,,,"Daten linear")))</f>
        <v/>
      </c>
      <c r="D26" s="35" t="str">
        <f t="shared" ref="D26:D29" ca="1" si="38">IF(ISERROR(O26),"",INDIRECT(ADDRESS(N26+11,3,,,"Daten linear")))</f>
        <v/>
      </c>
      <c r="E26" s="33" t="str">
        <f t="shared" ref="E26:E29" ca="1" si="39">IF(ISERROR(O26),"",INDIRECT(ADDRESS(N26+5,3,,,"Daten linear")))</f>
        <v/>
      </c>
      <c r="F26" s="36" t="str">
        <f t="shared" ref="F26:F29" ca="1" si="40">IF(ISERROR(O26),"",IF(INDIRECT(ADDRESS(N26,24,,,"Daten linear"))=1,"Musikverein:","Musikvereine:"))</f>
        <v/>
      </c>
      <c r="G26" s="42" t="str">
        <f t="shared" ref="G26:G29" ca="1" si="41">IF(ISERROR(O26),"",INDIRECT(ADDRESS(N26,23,,,"Daten linear")))</f>
        <v/>
      </c>
      <c r="H26" s="34" t="str">
        <f t="shared" ref="H26:H29" ca="1" si="42">IF(ISERROR(O26),"",INDIRECT(ADDRESS(N26+1,24,,,"Daten linear")))</f>
        <v/>
      </c>
      <c r="I26" s="34" t="str">
        <f t="shared" ref="I26:I29" ca="1" si="43">IF(ISERROR(O26),"",INDIRECT(ADDRESS(N26+1,3,,,"Daten linear")))</f>
        <v/>
      </c>
      <c r="J26" s="34" t="str">
        <f t="shared" ref="J26:J29" ca="1" si="44">IF(ISERROR(O26),"",INDIRECT(ADDRESS(N26+9,23,,,"Daten linear")))</f>
        <v/>
      </c>
      <c r="M26" s="37">
        <v>22</v>
      </c>
      <c r="N26" s="37">
        <f t="shared" si="20"/>
        <v>435</v>
      </c>
      <c r="O26" s="37" t="e">
        <f t="shared" ca="1" si="10"/>
        <v>#N/A</v>
      </c>
    </row>
    <row r="27" spans="1:15" x14ac:dyDescent="0.25">
      <c r="A27" s="37" t="str">
        <f t="shared" ca="1" si="11"/>
        <v/>
      </c>
      <c r="B27" s="33" t="str">
        <f t="shared" ca="1" si="1"/>
        <v/>
      </c>
      <c r="C27" s="34" t="str">
        <f t="shared" ca="1" si="37"/>
        <v/>
      </c>
      <c r="D27" s="35" t="str">
        <f t="shared" ca="1" si="38"/>
        <v/>
      </c>
      <c r="E27" s="33" t="str">
        <f t="shared" ca="1" si="39"/>
        <v/>
      </c>
      <c r="F27" s="36" t="str">
        <f t="shared" ca="1" si="40"/>
        <v/>
      </c>
      <c r="G27" s="42" t="str">
        <f t="shared" ca="1" si="41"/>
        <v/>
      </c>
      <c r="H27" s="34" t="str">
        <f t="shared" ca="1" si="42"/>
        <v/>
      </c>
      <c r="I27" s="34" t="str">
        <f t="shared" ca="1" si="43"/>
        <v/>
      </c>
      <c r="J27" s="34" t="str">
        <f t="shared" ca="1" si="44"/>
        <v/>
      </c>
      <c r="M27" s="37">
        <v>23</v>
      </c>
      <c r="N27" s="37">
        <f t="shared" si="20"/>
        <v>455</v>
      </c>
      <c r="O27" s="37" t="e">
        <f t="shared" ca="1" si="10"/>
        <v>#N/A</v>
      </c>
    </row>
    <row r="28" spans="1:15" x14ac:dyDescent="0.25">
      <c r="A28" s="37" t="str">
        <f t="shared" ca="1" si="11"/>
        <v/>
      </c>
      <c r="B28" s="33" t="str">
        <f t="shared" ca="1" si="1"/>
        <v/>
      </c>
      <c r="C28" s="34" t="str">
        <f t="shared" ca="1" si="37"/>
        <v/>
      </c>
      <c r="D28" s="35" t="str">
        <f t="shared" ca="1" si="38"/>
        <v/>
      </c>
      <c r="E28" s="33" t="str">
        <f t="shared" ca="1" si="39"/>
        <v/>
      </c>
      <c r="F28" s="36" t="str">
        <f t="shared" ca="1" si="40"/>
        <v/>
      </c>
      <c r="G28" s="42" t="str">
        <f t="shared" ca="1" si="41"/>
        <v/>
      </c>
      <c r="H28" s="34" t="str">
        <f t="shared" ca="1" si="42"/>
        <v/>
      </c>
      <c r="I28" s="34" t="str">
        <f t="shared" ca="1" si="43"/>
        <v/>
      </c>
      <c r="J28" s="34" t="str">
        <f t="shared" ca="1" si="44"/>
        <v/>
      </c>
      <c r="M28" s="37">
        <v>24</v>
      </c>
      <c r="N28" s="37">
        <f t="shared" si="20"/>
        <v>475</v>
      </c>
      <c r="O28" s="37" t="e">
        <f t="shared" ca="1" si="10"/>
        <v>#N/A</v>
      </c>
    </row>
    <row r="29" spans="1:15" x14ac:dyDescent="0.25">
      <c r="A29" s="37" t="str">
        <f t="shared" ca="1" si="11"/>
        <v/>
      </c>
      <c r="B29" s="33" t="str">
        <f t="shared" ca="1" si="1"/>
        <v/>
      </c>
      <c r="C29" s="34" t="str">
        <f t="shared" ca="1" si="37"/>
        <v/>
      </c>
      <c r="D29" s="35" t="str">
        <f t="shared" ca="1" si="38"/>
        <v/>
      </c>
      <c r="E29" s="33" t="str">
        <f t="shared" ca="1" si="39"/>
        <v/>
      </c>
      <c r="F29" s="36" t="str">
        <f t="shared" ca="1" si="40"/>
        <v/>
      </c>
      <c r="G29" s="42" t="str">
        <f t="shared" ca="1" si="41"/>
        <v/>
      </c>
      <c r="H29" s="34" t="str">
        <f t="shared" ca="1" si="42"/>
        <v/>
      </c>
      <c r="I29" s="34" t="str">
        <f t="shared" ca="1" si="43"/>
        <v/>
      </c>
      <c r="J29" s="34" t="str">
        <f t="shared" ca="1" si="44"/>
        <v/>
      </c>
      <c r="M29" s="37">
        <v>25</v>
      </c>
      <c r="N29" s="37">
        <f t="shared" si="20"/>
        <v>495</v>
      </c>
      <c r="O29" s="37" t="e">
        <f t="shared" ca="1" si="10"/>
        <v>#N/A</v>
      </c>
    </row>
    <row r="30" spans="1:15" x14ac:dyDescent="0.25">
      <c r="A30" s="37" t="str">
        <f t="shared" ca="1" si="11"/>
        <v/>
      </c>
      <c r="B30" s="33" t="str">
        <f t="shared" ca="1" si="1"/>
        <v/>
      </c>
      <c r="M30" s="37">
        <v>26</v>
      </c>
      <c r="N30" s="37">
        <f t="shared" si="20"/>
        <v>515</v>
      </c>
      <c r="O30" s="37" t="e">
        <f t="shared" ca="1" si="10"/>
        <v>#N/A</v>
      </c>
    </row>
    <row r="31" spans="1:15" x14ac:dyDescent="0.25">
      <c r="A31" s="37" t="str">
        <f t="shared" ca="1" si="11"/>
        <v/>
      </c>
      <c r="B31" s="33" t="str">
        <f t="shared" ca="1" si="1"/>
        <v/>
      </c>
      <c r="C31" s="34" t="str">
        <f t="shared" ref="C31:C34" ca="1" si="45">IF(ISERROR(O31),"",INDIRECT(ADDRESS(N31,3,,,"Daten linear")))</f>
        <v/>
      </c>
      <c r="D31" s="35" t="str">
        <f t="shared" ref="D31:D34" ca="1" si="46">IF(ISERROR(O31),"",INDIRECT(ADDRESS(N31+11,3,,,"Daten linear")))</f>
        <v/>
      </c>
      <c r="E31" s="33" t="str">
        <f t="shared" ref="E31:E34" ca="1" si="47">IF(ISERROR(O31),"",INDIRECT(ADDRESS(N31+5,3,,,"Daten linear")))</f>
        <v/>
      </c>
      <c r="F31" s="36" t="str">
        <f t="shared" ref="F31:F34" ca="1" si="48">IF(ISERROR(O31),"",IF(INDIRECT(ADDRESS(N31,24,,,"Daten linear"))=1,"Musikverein:","Musikvereine:"))</f>
        <v/>
      </c>
      <c r="G31" s="42" t="str">
        <f t="shared" ref="G31:G34" ca="1" si="49">IF(ISERROR(O31),"",INDIRECT(ADDRESS(N31,23,,,"Daten linear")))</f>
        <v/>
      </c>
      <c r="H31" s="34" t="str">
        <f t="shared" ref="H31:H34" ca="1" si="50">IF(ISERROR(O31),"",INDIRECT(ADDRESS(N31+1,24,,,"Daten linear")))</f>
        <v/>
      </c>
      <c r="I31" s="34" t="str">
        <f t="shared" ref="I31:I34" ca="1" si="51">IF(ISERROR(O31),"",INDIRECT(ADDRESS(N31+1,3,,,"Daten linear")))</f>
        <v/>
      </c>
      <c r="J31" s="34" t="str">
        <f t="shared" ref="J31:J34" ca="1" si="52">IF(ISERROR(O31),"",INDIRECT(ADDRESS(N31+9,23,,,"Daten linear")))</f>
        <v/>
      </c>
      <c r="M31" s="37">
        <v>27</v>
      </c>
      <c r="N31" s="37">
        <f t="shared" si="20"/>
        <v>535</v>
      </c>
      <c r="O31" s="37" t="e">
        <f t="shared" ca="1" si="10"/>
        <v>#N/A</v>
      </c>
    </row>
    <row r="32" spans="1:15" x14ac:dyDescent="0.25">
      <c r="A32" s="37" t="str">
        <f t="shared" ca="1" si="11"/>
        <v/>
      </c>
      <c r="B32" s="33" t="str">
        <f t="shared" ca="1" si="1"/>
        <v/>
      </c>
      <c r="C32" s="34" t="str">
        <f t="shared" ca="1" si="45"/>
        <v/>
      </c>
      <c r="D32" s="35" t="str">
        <f t="shared" ca="1" si="46"/>
        <v/>
      </c>
      <c r="E32" s="33" t="str">
        <f t="shared" ca="1" si="47"/>
        <v/>
      </c>
      <c r="F32" s="36" t="str">
        <f t="shared" ca="1" si="48"/>
        <v/>
      </c>
      <c r="G32" s="42" t="str">
        <f t="shared" ca="1" si="49"/>
        <v/>
      </c>
      <c r="H32" s="34" t="str">
        <f t="shared" ca="1" si="50"/>
        <v/>
      </c>
      <c r="I32" s="34" t="str">
        <f t="shared" ca="1" si="51"/>
        <v/>
      </c>
      <c r="J32" s="34" t="str">
        <f t="shared" ca="1" si="52"/>
        <v/>
      </c>
      <c r="M32" s="37">
        <v>28</v>
      </c>
      <c r="N32" s="37">
        <f t="shared" si="20"/>
        <v>555</v>
      </c>
      <c r="O32" s="37" t="e">
        <f t="shared" ca="1" si="10"/>
        <v>#N/A</v>
      </c>
    </row>
    <row r="33" spans="1:15" x14ac:dyDescent="0.25">
      <c r="A33" s="37" t="str">
        <f t="shared" ca="1" si="11"/>
        <v/>
      </c>
      <c r="B33" s="33" t="str">
        <f t="shared" ca="1" si="1"/>
        <v/>
      </c>
      <c r="C33" s="34" t="str">
        <f t="shared" ca="1" si="45"/>
        <v/>
      </c>
      <c r="D33" s="35" t="str">
        <f t="shared" ca="1" si="46"/>
        <v/>
      </c>
      <c r="E33" s="33" t="str">
        <f t="shared" ca="1" si="47"/>
        <v/>
      </c>
      <c r="F33" s="36" t="str">
        <f t="shared" ca="1" si="48"/>
        <v/>
      </c>
      <c r="G33" s="42" t="str">
        <f t="shared" ca="1" si="49"/>
        <v/>
      </c>
      <c r="H33" s="34" t="str">
        <f t="shared" ca="1" si="50"/>
        <v/>
      </c>
      <c r="I33" s="34" t="str">
        <f t="shared" ca="1" si="51"/>
        <v/>
      </c>
      <c r="J33" s="34" t="str">
        <f t="shared" ca="1" si="52"/>
        <v/>
      </c>
      <c r="M33" s="37">
        <v>29</v>
      </c>
      <c r="N33" s="37">
        <f t="shared" si="20"/>
        <v>575</v>
      </c>
      <c r="O33" s="37" t="e">
        <f t="shared" ca="1" si="10"/>
        <v>#N/A</v>
      </c>
    </row>
    <row r="34" spans="1:15" x14ac:dyDescent="0.25">
      <c r="A34" s="37" t="str">
        <f t="shared" ca="1" si="11"/>
        <v/>
      </c>
      <c r="B34" s="33" t="str">
        <f t="shared" ca="1" si="1"/>
        <v/>
      </c>
      <c r="C34" s="34" t="str">
        <f t="shared" ca="1" si="45"/>
        <v/>
      </c>
      <c r="D34" s="35" t="str">
        <f t="shared" ca="1" si="46"/>
        <v/>
      </c>
      <c r="E34" s="33" t="str">
        <f t="shared" ca="1" si="47"/>
        <v/>
      </c>
      <c r="F34" s="36" t="str">
        <f t="shared" ca="1" si="48"/>
        <v/>
      </c>
      <c r="G34" s="42" t="str">
        <f t="shared" ca="1" si="49"/>
        <v/>
      </c>
      <c r="H34" s="34" t="str">
        <f t="shared" ca="1" si="50"/>
        <v/>
      </c>
      <c r="I34" s="34" t="str">
        <f t="shared" ca="1" si="51"/>
        <v/>
      </c>
      <c r="J34" s="34" t="str">
        <f t="shared" ca="1" si="52"/>
        <v/>
      </c>
      <c r="M34" s="37">
        <v>30</v>
      </c>
      <c r="N34" s="37">
        <f t="shared" si="20"/>
        <v>595</v>
      </c>
      <c r="O34" s="37" t="e">
        <f t="shared" ca="1" si="10"/>
        <v>#N/A</v>
      </c>
    </row>
    <row r="35" spans="1:15" x14ac:dyDescent="0.25">
      <c r="A35" s="37" t="str">
        <f t="shared" ca="1" si="11"/>
        <v/>
      </c>
      <c r="B35" s="33" t="str">
        <f t="shared" ca="1" si="1"/>
        <v/>
      </c>
      <c r="M35" s="37">
        <v>31</v>
      </c>
      <c r="N35" s="37">
        <f t="shared" si="20"/>
        <v>615</v>
      </c>
      <c r="O35" s="37" t="e">
        <f t="shared" ca="1" si="10"/>
        <v>#N/A</v>
      </c>
    </row>
    <row r="36" spans="1:15" x14ac:dyDescent="0.25">
      <c r="A36" s="37" t="str">
        <f t="shared" ca="1" si="11"/>
        <v/>
      </c>
      <c r="B36" s="33" t="str">
        <f t="shared" ca="1" si="1"/>
        <v/>
      </c>
      <c r="C36" s="34" t="str">
        <f t="shared" ref="C36:C42" ca="1" si="53">IF(ISERROR(O36),"",INDIRECT(ADDRESS(N36,3,,,"Daten linear")))</f>
        <v/>
      </c>
      <c r="D36" s="35" t="str">
        <f t="shared" ref="D36:D42" ca="1" si="54">IF(ISERROR(O36),"",INDIRECT(ADDRESS(N36+11,3,,,"Daten linear")))</f>
        <v/>
      </c>
      <c r="E36" s="33" t="str">
        <f t="shared" ref="E36:E42" ca="1" si="55">IF(ISERROR(O36),"",INDIRECT(ADDRESS(N36+5,3,,,"Daten linear")))</f>
        <v/>
      </c>
      <c r="F36" s="36" t="str">
        <f t="shared" ref="F36:F42" ca="1" si="56">IF(ISERROR(O36),"",IF(INDIRECT(ADDRESS(N36,24,,,"Daten linear"))=1,"Musikverein:","Musikvereine:"))</f>
        <v/>
      </c>
      <c r="G36" s="42" t="str">
        <f t="shared" ref="G36:G42" ca="1" si="57">IF(ISERROR(O36),"",INDIRECT(ADDRESS(N36,23,,,"Daten linear")))</f>
        <v/>
      </c>
      <c r="H36" s="34" t="str">
        <f t="shared" ref="H36:H42" ca="1" si="58">IF(ISERROR(O36),"",INDIRECT(ADDRESS(N36+1,24,,,"Daten linear")))</f>
        <v/>
      </c>
      <c r="I36" s="34" t="str">
        <f t="shared" ref="I36:I42" ca="1" si="59">IF(ISERROR(O36),"",INDIRECT(ADDRESS(N36+1,3,,,"Daten linear")))</f>
        <v/>
      </c>
      <c r="J36" s="34" t="str">
        <f t="shared" ref="J36:J42" ca="1" si="60">IF(ISERROR(O36),"",INDIRECT(ADDRESS(N36+9,23,,,"Daten linear")))</f>
        <v/>
      </c>
      <c r="M36" s="37">
        <v>32</v>
      </c>
      <c r="N36" s="37">
        <f t="shared" si="20"/>
        <v>635</v>
      </c>
      <c r="O36" s="37" t="e">
        <f t="shared" ca="1" si="10"/>
        <v>#N/A</v>
      </c>
    </row>
    <row r="37" spans="1:15" x14ac:dyDescent="0.25">
      <c r="A37" s="37" t="str">
        <f t="shared" ca="1" si="11"/>
        <v/>
      </c>
      <c r="B37" s="33" t="str">
        <f t="shared" ca="1" si="1"/>
        <v/>
      </c>
      <c r="C37" s="34" t="str">
        <f t="shared" ca="1" si="53"/>
        <v/>
      </c>
      <c r="D37" s="35" t="str">
        <f t="shared" ca="1" si="54"/>
        <v/>
      </c>
      <c r="E37" s="33" t="str">
        <f t="shared" ca="1" si="55"/>
        <v/>
      </c>
      <c r="F37" s="36" t="str">
        <f t="shared" ca="1" si="56"/>
        <v/>
      </c>
      <c r="G37" s="42" t="str">
        <f t="shared" ca="1" si="57"/>
        <v/>
      </c>
      <c r="H37" s="34" t="str">
        <f t="shared" ca="1" si="58"/>
        <v/>
      </c>
      <c r="I37" s="34" t="str">
        <f t="shared" ca="1" si="59"/>
        <v/>
      </c>
      <c r="J37" s="34" t="str">
        <f t="shared" ca="1" si="60"/>
        <v/>
      </c>
      <c r="M37" s="37">
        <v>33</v>
      </c>
      <c r="N37" s="37">
        <f t="shared" si="20"/>
        <v>655</v>
      </c>
      <c r="O37" s="37" t="e">
        <f t="shared" ca="1" si="10"/>
        <v>#N/A</v>
      </c>
    </row>
    <row r="38" spans="1:15" x14ac:dyDescent="0.25">
      <c r="A38" s="37" t="str">
        <f t="shared" ca="1" si="11"/>
        <v/>
      </c>
      <c r="B38" s="33" t="str">
        <f t="shared" ca="1" si="1"/>
        <v/>
      </c>
      <c r="C38" s="34" t="str">
        <f t="shared" ca="1" si="53"/>
        <v/>
      </c>
      <c r="D38" s="35" t="str">
        <f t="shared" ca="1" si="54"/>
        <v/>
      </c>
      <c r="E38" s="33" t="str">
        <f t="shared" ca="1" si="55"/>
        <v/>
      </c>
      <c r="F38" s="36" t="str">
        <f t="shared" ca="1" si="56"/>
        <v/>
      </c>
      <c r="G38" s="42" t="str">
        <f t="shared" ca="1" si="57"/>
        <v/>
      </c>
      <c r="H38" s="34" t="str">
        <f t="shared" ca="1" si="58"/>
        <v/>
      </c>
      <c r="I38" s="34" t="str">
        <f t="shared" ca="1" si="59"/>
        <v/>
      </c>
      <c r="J38" s="34" t="str">
        <f t="shared" ca="1" si="60"/>
        <v/>
      </c>
      <c r="M38" s="37">
        <v>34</v>
      </c>
      <c r="N38" s="37">
        <f t="shared" si="20"/>
        <v>675</v>
      </c>
      <c r="O38" s="37" t="e">
        <f t="shared" ca="1" si="10"/>
        <v>#N/A</v>
      </c>
    </row>
    <row r="39" spans="1:15" x14ac:dyDescent="0.25">
      <c r="A39" s="37" t="str">
        <f t="shared" ca="1" si="11"/>
        <v/>
      </c>
      <c r="B39" s="33" t="str">
        <f t="shared" ca="1" si="1"/>
        <v/>
      </c>
      <c r="C39" s="34" t="str">
        <f t="shared" ca="1" si="53"/>
        <v/>
      </c>
      <c r="D39" s="35" t="str">
        <f t="shared" ca="1" si="54"/>
        <v/>
      </c>
      <c r="E39" s="33" t="str">
        <f t="shared" ca="1" si="55"/>
        <v/>
      </c>
      <c r="F39" s="36" t="str">
        <f t="shared" ca="1" si="56"/>
        <v/>
      </c>
      <c r="G39" s="42" t="str">
        <f t="shared" ca="1" si="57"/>
        <v/>
      </c>
      <c r="H39" s="34" t="str">
        <f t="shared" ca="1" si="58"/>
        <v/>
      </c>
      <c r="I39" s="34" t="str">
        <f t="shared" ca="1" si="59"/>
        <v/>
      </c>
      <c r="J39" s="34" t="str">
        <f t="shared" ca="1" si="60"/>
        <v/>
      </c>
      <c r="M39" s="37">
        <v>35</v>
      </c>
      <c r="N39" s="37">
        <f t="shared" si="20"/>
        <v>695</v>
      </c>
      <c r="O39" s="37" t="e">
        <f t="shared" ca="1" si="10"/>
        <v>#N/A</v>
      </c>
    </row>
    <row r="40" spans="1:15" x14ac:dyDescent="0.25">
      <c r="A40" s="37" t="str">
        <f t="shared" ca="1" si="11"/>
        <v/>
      </c>
      <c r="B40" s="33" t="str">
        <f t="shared" ca="1" si="1"/>
        <v/>
      </c>
      <c r="C40" s="34" t="str">
        <f t="shared" ca="1" si="53"/>
        <v/>
      </c>
      <c r="D40" s="35" t="str">
        <f t="shared" ca="1" si="54"/>
        <v/>
      </c>
      <c r="E40" s="33" t="str">
        <f t="shared" ca="1" si="55"/>
        <v/>
      </c>
      <c r="F40" s="36" t="str">
        <f t="shared" ca="1" si="56"/>
        <v/>
      </c>
      <c r="G40" s="42" t="str">
        <f t="shared" ca="1" si="57"/>
        <v/>
      </c>
      <c r="H40" s="34" t="str">
        <f t="shared" ca="1" si="58"/>
        <v/>
      </c>
      <c r="I40" s="34" t="str">
        <f t="shared" ca="1" si="59"/>
        <v/>
      </c>
      <c r="J40" s="34" t="str">
        <f t="shared" ca="1" si="60"/>
        <v/>
      </c>
      <c r="M40" s="37">
        <v>36</v>
      </c>
      <c r="N40" s="37">
        <f t="shared" si="20"/>
        <v>715</v>
      </c>
      <c r="O40" s="37" t="e">
        <f t="shared" ca="1" si="10"/>
        <v>#N/A</v>
      </c>
    </row>
    <row r="41" spans="1:15" x14ac:dyDescent="0.25">
      <c r="A41" s="37" t="str">
        <f t="shared" ca="1" si="11"/>
        <v/>
      </c>
      <c r="B41" s="33" t="str">
        <f t="shared" ca="1" si="1"/>
        <v/>
      </c>
      <c r="C41" s="34" t="str">
        <f t="shared" ca="1" si="53"/>
        <v/>
      </c>
      <c r="D41" s="35" t="str">
        <f t="shared" ca="1" si="54"/>
        <v/>
      </c>
      <c r="E41" s="33" t="str">
        <f t="shared" ca="1" si="55"/>
        <v/>
      </c>
      <c r="F41" s="36" t="str">
        <f t="shared" ca="1" si="56"/>
        <v/>
      </c>
      <c r="G41" s="42" t="str">
        <f t="shared" ca="1" si="57"/>
        <v/>
      </c>
      <c r="H41" s="34" t="str">
        <f t="shared" ca="1" si="58"/>
        <v/>
      </c>
      <c r="I41" s="34" t="str">
        <f t="shared" ca="1" si="59"/>
        <v/>
      </c>
      <c r="J41" s="34" t="str">
        <f t="shared" ca="1" si="60"/>
        <v/>
      </c>
      <c r="M41" s="37">
        <v>37</v>
      </c>
      <c r="N41" s="37">
        <f t="shared" si="20"/>
        <v>735</v>
      </c>
      <c r="O41" s="37" t="e">
        <f t="shared" ca="1" si="10"/>
        <v>#N/A</v>
      </c>
    </row>
    <row r="42" spans="1:15" x14ac:dyDescent="0.25">
      <c r="A42" s="37" t="str">
        <f t="shared" ca="1" si="11"/>
        <v/>
      </c>
      <c r="B42" s="33" t="str">
        <f t="shared" ca="1" si="1"/>
        <v/>
      </c>
      <c r="C42" s="34" t="str">
        <f t="shared" ca="1" si="53"/>
        <v/>
      </c>
      <c r="D42" s="35" t="str">
        <f t="shared" ca="1" si="54"/>
        <v/>
      </c>
      <c r="E42" s="33" t="str">
        <f t="shared" ca="1" si="55"/>
        <v/>
      </c>
      <c r="F42" s="36" t="str">
        <f t="shared" ca="1" si="56"/>
        <v/>
      </c>
      <c r="G42" s="42" t="str">
        <f t="shared" ca="1" si="57"/>
        <v/>
      </c>
      <c r="H42" s="34" t="str">
        <f t="shared" ca="1" si="58"/>
        <v/>
      </c>
      <c r="I42" s="34" t="str">
        <f t="shared" ca="1" si="59"/>
        <v/>
      </c>
      <c r="J42" s="34" t="str">
        <f t="shared" ca="1" si="60"/>
        <v/>
      </c>
      <c r="M42" s="37">
        <v>38</v>
      </c>
      <c r="N42" s="37">
        <f t="shared" si="20"/>
        <v>755</v>
      </c>
      <c r="O42" s="37" t="e">
        <f t="shared" ca="1" si="10"/>
        <v>#N/A</v>
      </c>
    </row>
    <row r="43" spans="1:15" x14ac:dyDescent="0.25">
      <c r="A43" s="37" t="str">
        <f t="shared" ca="1" si="11"/>
        <v/>
      </c>
      <c r="B43" s="33" t="str">
        <f t="shared" ca="1" si="1"/>
        <v/>
      </c>
      <c r="M43" s="37">
        <v>39</v>
      </c>
      <c r="N43" s="37">
        <f t="shared" si="20"/>
        <v>775</v>
      </c>
      <c r="O43" s="37" t="e">
        <f t="shared" ca="1" si="10"/>
        <v>#N/A</v>
      </c>
    </row>
    <row r="44" spans="1:15" x14ac:dyDescent="0.25">
      <c r="A44" s="37" t="str">
        <f t="shared" ref="A44:A104" ca="1" si="61">INDIRECT(ADDRESS(N44+9,3,,,"Daten linear"))</f>
        <v/>
      </c>
      <c r="B44" s="33" t="str">
        <f t="shared" ca="1" si="1"/>
        <v/>
      </c>
      <c r="C44" s="34" t="str">
        <f t="shared" ref="C44:C47" ca="1" si="62">IF(ISERROR(O44),"",INDIRECT(ADDRESS(N44,3,,,"Daten linear")))</f>
        <v/>
      </c>
      <c r="D44" s="35" t="str">
        <f t="shared" ref="D44:D47" ca="1" si="63">IF(ISERROR(O44),"",INDIRECT(ADDRESS(N44+11,3,,,"Daten linear")))</f>
        <v/>
      </c>
      <c r="E44" s="33" t="str">
        <f t="shared" ref="E44:E47" ca="1" si="64">IF(ISERROR(O44),"",INDIRECT(ADDRESS(N44+5,3,,,"Daten linear")))</f>
        <v/>
      </c>
      <c r="F44" s="36" t="str">
        <f t="shared" ref="F44:F47" ca="1" si="65">IF(ISERROR(O44),"",IF(INDIRECT(ADDRESS(N44,24,,,"Daten linear"))=1,"Musikverein:","Musikvereine:"))</f>
        <v/>
      </c>
      <c r="G44" s="42" t="str">
        <f t="shared" ref="G44:G47" ca="1" si="66">IF(ISERROR(O44),"",INDIRECT(ADDRESS(N44,23,,,"Daten linear")))</f>
        <v/>
      </c>
      <c r="H44" s="34" t="str">
        <f t="shared" ref="H44:H47" ca="1" si="67">IF(ISERROR(O44),"",INDIRECT(ADDRESS(N44+1,24,,,"Daten linear")))</f>
        <v/>
      </c>
      <c r="I44" s="34" t="str">
        <f t="shared" ref="I44:I47" ca="1" si="68">IF(ISERROR(O44),"",INDIRECT(ADDRESS(N44+1,3,,,"Daten linear")))</f>
        <v/>
      </c>
      <c r="J44" s="34" t="str">
        <f t="shared" ref="J44:J47" ca="1" si="69">IF(ISERROR(O44),"",INDIRECT(ADDRESS(N44+9,23,,,"Daten linear")))</f>
        <v/>
      </c>
      <c r="M44" s="37">
        <v>40</v>
      </c>
      <c r="N44" s="37">
        <f t="shared" ref="N44:N104" si="70">N43+20</f>
        <v>795</v>
      </c>
      <c r="O44" s="37" t="e">
        <f t="shared" ca="1" si="10"/>
        <v>#N/A</v>
      </c>
    </row>
    <row r="45" spans="1:15" x14ac:dyDescent="0.25">
      <c r="A45" s="37" t="str">
        <f t="shared" ca="1" si="61"/>
        <v/>
      </c>
      <c r="B45" s="33" t="str">
        <f t="shared" ca="1" si="1"/>
        <v/>
      </c>
      <c r="C45" s="34" t="str">
        <f t="shared" ca="1" si="62"/>
        <v/>
      </c>
      <c r="D45" s="35" t="str">
        <f t="shared" ca="1" si="63"/>
        <v/>
      </c>
      <c r="E45" s="33" t="str">
        <f t="shared" ca="1" si="64"/>
        <v/>
      </c>
      <c r="F45" s="36" t="str">
        <f t="shared" ca="1" si="65"/>
        <v/>
      </c>
      <c r="G45" s="42" t="str">
        <f t="shared" ca="1" si="66"/>
        <v/>
      </c>
      <c r="H45" s="34" t="str">
        <f t="shared" ca="1" si="67"/>
        <v/>
      </c>
      <c r="I45" s="34" t="str">
        <f t="shared" ca="1" si="68"/>
        <v/>
      </c>
      <c r="J45" s="34" t="str">
        <f t="shared" ca="1" si="69"/>
        <v/>
      </c>
      <c r="M45" s="37">
        <v>41</v>
      </c>
      <c r="N45" s="37">
        <f t="shared" si="70"/>
        <v>815</v>
      </c>
      <c r="O45" s="37" t="e">
        <f t="shared" ca="1" si="10"/>
        <v>#N/A</v>
      </c>
    </row>
    <row r="46" spans="1:15" x14ac:dyDescent="0.25">
      <c r="A46" s="37" t="str">
        <f t="shared" ca="1" si="61"/>
        <v/>
      </c>
      <c r="B46" s="33" t="str">
        <f t="shared" ca="1" si="1"/>
        <v/>
      </c>
      <c r="C46" s="34" t="str">
        <f t="shared" ca="1" si="62"/>
        <v/>
      </c>
      <c r="D46" s="35" t="str">
        <f t="shared" ca="1" si="63"/>
        <v/>
      </c>
      <c r="E46" s="33" t="str">
        <f t="shared" ca="1" si="64"/>
        <v/>
      </c>
      <c r="F46" s="36" t="str">
        <f t="shared" ca="1" si="65"/>
        <v/>
      </c>
      <c r="G46" s="42" t="str">
        <f t="shared" ca="1" si="66"/>
        <v/>
      </c>
      <c r="H46" s="34" t="str">
        <f t="shared" ca="1" si="67"/>
        <v/>
      </c>
      <c r="I46" s="34" t="str">
        <f t="shared" ca="1" si="68"/>
        <v/>
      </c>
      <c r="J46" s="34" t="str">
        <f t="shared" ca="1" si="69"/>
        <v/>
      </c>
      <c r="M46" s="37">
        <v>42</v>
      </c>
      <c r="N46" s="37">
        <f t="shared" si="70"/>
        <v>835</v>
      </c>
      <c r="O46" s="37" t="e">
        <f t="shared" ca="1" si="10"/>
        <v>#N/A</v>
      </c>
    </row>
    <row r="47" spans="1:15" x14ac:dyDescent="0.25">
      <c r="A47" s="37" t="str">
        <f t="shared" ca="1" si="61"/>
        <v/>
      </c>
      <c r="B47" s="33" t="str">
        <f t="shared" ca="1" si="1"/>
        <v/>
      </c>
      <c r="C47" s="34" t="str">
        <f t="shared" ca="1" si="62"/>
        <v/>
      </c>
      <c r="D47" s="35" t="str">
        <f t="shared" ca="1" si="63"/>
        <v/>
      </c>
      <c r="E47" s="33" t="str">
        <f t="shared" ca="1" si="64"/>
        <v/>
      </c>
      <c r="F47" s="36" t="str">
        <f t="shared" ca="1" si="65"/>
        <v/>
      </c>
      <c r="G47" s="42" t="str">
        <f t="shared" ca="1" si="66"/>
        <v/>
      </c>
      <c r="H47" s="34" t="str">
        <f t="shared" ca="1" si="67"/>
        <v/>
      </c>
      <c r="I47" s="34" t="str">
        <f t="shared" ca="1" si="68"/>
        <v/>
      </c>
      <c r="J47" s="34" t="str">
        <f t="shared" ca="1" si="69"/>
        <v/>
      </c>
      <c r="M47" s="37">
        <v>43</v>
      </c>
      <c r="N47" s="37">
        <f t="shared" si="70"/>
        <v>855</v>
      </c>
      <c r="O47" s="37" t="e">
        <f t="shared" ca="1" si="10"/>
        <v>#N/A</v>
      </c>
    </row>
    <row r="48" spans="1:15" x14ac:dyDescent="0.25">
      <c r="A48" s="37" t="str">
        <f t="shared" ca="1" si="61"/>
        <v/>
      </c>
      <c r="B48" s="33" t="str">
        <f t="shared" ca="1" si="1"/>
        <v/>
      </c>
      <c r="M48" s="37">
        <v>44</v>
      </c>
      <c r="N48" s="37">
        <f t="shared" si="70"/>
        <v>875</v>
      </c>
      <c r="O48" s="37" t="e">
        <f t="shared" ca="1" si="10"/>
        <v>#N/A</v>
      </c>
    </row>
    <row r="49" spans="1:15" x14ac:dyDescent="0.25">
      <c r="A49" s="37" t="str">
        <f t="shared" ca="1" si="61"/>
        <v/>
      </c>
      <c r="B49" s="33" t="str">
        <f t="shared" ca="1" si="1"/>
        <v/>
      </c>
      <c r="C49" s="34" t="str">
        <f t="shared" ref="C49:C52" ca="1" si="71">IF(ISERROR(O49),"",INDIRECT(ADDRESS(N49,3,,,"Daten linear")))</f>
        <v/>
      </c>
      <c r="D49" s="35" t="str">
        <f t="shared" ref="D49:D52" ca="1" si="72">IF(ISERROR(O49),"",INDIRECT(ADDRESS(N49+11,3,,,"Daten linear")))</f>
        <v/>
      </c>
      <c r="E49" s="33" t="str">
        <f t="shared" ref="E49:E52" ca="1" si="73">IF(ISERROR(O49),"",INDIRECT(ADDRESS(N49+5,3,,,"Daten linear")))</f>
        <v/>
      </c>
      <c r="F49" s="36" t="str">
        <f t="shared" ref="F49:F52" ca="1" si="74">IF(ISERROR(O49),"",IF(INDIRECT(ADDRESS(N49,24,,,"Daten linear"))=1,"Musikverein:","Musikvereine:"))</f>
        <v/>
      </c>
      <c r="G49" s="42" t="str">
        <f t="shared" ref="G49:G52" ca="1" si="75">IF(ISERROR(O49),"",INDIRECT(ADDRESS(N49,23,,,"Daten linear")))</f>
        <v/>
      </c>
      <c r="H49" s="34" t="str">
        <f t="shared" ref="H49:H52" ca="1" si="76">IF(ISERROR(O49),"",INDIRECT(ADDRESS(N49+1,24,,,"Daten linear")))</f>
        <v/>
      </c>
      <c r="I49" s="34" t="str">
        <f t="shared" ref="I49:I52" ca="1" si="77">IF(ISERROR(O49),"",INDIRECT(ADDRESS(N49+1,3,,,"Daten linear")))</f>
        <v/>
      </c>
      <c r="J49" s="34" t="str">
        <f t="shared" ref="J49:J52" ca="1" si="78">IF(ISERROR(O49),"",INDIRECT(ADDRESS(N49+9,23,,,"Daten linear")))</f>
        <v/>
      </c>
      <c r="M49" s="37">
        <v>45</v>
      </c>
      <c r="N49" s="37">
        <f t="shared" si="70"/>
        <v>895</v>
      </c>
      <c r="O49" s="37" t="e">
        <f t="shared" ca="1" si="10"/>
        <v>#N/A</v>
      </c>
    </row>
    <row r="50" spans="1:15" x14ac:dyDescent="0.25">
      <c r="A50" s="37" t="str">
        <f t="shared" ca="1" si="61"/>
        <v/>
      </c>
      <c r="B50" s="33" t="str">
        <f t="shared" ca="1" si="1"/>
        <v/>
      </c>
      <c r="C50" s="34" t="str">
        <f t="shared" ca="1" si="71"/>
        <v/>
      </c>
      <c r="D50" s="35" t="str">
        <f t="shared" ca="1" si="72"/>
        <v/>
      </c>
      <c r="E50" s="33" t="str">
        <f t="shared" ca="1" si="73"/>
        <v/>
      </c>
      <c r="F50" s="36" t="str">
        <f t="shared" ca="1" si="74"/>
        <v/>
      </c>
      <c r="G50" s="42" t="str">
        <f t="shared" ca="1" si="75"/>
        <v/>
      </c>
      <c r="H50" s="34" t="str">
        <f t="shared" ca="1" si="76"/>
        <v/>
      </c>
      <c r="I50" s="34" t="str">
        <f t="shared" ca="1" si="77"/>
        <v/>
      </c>
      <c r="J50" s="34" t="str">
        <f t="shared" ca="1" si="78"/>
        <v/>
      </c>
      <c r="M50" s="37">
        <v>46</v>
      </c>
      <c r="N50" s="37">
        <f t="shared" si="70"/>
        <v>915</v>
      </c>
      <c r="O50" s="37" t="e">
        <f t="shared" ca="1" si="10"/>
        <v>#N/A</v>
      </c>
    </row>
    <row r="51" spans="1:15" x14ac:dyDescent="0.25">
      <c r="A51" s="37" t="str">
        <f t="shared" ca="1" si="61"/>
        <v/>
      </c>
      <c r="B51" s="33" t="str">
        <f t="shared" ca="1" si="1"/>
        <v/>
      </c>
      <c r="C51" s="34" t="str">
        <f t="shared" ca="1" si="71"/>
        <v/>
      </c>
      <c r="D51" s="35" t="str">
        <f t="shared" ca="1" si="72"/>
        <v/>
      </c>
      <c r="E51" s="33" t="str">
        <f t="shared" ca="1" si="73"/>
        <v/>
      </c>
      <c r="F51" s="36" t="str">
        <f t="shared" ca="1" si="74"/>
        <v/>
      </c>
      <c r="G51" s="42" t="str">
        <f t="shared" ca="1" si="75"/>
        <v/>
      </c>
      <c r="H51" s="34" t="str">
        <f t="shared" ca="1" si="76"/>
        <v/>
      </c>
      <c r="I51" s="34" t="str">
        <f t="shared" ca="1" si="77"/>
        <v/>
      </c>
      <c r="J51" s="34" t="str">
        <f t="shared" ca="1" si="78"/>
        <v/>
      </c>
      <c r="M51" s="37">
        <v>47</v>
      </c>
      <c r="N51" s="37">
        <f t="shared" si="70"/>
        <v>935</v>
      </c>
      <c r="O51" s="37" t="e">
        <f t="shared" ca="1" si="10"/>
        <v>#N/A</v>
      </c>
    </row>
    <row r="52" spans="1:15" x14ac:dyDescent="0.25">
      <c r="A52" s="37" t="str">
        <f t="shared" ca="1" si="61"/>
        <v/>
      </c>
      <c r="B52" s="33" t="str">
        <f t="shared" ca="1" si="1"/>
        <v/>
      </c>
      <c r="C52" s="34" t="str">
        <f t="shared" ca="1" si="71"/>
        <v/>
      </c>
      <c r="D52" s="35" t="str">
        <f t="shared" ca="1" si="72"/>
        <v/>
      </c>
      <c r="E52" s="33" t="str">
        <f t="shared" ca="1" si="73"/>
        <v/>
      </c>
      <c r="F52" s="36" t="str">
        <f t="shared" ca="1" si="74"/>
        <v/>
      </c>
      <c r="G52" s="42" t="str">
        <f t="shared" ca="1" si="75"/>
        <v/>
      </c>
      <c r="H52" s="34" t="str">
        <f t="shared" ca="1" si="76"/>
        <v/>
      </c>
      <c r="I52" s="34" t="str">
        <f t="shared" ca="1" si="77"/>
        <v/>
      </c>
      <c r="J52" s="34" t="str">
        <f t="shared" ca="1" si="78"/>
        <v/>
      </c>
      <c r="M52" s="37">
        <v>48</v>
      </c>
      <c r="N52" s="37">
        <f t="shared" si="70"/>
        <v>955</v>
      </c>
      <c r="O52" s="37" t="e">
        <f t="shared" ca="1" si="10"/>
        <v>#N/A</v>
      </c>
    </row>
    <row r="53" spans="1:15" x14ac:dyDescent="0.25">
      <c r="A53" s="37" t="str">
        <f t="shared" ca="1" si="61"/>
        <v/>
      </c>
      <c r="B53" s="33" t="str">
        <f t="shared" ca="1" si="1"/>
        <v/>
      </c>
      <c r="M53" s="37">
        <v>49</v>
      </c>
      <c r="N53" s="37">
        <f t="shared" si="70"/>
        <v>975</v>
      </c>
      <c r="O53" s="37" t="e">
        <f t="shared" ca="1" si="10"/>
        <v>#N/A</v>
      </c>
    </row>
    <row r="54" spans="1:15" x14ac:dyDescent="0.25">
      <c r="A54" s="37" t="str">
        <f t="shared" ca="1" si="61"/>
        <v/>
      </c>
      <c r="B54" s="33" t="str">
        <f t="shared" ca="1" si="1"/>
        <v/>
      </c>
      <c r="C54" s="34" t="str">
        <f t="shared" ref="C54:C57" ca="1" si="79">IF(ISERROR(O54),"",INDIRECT(ADDRESS(N54,3,,,"Daten linear")))</f>
        <v/>
      </c>
      <c r="D54" s="35" t="str">
        <f t="shared" ref="D54:D57" ca="1" si="80">IF(ISERROR(O54),"",INDIRECT(ADDRESS(N54+11,3,,,"Daten linear")))</f>
        <v/>
      </c>
      <c r="E54" s="33" t="str">
        <f t="shared" ref="E54:E57" ca="1" si="81">IF(ISERROR(O54),"",INDIRECT(ADDRESS(N54+5,3,,,"Daten linear")))</f>
        <v/>
      </c>
      <c r="F54" s="36" t="str">
        <f t="shared" ref="F54:F57" ca="1" si="82">IF(ISERROR(O54),"",IF(INDIRECT(ADDRESS(N54,24,,,"Daten linear"))=1,"Musikverein:","Musikvereine:"))</f>
        <v/>
      </c>
      <c r="G54" s="42" t="str">
        <f t="shared" ref="G54:G57" ca="1" si="83">IF(ISERROR(O54),"",INDIRECT(ADDRESS(N54,23,,,"Daten linear")))</f>
        <v/>
      </c>
      <c r="H54" s="34" t="str">
        <f t="shared" ref="H54:H57" ca="1" si="84">IF(ISERROR(O54),"",INDIRECT(ADDRESS(N54+1,24,,,"Daten linear")))</f>
        <v/>
      </c>
      <c r="I54" s="34" t="str">
        <f t="shared" ref="I54:I57" ca="1" si="85">IF(ISERROR(O54),"",INDIRECT(ADDRESS(N54+1,3,,,"Daten linear")))</f>
        <v/>
      </c>
      <c r="J54" s="34" t="str">
        <f t="shared" ref="J54:J57" ca="1" si="86">IF(ISERROR(O54),"",INDIRECT(ADDRESS(N54+9,23,,,"Daten linear")))</f>
        <v/>
      </c>
      <c r="M54" s="37">
        <v>50</v>
      </c>
      <c r="N54" s="37">
        <f t="shared" si="70"/>
        <v>995</v>
      </c>
      <c r="O54" s="37" t="e">
        <f t="shared" ca="1" si="10"/>
        <v>#N/A</v>
      </c>
    </row>
    <row r="55" spans="1:15" x14ac:dyDescent="0.25">
      <c r="A55" s="37" t="str">
        <f t="shared" ca="1" si="61"/>
        <v/>
      </c>
      <c r="B55" s="33" t="str">
        <f t="shared" ca="1" si="1"/>
        <v/>
      </c>
      <c r="C55" s="34" t="str">
        <f t="shared" ca="1" si="79"/>
        <v/>
      </c>
      <c r="D55" s="35" t="str">
        <f t="shared" ca="1" si="80"/>
        <v/>
      </c>
      <c r="E55" s="33" t="str">
        <f t="shared" ca="1" si="81"/>
        <v/>
      </c>
      <c r="F55" s="36" t="str">
        <f t="shared" ca="1" si="82"/>
        <v/>
      </c>
      <c r="G55" s="42" t="str">
        <f t="shared" ca="1" si="83"/>
        <v/>
      </c>
      <c r="H55" s="34" t="str">
        <f t="shared" ca="1" si="84"/>
        <v/>
      </c>
      <c r="I55" s="34" t="str">
        <f t="shared" ca="1" si="85"/>
        <v/>
      </c>
      <c r="J55" s="34" t="str">
        <f t="shared" ca="1" si="86"/>
        <v/>
      </c>
      <c r="M55" s="37">
        <v>51</v>
      </c>
      <c r="N55" s="37">
        <f t="shared" si="70"/>
        <v>1015</v>
      </c>
      <c r="O55" s="37" t="e">
        <f t="shared" ca="1" si="10"/>
        <v>#N/A</v>
      </c>
    </row>
    <row r="56" spans="1:15" x14ac:dyDescent="0.25">
      <c r="A56" s="37" t="str">
        <f t="shared" ca="1" si="61"/>
        <v/>
      </c>
      <c r="B56" s="33" t="str">
        <f t="shared" ca="1" si="1"/>
        <v/>
      </c>
      <c r="C56" s="34" t="str">
        <f t="shared" ca="1" si="79"/>
        <v/>
      </c>
      <c r="D56" s="35" t="str">
        <f t="shared" ca="1" si="80"/>
        <v/>
      </c>
      <c r="E56" s="33" t="str">
        <f t="shared" ca="1" si="81"/>
        <v/>
      </c>
      <c r="F56" s="36" t="str">
        <f t="shared" ca="1" si="82"/>
        <v/>
      </c>
      <c r="G56" s="42" t="str">
        <f t="shared" ca="1" si="83"/>
        <v/>
      </c>
      <c r="H56" s="34" t="str">
        <f t="shared" ca="1" si="84"/>
        <v/>
      </c>
      <c r="I56" s="34" t="str">
        <f t="shared" ca="1" si="85"/>
        <v/>
      </c>
      <c r="J56" s="34" t="str">
        <f t="shared" ca="1" si="86"/>
        <v/>
      </c>
      <c r="M56" s="37">
        <v>52</v>
      </c>
      <c r="N56" s="37">
        <f t="shared" si="70"/>
        <v>1035</v>
      </c>
      <c r="O56" s="37" t="e">
        <f t="shared" ca="1" si="10"/>
        <v>#N/A</v>
      </c>
    </row>
    <row r="57" spans="1:15" x14ac:dyDescent="0.25">
      <c r="A57" s="37" t="str">
        <f t="shared" ca="1" si="61"/>
        <v/>
      </c>
      <c r="B57" s="33" t="str">
        <f t="shared" ca="1" si="1"/>
        <v/>
      </c>
      <c r="C57" s="34" t="str">
        <f t="shared" ca="1" si="79"/>
        <v/>
      </c>
      <c r="D57" s="35" t="str">
        <f t="shared" ca="1" si="80"/>
        <v/>
      </c>
      <c r="E57" s="33" t="str">
        <f t="shared" ca="1" si="81"/>
        <v/>
      </c>
      <c r="F57" s="36" t="str">
        <f t="shared" ca="1" si="82"/>
        <v/>
      </c>
      <c r="G57" s="42" t="str">
        <f t="shared" ca="1" si="83"/>
        <v/>
      </c>
      <c r="H57" s="34" t="str">
        <f t="shared" ca="1" si="84"/>
        <v/>
      </c>
      <c r="I57" s="34" t="str">
        <f t="shared" ca="1" si="85"/>
        <v/>
      </c>
      <c r="J57" s="34" t="str">
        <f t="shared" ca="1" si="86"/>
        <v/>
      </c>
      <c r="M57" s="37">
        <v>53</v>
      </c>
      <c r="N57" s="37">
        <f t="shared" si="70"/>
        <v>1055</v>
      </c>
      <c r="O57" s="37" t="e">
        <f t="shared" ca="1" si="10"/>
        <v>#N/A</v>
      </c>
    </row>
    <row r="58" spans="1:15" x14ac:dyDescent="0.25">
      <c r="A58" s="37" t="str">
        <f t="shared" ca="1" si="61"/>
        <v/>
      </c>
      <c r="B58" s="33" t="str">
        <f t="shared" ca="1" si="1"/>
        <v/>
      </c>
      <c r="M58" s="37">
        <v>54</v>
      </c>
      <c r="N58" s="37">
        <f t="shared" si="70"/>
        <v>1075</v>
      </c>
      <c r="O58" s="37" t="e">
        <f t="shared" ca="1" si="10"/>
        <v>#N/A</v>
      </c>
    </row>
    <row r="59" spans="1:15" x14ac:dyDescent="0.25">
      <c r="A59" s="37" t="str">
        <f t="shared" ca="1" si="61"/>
        <v/>
      </c>
      <c r="B59" s="33" t="str">
        <f t="shared" ca="1" si="1"/>
        <v/>
      </c>
      <c r="C59" s="34" t="str">
        <f t="shared" ref="C59:C62" ca="1" si="87">IF(ISERROR(O59),"",INDIRECT(ADDRESS(N59,3,,,"Daten linear")))</f>
        <v/>
      </c>
      <c r="D59" s="35" t="str">
        <f t="shared" ref="D59:D62" ca="1" si="88">IF(ISERROR(O59),"",INDIRECT(ADDRESS(N59+11,3,,,"Daten linear")))</f>
        <v/>
      </c>
      <c r="E59" s="33" t="str">
        <f t="shared" ref="E59:E62" ca="1" si="89">IF(ISERROR(O59),"",INDIRECT(ADDRESS(N59+5,3,,,"Daten linear")))</f>
        <v/>
      </c>
      <c r="F59" s="36" t="str">
        <f t="shared" ref="F59:F62" ca="1" si="90">IF(ISERROR(O59),"",IF(INDIRECT(ADDRESS(N59,24,,,"Daten linear"))=1,"Musikverein:","Musikvereine:"))</f>
        <v/>
      </c>
      <c r="G59" s="42" t="str">
        <f t="shared" ref="G59:G62" ca="1" si="91">IF(ISERROR(O59),"",INDIRECT(ADDRESS(N59,23,,,"Daten linear")))</f>
        <v/>
      </c>
      <c r="H59" s="34" t="str">
        <f t="shared" ref="H59:H62" ca="1" si="92">IF(ISERROR(O59),"",INDIRECT(ADDRESS(N59+1,24,,,"Daten linear")))</f>
        <v/>
      </c>
      <c r="I59" s="34" t="str">
        <f t="shared" ref="I59:I62" ca="1" si="93">IF(ISERROR(O59),"",INDIRECT(ADDRESS(N59+1,3,,,"Daten linear")))</f>
        <v/>
      </c>
      <c r="J59" s="34" t="str">
        <f t="shared" ref="J59:J62" ca="1" si="94">IF(ISERROR(O59),"",INDIRECT(ADDRESS(N59+9,23,,,"Daten linear")))</f>
        <v/>
      </c>
      <c r="M59" s="37">
        <v>55</v>
      </c>
      <c r="N59" s="37">
        <f t="shared" si="70"/>
        <v>1095</v>
      </c>
      <c r="O59" s="37" t="e">
        <f t="shared" ca="1" si="10"/>
        <v>#N/A</v>
      </c>
    </row>
    <row r="60" spans="1:15" x14ac:dyDescent="0.25">
      <c r="A60" s="37" t="str">
        <f t="shared" ca="1" si="61"/>
        <v/>
      </c>
      <c r="B60" s="33" t="str">
        <f t="shared" ca="1" si="1"/>
        <v/>
      </c>
      <c r="C60" s="34" t="str">
        <f t="shared" ca="1" si="87"/>
        <v/>
      </c>
      <c r="D60" s="35" t="str">
        <f t="shared" ca="1" si="88"/>
        <v/>
      </c>
      <c r="E60" s="33" t="str">
        <f t="shared" ca="1" si="89"/>
        <v/>
      </c>
      <c r="F60" s="36" t="str">
        <f t="shared" ca="1" si="90"/>
        <v/>
      </c>
      <c r="G60" s="42" t="str">
        <f t="shared" ca="1" si="91"/>
        <v/>
      </c>
      <c r="H60" s="34" t="str">
        <f t="shared" ca="1" si="92"/>
        <v/>
      </c>
      <c r="I60" s="34" t="str">
        <f t="shared" ca="1" si="93"/>
        <v/>
      </c>
      <c r="J60" s="34" t="str">
        <f t="shared" ca="1" si="94"/>
        <v/>
      </c>
      <c r="M60" s="37">
        <v>56</v>
      </c>
      <c r="N60" s="37">
        <f t="shared" si="70"/>
        <v>1115</v>
      </c>
      <c r="O60" s="37" t="e">
        <f t="shared" ca="1" si="10"/>
        <v>#N/A</v>
      </c>
    </row>
    <row r="61" spans="1:15" x14ac:dyDescent="0.25">
      <c r="A61" s="37" t="str">
        <f t="shared" ca="1" si="61"/>
        <v/>
      </c>
      <c r="B61" s="33" t="str">
        <f t="shared" ca="1" si="1"/>
        <v/>
      </c>
      <c r="C61" s="34" t="str">
        <f t="shared" ca="1" si="87"/>
        <v/>
      </c>
      <c r="D61" s="35" t="str">
        <f t="shared" ca="1" si="88"/>
        <v/>
      </c>
      <c r="E61" s="33" t="str">
        <f t="shared" ca="1" si="89"/>
        <v/>
      </c>
      <c r="F61" s="36" t="str">
        <f t="shared" ca="1" si="90"/>
        <v/>
      </c>
      <c r="G61" s="42" t="str">
        <f t="shared" ca="1" si="91"/>
        <v/>
      </c>
      <c r="H61" s="34" t="str">
        <f t="shared" ca="1" si="92"/>
        <v/>
      </c>
      <c r="I61" s="34" t="str">
        <f t="shared" ca="1" si="93"/>
        <v/>
      </c>
      <c r="J61" s="34" t="str">
        <f t="shared" ca="1" si="94"/>
        <v/>
      </c>
      <c r="M61" s="37">
        <v>57</v>
      </c>
      <c r="N61" s="37">
        <f t="shared" si="70"/>
        <v>1135</v>
      </c>
      <c r="O61" s="37" t="e">
        <f t="shared" ca="1" si="10"/>
        <v>#N/A</v>
      </c>
    </row>
    <row r="62" spans="1:15" x14ac:dyDescent="0.25">
      <c r="A62" s="37" t="str">
        <f t="shared" ca="1" si="61"/>
        <v/>
      </c>
      <c r="B62" s="33" t="str">
        <f t="shared" ca="1" si="1"/>
        <v/>
      </c>
      <c r="C62" s="34" t="str">
        <f t="shared" ca="1" si="87"/>
        <v/>
      </c>
      <c r="D62" s="35" t="str">
        <f t="shared" ca="1" si="88"/>
        <v/>
      </c>
      <c r="E62" s="33" t="str">
        <f t="shared" ca="1" si="89"/>
        <v/>
      </c>
      <c r="F62" s="36" t="str">
        <f t="shared" ca="1" si="90"/>
        <v/>
      </c>
      <c r="G62" s="42" t="str">
        <f t="shared" ca="1" si="91"/>
        <v/>
      </c>
      <c r="H62" s="34" t="str">
        <f t="shared" ca="1" si="92"/>
        <v/>
      </c>
      <c r="I62" s="34" t="str">
        <f t="shared" ca="1" si="93"/>
        <v/>
      </c>
      <c r="J62" s="34" t="str">
        <f t="shared" ca="1" si="94"/>
        <v/>
      </c>
      <c r="M62" s="37">
        <v>58</v>
      </c>
      <c r="N62" s="37">
        <f t="shared" si="70"/>
        <v>1155</v>
      </c>
      <c r="O62" s="37" t="e">
        <f t="shared" ca="1" si="10"/>
        <v>#N/A</v>
      </c>
    </row>
    <row r="63" spans="1:15" x14ac:dyDescent="0.25">
      <c r="A63" s="37" t="str">
        <f t="shared" ca="1" si="61"/>
        <v/>
      </c>
      <c r="B63" s="33" t="str">
        <f t="shared" ca="1" si="1"/>
        <v/>
      </c>
      <c r="M63" s="37">
        <v>59</v>
      </c>
      <c r="N63" s="37">
        <f t="shared" si="70"/>
        <v>1175</v>
      </c>
      <c r="O63" s="37" t="e">
        <f t="shared" ca="1" si="10"/>
        <v>#N/A</v>
      </c>
    </row>
    <row r="64" spans="1:15" x14ac:dyDescent="0.25">
      <c r="A64" s="37" t="str">
        <f t="shared" ca="1" si="61"/>
        <v/>
      </c>
      <c r="B64" s="33" t="str">
        <f t="shared" ca="1" si="1"/>
        <v/>
      </c>
      <c r="C64" s="34" t="str">
        <f t="shared" ref="C64:C67" ca="1" si="95">IF(ISERROR(O64),"",INDIRECT(ADDRESS(N64,3,,,"Daten linear")))</f>
        <v/>
      </c>
      <c r="D64" s="35" t="str">
        <f t="shared" ref="D64:D67" ca="1" si="96">IF(ISERROR(O64),"",INDIRECT(ADDRESS(N64+11,3,,,"Daten linear")))</f>
        <v/>
      </c>
      <c r="E64" s="33" t="str">
        <f t="shared" ref="E64:E67" ca="1" si="97">IF(ISERROR(O64),"",INDIRECT(ADDRESS(N64+5,3,,,"Daten linear")))</f>
        <v/>
      </c>
      <c r="F64" s="36" t="str">
        <f t="shared" ref="F64:F67" ca="1" si="98">IF(ISERROR(O64),"",IF(INDIRECT(ADDRESS(N64,24,,,"Daten linear"))=1,"Musikverein:","Musikvereine:"))</f>
        <v/>
      </c>
      <c r="G64" s="42" t="str">
        <f t="shared" ref="G64:G67" ca="1" si="99">IF(ISERROR(O64),"",INDIRECT(ADDRESS(N64,23,,,"Daten linear")))</f>
        <v/>
      </c>
      <c r="H64" s="34" t="str">
        <f t="shared" ref="H64:H67" ca="1" si="100">IF(ISERROR(O64),"",INDIRECT(ADDRESS(N64+1,24,,,"Daten linear")))</f>
        <v/>
      </c>
      <c r="I64" s="34" t="str">
        <f t="shared" ref="I64:I67" ca="1" si="101">IF(ISERROR(O64),"",INDIRECT(ADDRESS(N64+1,3,,,"Daten linear")))</f>
        <v/>
      </c>
      <c r="J64" s="34" t="str">
        <f t="shared" ref="J64:J67" ca="1" si="102">IF(ISERROR(O64),"",INDIRECT(ADDRESS(N64+9,23,,,"Daten linear")))</f>
        <v/>
      </c>
      <c r="M64" s="37">
        <v>60</v>
      </c>
      <c r="N64" s="37">
        <f t="shared" si="70"/>
        <v>1195</v>
      </c>
      <c r="O64" s="37" t="e">
        <f t="shared" ca="1" si="10"/>
        <v>#N/A</v>
      </c>
    </row>
    <row r="65" spans="1:15" x14ac:dyDescent="0.25">
      <c r="A65" s="37" t="str">
        <f t="shared" ca="1" si="61"/>
        <v/>
      </c>
      <c r="B65" s="33" t="str">
        <f t="shared" ca="1" si="1"/>
        <v/>
      </c>
      <c r="C65" s="34" t="str">
        <f t="shared" ca="1" si="95"/>
        <v/>
      </c>
      <c r="D65" s="35" t="str">
        <f t="shared" ca="1" si="96"/>
        <v/>
      </c>
      <c r="E65" s="33" t="str">
        <f t="shared" ca="1" si="97"/>
        <v/>
      </c>
      <c r="F65" s="36" t="str">
        <f t="shared" ca="1" si="98"/>
        <v/>
      </c>
      <c r="G65" s="42" t="str">
        <f t="shared" ca="1" si="99"/>
        <v/>
      </c>
      <c r="H65" s="34" t="str">
        <f t="shared" ca="1" si="100"/>
        <v/>
      </c>
      <c r="I65" s="34" t="str">
        <f t="shared" ca="1" si="101"/>
        <v/>
      </c>
      <c r="J65" s="34" t="str">
        <f t="shared" ca="1" si="102"/>
        <v/>
      </c>
      <c r="M65" s="37">
        <v>61</v>
      </c>
      <c r="N65" s="37">
        <f t="shared" si="70"/>
        <v>1215</v>
      </c>
      <c r="O65" s="37" t="e">
        <f t="shared" ca="1" si="10"/>
        <v>#N/A</v>
      </c>
    </row>
    <row r="66" spans="1:15" x14ac:dyDescent="0.25">
      <c r="A66" s="37" t="str">
        <f t="shared" ca="1" si="61"/>
        <v/>
      </c>
      <c r="B66" s="33" t="str">
        <f t="shared" ca="1" si="1"/>
        <v/>
      </c>
      <c r="C66" s="34" t="str">
        <f t="shared" ca="1" si="95"/>
        <v/>
      </c>
      <c r="D66" s="35" t="str">
        <f t="shared" ca="1" si="96"/>
        <v/>
      </c>
      <c r="E66" s="33" t="str">
        <f t="shared" ca="1" si="97"/>
        <v/>
      </c>
      <c r="F66" s="36" t="str">
        <f t="shared" ca="1" si="98"/>
        <v/>
      </c>
      <c r="G66" s="42" t="str">
        <f t="shared" ca="1" si="99"/>
        <v/>
      </c>
      <c r="H66" s="34" t="str">
        <f t="shared" ca="1" si="100"/>
        <v/>
      </c>
      <c r="I66" s="34" t="str">
        <f t="shared" ca="1" si="101"/>
        <v/>
      </c>
      <c r="J66" s="34" t="str">
        <f t="shared" ca="1" si="102"/>
        <v/>
      </c>
      <c r="M66" s="37">
        <v>62</v>
      </c>
      <c r="N66" s="37">
        <f t="shared" si="70"/>
        <v>1235</v>
      </c>
      <c r="O66" s="37" t="e">
        <f t="shared" ca="1" si="10"/>
        <v>#N/A</v>
      </c>
    </row>
    <row r="67" spans="1:15" x14ac:dyDescent="0.25">
      <c r="A67" s="37" t="str">
        <f t="shared" ca="1" si="61"/>
        <v/>
      </c>
      <c r="B67" s="33" t="str">
        <f t="shared" ca="1" si="1"/>
        <v/>
      </c>
      <c r="C67" s="34" t="str">
        <f t="shared" ca="1" si="95"/>
        <v/>
      </c>
      <c r="D67" s="35" t="str">
        <f t="shared" ca="1" si="96"/>
        <v/>
      </c>
      <c r="E67" s="33" t="str">
        <f t="shared" ca="1" si="97"/>
        <v/>
      </c>
      <c r="F67" s="36" t="str">
        <f t="shared" ca="1" si="98"/>
        <v/>
      </c>
      <c r="G67" s="42" t="str">
        <f t="shared" ca="1" si="99"/>
        <v/>
      </c>
      <c r="H67" s="34" t="str">
        <f t="shared" ca="1" si="100"/>
        <v/>
      </c>
      <c r="I67" s="34" t="str">
        <f t="shared" ca="1" si="101"/>
        <v/>
      </c>
      <c r="J67" s="34" t="str">
        <f t="shared" ca="1" si="102"/>
        <v/>
      </c>
      <c r="M67" s="37">
        <v>63</v>
      </c>
      <c r="N67" s="37">
        <f t="shared" si="70"/>
        <v>1255</v>
      </c>
      <c r="O67" s="37" t="e">
        <f t="shared" ca="1" si="10"/>
        <v>#N/A</v>
      </c>
    </row>
    <row r="68" spans="1:15" x14ac:dyDescent="0.25">
      <c r="A68" s="37" t="str">
        <f t="shared" ca="1" si="61"/>
        <v/>
      </c>
      <c r="B68" s="33" t="str">
        <f t="shared" ca="1" si="1"/>
        <v/>
      </c>
      <c r="M68" s="37">
        <v>64</v>
      </c>
      <c r="N68" s="37">
        <f t="shared" si="70"/>
        <v>1275</v>
      </c>
      <c r="O68" s="37" t="e">
        <f t="shared" ca="1" si="10"/>
        <v>#N/A</v>
      </c>
    </row>
    <row r="69" spans="1:15" x14ac:dyDescent="0.25">
      <c r="A69" s="37" t="str">
        <f t="shared" ca="1" si="61"/>
        <v/>
      </c>
      <c r="B69" s="33" t="str">
        <f t="shared" ca="1" si="1"/>
        <v/>
      </c>
      <c r="C69" s="34" t="str">
        <f t="shared" ref="C69:C75" ca="1" si="103">IF(ISERROR(O69),"",INDIRECT(ADDRESS(N69,3,,,"Daten linear")))</f>
        <v/>
      </c>
      <c r="D69" s="35" t="str">
        <f t="shared" ref="D69:D75" ca="1" si="104">IF(ISERROR(O69),"",INDIRECT(ADDRESS(N69+11,3,,,"Daten linear")))</f>
        <v/>
      </c>
      <c r="E69" s="33" t="str">
        <f t="shared" ref="E69:E75" ca="1" si="105">IF(ISERROR(O69),"",INDIRECT(ADDRESS(N69+5,3,,,"Daten linear")))</f>
        <v/>
      </c>
      <c r="F69" s="36" t="str">
        <f t="shared" ref="F69:F75" ca="1" si="106">IF(ISERROR(O69),"",IF(INDIRECT(ADDRESS(N69,24,,,"Daten linear"))=1,"Musikverein:","Musikvereine:"))</f>
        <v/>
      </c>
      <c r="G69" s="42" t="str">
        <f t="shared" ref="G69:G75" ca="1" si="107">IF(ISERROR(O69),"",INDIRECT(ADDRESS(N69,23,,,"Daten linear")))</f>
        <v/>
      </c>
      <c r="H69" s="34" t="str">
        <f t="shared" ref="H69:H75" ca="1" si="108">IF(ISERROR(O69),"",INDIRECT(ADDRESS(N69+1,24,,,"Daten linear")))</f>
        <v/>
      </c>
      <c r="I69" s="34" t="str">
        <f t="shared" ref="I69:I75" ca="1" si="109">IF(ISERROR(O69),"",INDIRECT(ADDRESS(N69+1,3,,,"Daten linear")))</f>
        <v/>
      </c>
      <c r="J69" s="34" t="str">
        <f t="shared" ref="J69:J75" ca="1" si="110">IF(ISERROR(O69),"",INDIRECT(ADDRESS(N69+9,23,,,"Daten linear")))</f>
        <v/>
      </c>
      <c r="M69" s="37">
        <v>65</v>
      </c>
      <c r="N69" s="37">
        <f t="shared" si="70"/>
        <v>1295</v>
      </c>
      <c r="O69" s="37" t="e">
        <f t="shared" ca="1" si="10"/>
        <v>#N/A</v>
      </c>
    </row>
    <row r="70" spans="1:15" x14ac:dyDescent="0.25">
      <c r="A70" s="37" t="str">
        <f t="shared" ca="1" si="61"/>
        <v/>
      </c>
      <c r="B70" s="33" t="str">
        <f t="shared" ref="B70:B104" ca="1" si="111">IF(ISERROR(O70),"",M70)</f>
        <v/>
      </c>
      <c r="C70" s="34" t="str">
        <f t="shared" ca="1" si="103"/>
        <v/>
      </c>
      <c r="D70" s="35" t="str">
        <f t="shared" ca="1" si="104"/>
        <v/>
      </c>
      <c r="E70" s="33" t="str">
        <f t="shared" ca="1" si="105"/>
        <v/>
      </c>
      <c r="F70" s="36" t="str">
        <f t="shared" ca="1" si="106"/>
        <v/>
      </c>
      <c r="G70" s="42" t="str">
        <f t="shared" ca="1" si="107"/>
        <v/>
      </c>
      <c r="H70" s="34" t="str">
        <f t="shared" ca="1" si="108"/>
        <v/>
      </c>
      <c r="I70" s="34" t="str">
        <f t="shared" ca="1" si="109"/>
        <v/>
      </c>
      <c r="J70" s="34" t="str">
        <f t="shared" ca="1" si="110"/>
        <v/>
      </c>
      <c r="M70" s="37">
        <v>66</v>
      </c>
      <c r="N70" s="37">
        <f t="shared" si="70"/>
        <v>1315</v>
      </c>
      <c r="O70" s="37" t="e">
        <f t="shared" ref="O70:O104" ca="1" si="112">INDIRECT(ADDRESS(N70,19,,0,"Daten linear"),0)</f>
        <v>#N/A</v>
      </c>
    </row>
    <row r="71" spans="1:15" x14ac:dyDescent="0.25">
      <c r="A71" s="37" t="str">
        <f t="shared" ca="1" si="61"/>
        <v/>
      </c>
      <c r="B71" s="33" t="str">
        <f t="shared" ca="1" si="111"/>
        <v/>
      </c>
      <c r="C71" s="34" t="str">
        <f t="shared" ca="1" si="103"/>
        <v/>
      </c>
      <c r="D71" s="35" t="str">
        <f t="shared" ca="1" si="104"/>
        <v/>
      </c>
      <c r="E71" s="33" t="str">
        <f t="shared" ca="1" si="105"/>
        <v/>
      </c>
      <c r="F71" s="36" t="str">
        <f t="shared" ca="1" si="106"/>
        <v/>
      </c>
      <c r="G71" s="42" t="str">
        <f t="shared" ca="1" si="107"/>
        <v/>
      </c>
      <c r="H71" s="34" t="str">
        <f t="shared" ca="1" si="108"/>
        <v/>
      </c>
      <c r="I71" s="34" t="str">
        <f t="shared" ca="1" si="109"/>
        <v/>
      </c>
      <c r="J71" s="34" t="str">
        <f t="shared" ca="1" si="110"/>
        <v/>
      </c>
      <c r="M71" s="37">
        <v>67</v>
      </c>
      <c r="N71" s="37">
        <f t="shared" si="70"/>
        <v>1335</v>
      </c>
      <c r="O71" s="37" t="e">
        <f t="shared" ca="1" si="112"/>
        <v>#N/A</v>
      </c>
    </row>
    <row r="72" spans="1:15" x14ac:dyDescent="0.25">
      <c r="A72" s="37" t="str">
        <f t="shared" ca="1" si="61"/>
        <v/>
      </c>
      <c r="B72" s="33" t="str">
        <f t="shared" ca="1" si="111"/>
        <v/>
      </c>
      <c r="C72" s="34" t="str">
        <f t="shared" ca="1" si="103"/>
        <v/>
      </c>
      <c r="D72" s="35" t="str">
        <f t="shared" ca="1" si="104"/>
        <v/>
      </c>
      <c r="E72" s="33" t="str">
        <f t="shared" ca="1" si="105"/>
        <v/>
      </c>
      <c r="F72" s="36" t="str">
        <f t="shared" ca="1" si="106"/>
        <v/>
      </c>
      <c r="G72" s="42" t="str">
        <f t="shared" ca="1" si="107"/>
        <v/>
      </c>
      <c r="H72" s="34" t="str">
        <f t="shared" ca="1" si="108"/>
        <v/>
      </c>
      <c r="I72" s="34" t="str">
        <f t="shared" ca="1" si="109"/>
        <v/>
      </c>
      <c r="J72" s="34" t="str">
        <f t="shared" ca="1" si="110"/>
        <v/>
      </c>
      <c r="M72" s="37">
        <v>68</v>
      </c>
      <c r="N72" s="37">
        <f t="shared" si="70"/>
        <v>1355</v>
      </c>
      <c r="O72" s="37" t="e">
        <f t="shared" ca="1" si="112"/>
        <v>#N/A</v>
      </c>
    </row>
    <row r="73" spans="1:15" x14ac:dyDescent="0.25">
      <c r="A73" s="37" t="str">
        <f t="shared" ca="1" si="61"/>
        <v/>
      </c>
      <c r="B73" s="33" t="str">
        <f t="shared" ca="1" si="111"/>
        <v/>
      </c>
      <c r="C73" s="34" t="str">
        <f t="shared" ca="1" si="103"/>
        <v/>
      </c>
      <c r="D73" s="35" t="str">
        <f t="shared" ca="1" si="104"/>
        <v/>
      </c>
      <c r="E73" s="33" t="str">
        <f t="shared" ca="1" si="105"/>
        <v/>
      </c>
      <c r="F73" s="36" t="str">
        <f t="shared" ca="1" si="106"/>
        <v/>
      </c>
      <c r="G73" s="42" t="str">
        <f t="shared" ca="1" si="107"/>
        <v/>
      </c>
      <c r="H73" s="34" t="str">
        <f t="shared" ca="1" si="108"/>
        <v/>
      </c>
      <c r="I73" s="34" t="str">
        <f t="shared" ca="1" si="109"/>
        <v/>
      </c>
      <c r="J73" s="34" t="str">
        <f t="shared" ca="1" si="110"/>
        <v/>
      </c>
      <c r="M73" s="37">
        <v>69</v>
      </c>
      <c r="N73" s="37">
        <f t="shared" si="70"/>
        <v>1375</v>
      </c>
      <c r="O73" s="37" t="e">
        <f t="shared" ca="1" si="112"/>
        <v>#N/A</v>
      </c>
    </row>
    <row r="74" spans="1:15" x14ac:dyDescent="0.25">
      <c r="A74" s="37" t="str">
        <f t="shared" ca="1" si="61"/>
        <v/>
      </c>
      <c r="B74" s="33" t="str">
        <f t="shared" ca="1" si="111"/>
        <v/>
      </c>
      <c r="C74" s="34" t="str">
        <f t="shared" ca="1" si="103"/>
        <v/>
      </c>
      <c r="D74" s="35" t="str">
        <f t="shared" ca="1" si="104"/>
        <v/>
      </c>
      <c r="E74" s="33" t="str">
        <f t="shared" ca="1" si="105"/>
        <v/>
      </c>
      <c r="F74" s="36" t="str">
        <f t="shared" ca="1" si="106"/>
        <v/>
      </c>
      <c r="G74" s="42" t="str">
        <f t="shared" ca="1" si="107"/>
        <v/>
      </c>
      <c r="H74" s="34" t="str">
        <f t="shared" ca="1" si="108"/>
        <v/>
      </c>
      <c r="I74" s="34" t="str">
        <f t="shared" ca="1" si="109"/>
        <v/>
      </c>
      <c r="J74" s="34" t="str">
        <f t="shared" ca="1" si="110"/>
        <v/>
      </c>
      <c r="M74" s="37">
        <v>70</v>
      </c>
      <c r="N74" s="37">
        <f t="shared" si="70"/>
        <v>1395</v>
      </c>
      <c r="O74" s="37" t="e">
        <f t="shared" ca="1" si="112"/>
        <v>#N/A</v>
      </c>
    </row>
    <row r="75" spans="1:15" x14ac:dyDescent="0.25">
      <c r="A75" s="37" t="str">
        <f t="shared" ca="1" si="61"/>
        <v/>
      </c>
      <c r="B75" s="33" t="str">
        <f t="shared" ca="1" si="111"/>
        <v/>
      </c>
      <c r="C75" s="34" t="str">
        <f t="shared" ca="1" si="103"/>
        <v/>
      </c>
      <c r="D75" s="35" t="str">
        <f t="shared" ca="1" si="104"/>
        <v/>
      </c>
      <c r="E75" s="33" t="str">
        <f t="shared" ca="1" si="105"/>
        <v/>
      </c>
      <c r="F75" s="36" t="str">
        <f t="shared" ca="1" si="106"/>
        <v/>
      </c>
      <c r="G75" s="42" t="str">
        <f t="shared" ca="1" si="107"/>
        <v/>
      </c>
      <c r="H75" s="34" t="str">
        <f t="shared" ca="1" si="108"/>
        <v/>
      </c>
      <c r="I75" s="34" t="str">
        <f t="shared" ca="1" si="109"/>
        <v/>
      </c>
      <c r="J75" s="34" t="str">
        <f t="shared" ca="1" si="110"/>
        <v/>
      </c>
      <c r="M75" s="37">
        <v>71</v>
      </c>
      <c r="N75" s="37">
        <f t="shared" si="70"/>
        <v>1415</v>
      </c>
      <c r="O75" s="37" t="e">
        <f t="shared" ca="1" si="112"/>
        <v>#N/A</v>
      </c>
    </row>
    <row r="76" spans="1:15" x14ac:dyDescent="0.25">
      <c r="A76" s="37" t="str">
        <f t="shared" ca="1" si="61"/>
        <v/>
      </c>
      <c r="B76" s="33" t="str">
        <f t="shared" ca="1" si="111"/>
        <v/>
      </c>
      <c r="M76" s="37">
        <v>72</v>
      </c>
      <c r="N76" s="37">
        <f t="shared" si="70"/>
        <v>1435</v>
      </c>
      <c r="O76" s="37" t="e">
        <f t="shared" ca="1" si="112"/>
        <v>#N/A</v>
      </c>
    </row>
    <row r="77" spans="1:15" x14ac:dyDescent="0.25">
      <c r="A77" s="37" t="str">
        <f t="shared" ca="1" si="61"/>
        <v/>
      </c>
      <c r="B77" s="33" t="str">
        <f t="shared" ca="1" si="111"/>
        <v/>
      </c>
      <c r="C77" s="34" t="str">
        <f t="shared" ref="C77:C80" ca="1" si="113">IF(ISERROR(O77),"",INDIRECT(ADDRESS(N77,3,,,"Daten linear")))</f>
        <v/>
      </c>
      <c r="D77" s="35" t="str">
        <f t="shared" ref="D77:D80" ca="1" si="114">IF(ISERROR(O77),"",INDIRECT(ADDRESS(N77+11,3,,,"Daten linear")))</f>
        <v/>
      </c>
      <c r="E77" s="33" t="str">
        <f t="shared" ref="E77:E80" ca="1" si="115">IF(ISERROR(O77),"",INDIRECT(ADDRESS(N77+5,3,,,"Daten linear")))</f>
        <v/>
      </c>
      <c r="F77" s="36" t="str">
        <f t="shared" ref="F77:F80" ca="1" si="116">IF(ISERROR(O77),"",IF(INDIRECT(ADDRESS(N77,24,,,"Daten linear"))=1,"Musikverein:","Musikvereine:"))</f>
        <v/>
      </c>
      <c r="G77" s="42" t="str">
        <f t="shared" ref="G77:G80" ca="1" si="117">IF(ISERROR(O77),"",INDIRECT(ADDRESS(N77,23,,,"Daten linear")))</f>
        <v/>
      </c>
      <c r="H77" s="34" t="str">
        <f t="shared" ref="H77:H80" ca="1" si="118">IF(ISERROR(O77),"",INDIRECT(ADDRESS(N77+1,24,,,"Daten linear")))</f>
        <v/>
      </c>
      <c r="I77" s="34" t="str">
        <f t="shared" ref="I77:I80" ca="1" si="119">IF(ISERROR(O77),"",INDIRECT(ADDRESS(N77+1,3,,,"Daten linear")))</f>
        <v/>
      </c>
      <c r="J77" s="34" t="str">
        <f t="shared" ref="J77:J80" ca="1" si="120">IF(ISERROR(O77),"",INDIRECT(ADDRESS(N77+9,23,,,"Daten linear")))</f>
        <v/>
      </c>
      <c r="M77" s="37">
        <v>73</v>
      </c>
      <c r="N77" s="37">
        <f t="shared" si="70"/>
        <v>1455</v>
      </c>
      <c r="O77" s="37" t="e">
        <f t="shared" ca="1" si="112"/>
        <v>#N/A</v>
      </c>
    </row>
    <row r="78" spans="1:15" x14ac:dyDescent="0.25">
      <c r="A78" s="37" t="str">
        <f t="shared" ca="1" si="61"/>
        <v/>
      </c>
      <c r="B78" s="33" t="str">
        <f t="shared" ca="1" si="111"/>
        <v/>
      </c>
      <c r="C78" s="34" t="str">
        <f t="shared" ca="1" si="113"/>
        <v/>
      </c>
      <c r="D78" s="35" t="str">
        <f t="shared" ca="1" si="114"/>
        <v/>
      </c>
      <c r="E78" s="33" t="str">
        <f t="shared" ca="1" si="115"/>
        <v/>
      </c>
      <c r="F78" s="36" t="str">
        <f t="shared" ca="1" si="116"/>
        <v/>
      </c>
      <c r="G78" s="42" t="str">
        <f t="shared" ca="1" si="117"/>
        <v/>
      </c>
      <c r="H78" s="34" t="str">
        <f t="shared" ca="1" si="118"/>
        <v/>
      </c>
      <c r="I78" s="34" t="str">
        <f t="shared" ca="1" si="119"/>
        <v/>
      </c>
      <c r="J78" s="34" t="str">
        <f t="shared" ca="1" si="120"/>
        <v/>
      </c>
      <c r="M78" s="37">
        <v>74</v>
      </c>
      <c r="N78" s="37">
        <f t="shared" si="70"/>
        <v>1475</v>
      </c>
      <c r="O78" s="37" t="e">
        <f t="shared" ca="1" si="112"/>
        <v>#N/A</v>
      </c>
    </row>
    <row r="79" spans="1:15" x14ac:dyDescent="0.25">
      <c r="A79" s="37" t="str">
        <f t="shared" ca="1" si="61"/>
        <v/>
      </c>
      <c r="B79" s="33" t="str">
        <f t="shared" ca="1" si="111"/>
        <v/>
      </c>
      <c r="C79" s="34" t="str">
        <f t="shared" ca="1" si="113"/>
        <v/>
      </c>
      <c r="D79" s="35" t="str">
        <f t="shared" ca="1" si="114"/>
        <v/>
      </c>
      <c r="E79" s="33" t="str">
        <f t="shared" ca="1" si="115"/>
        <v/>
      </c>
      <c r="F79" s="36" t="str">
        <f t="shared" ca="1" si="116"/>
        <v/>
      </c>
      <c r="G79" s="42" t="str">
        <f t="shared" ca="1" si="117"/>
        <v/>
      </c>
      <c r="H79" s="34" t="str">
        <f t="shared" ca="1" si="118"/>
        <v/>
      </c>
      <c r="I79" s="34" t="str">
        <f t="shared" ca="1" si="119"/>
        <v/>
      </c>
      <c r="J79" s="34" t="str">
        <f t="shared" ca="1" si="120"/>
        <v/>
      </c>
      <c r="M79" s="37">
        <v>75</v>
      </c>
      <c r="N79" s="37">
        <f t="shared" si="70"/>
        <v>1495</v>
      </c>
      <c r="O79" s="37" t="e">
        <f t="shared" ca="1" si="112"/>
        <v>#N/A</v>
      </c>
    </row>
    <row r="80" spans="1:15" x14ac:dyDescent="0.25">
      <c r="A80" s="37" t="str">
        <f t="shared" ca="1" si="61"/>
        <v/>
      </c>
      <c r="B80" s="33" t="str">
        <f t="shared" ca="1" si="111"/>
        <v/>
      </c>
      <c r="C80" s="34" t="str">
        <f t="shared" ca="1" si="113"/>
        <v/>
      </c>
      <c r="D80" s="35" t="str">
        <f t="shared" ca="1" si="114"/>
        <v/>
      </c>
      <c r="E80" s="33" t="str">
        <f t="shared" ca="1" si="115"/>
        <v/>
      </c>
      <c r="F80" s="36" t="str">
        <f t="shared" ca="1" si="116"/>
        <v/>
      </c>
      <c r="G80" s="42" t="str">
        <f t="shared" ca="1" si="117"/>
        <v/>
      </c>
      <c r="H80" s="34" t="str">
        <f t="shared" ca="1" si="118"/>
        <v/>
      </c>
      <c r="I80" s="34" t="str">
        <f t="shared" ca="1" si="119"/>
        <v/>
      </c>
      <c r="J80" s="34" t="str">
        <f t="shared" ca="1" si="120"/>
        <v/>
      </c>
      <c r="M80" s="37">
        <v>76</v>
      </c>
      <c r="N80" s="37">
        <f t="shared" si="70"/>
        <v>1515</v>
      </c>
      <c r="O80" s="37" t="e">
        <f t="shared" ca="1" si="112"/>
        <v>#N/A</v>
      </c>
    </row>
    <row r="81" spans="1:15" x14ac:dyDescent="0.25">
      <c r="A81" s="37" t="str">
        <f t="shared" ca="1" si="61"/>
        <v/>
      </c>
      <c r="B81" s="33" t="str">
        <f t="shared" ca="1" si="111"/>
        <v/>
      </c>
      <c r="M81" s="37">
        <v>77</v>
      </c>
      <c r="N81" s="37">
        <f t="shared" si="70"/>
        <v>1535</v>
      </c>
      <c r="O81" s="37" t="e">
        <f t="shared" ca="1" si="112"/>
        <v>#N/A</v>
      </c>
    </row>
    <row r="82" spans="1:15" x14ac:dyDescent="0.25">
      <c r="A82" s="37" t="str">
        <f t="shared" ca="1" si="61"/>
        <v/>
      </c>
      <c r="B82" s="33" t="str">
        <f t="shared" ca="1" si="111"/>
        <v/>
      </c>
      <c r="C82" s="34" t="str">
        <f t="shared" ref="C82:C85" ca="1" si="121">IF(ISERROR(O82),"",INDIRECT(ADDRESS(N82,3,,,"Daten linear")))</f>
        <v/>
      </c>
      <c r="D82" s="35" t="str">
        <f t="shared" ref="D82:D85" ca="1" si="122">IF(ISERROR(O82),"",INDIRECT(ADDRESS(N82+11,3,,,"Daten linear")))</f>
        <v/>
      </c>
      <c r="E82" s="33" t="str">
        <f t="shared" ref="E82:E85" ca="1" si="123">IF(ISERROR(O82),"",INDIRECT(ADDRESS(N82+5,3,,,"Daten linear")))</f>
        <v/>
      </c>
      <c r="F82" s="36" t="str">
        <f t="shared" ref="F82:F85" ca="1" si="124">IF(ISERROR(O82),"",IF(INDIRECT(ADDRESS(N82,24,,,"Daten linear"))=1,"Musikverein:","Musikvereine:"))</f>
        <v/>
      </c>
      <c r="G82" s="42" t="str">
        <f t="shared" ref="G82:G85" ca="1" si="125">IF(ISERROR(O82),"",INDIRECT(ADDRESS(N82,23,,,"Daten linear")))</f>
        <v/>
      </c>
      <c r="H82" s="34" t="str">
        <f t="shared" ref="H82:H85" ca="1" si="126">IF(ISERROR(O82),"",INDIRECT(ADDRESS(N82+1,24,,,"Daten linear")))</f>
        <v/>
      </c>
      <c r="I82" s="34" t="str">
        <f t="shared" ref="I82:I85" ca="1" si="127">IF(ISERROR(O82),"",INDIRECT(ADDRESS(N82+1,3,,,"Daten linear")))</f>
        <v/>
      </c>
      <c r="J82" s="34" t="str">
        <f t="shared" ref="J82:J85" ca="1" si="128">IF(ISERROR(O82),"",INDIRECT(ADDRESS(N82+9,23,,,"Daten linear")))</f>
        <v/>
      </c>
      <c r="M82" s="37">
        <v>78</v>
      </c>
      <c r="N82" s="37">
        <f t="shared" si="70"/>
        <v>1555</v>
      </c>
      <c r="O82" s="37" t="e">
        <f t="shared" ca="1" si="112"/>
        <v>#N/A</v>
      </c>
    </row>
    <row r="83" spans="1:15" x14ac:dyDescent="0.25">
      <c r="A83" s="37" t="str">
        <f t="shared" ca="1" si="61"/>
        <v/>
      </c>
      <c r="B83" s="33" t="str">
        <f t="shared" ca="1" si="111"/>
        <v/>
      </c>
      <c r="C83" s="34" t="str">
        <f t="shared" ca="1" si="121"/>
        <v/>
      </c>
      <c r="D83" s="35" t="str">
        <f t="shared" ca="1" si="122"/>
        <v/>
      </c>
      <c r="E83" s="33" t="str">
        <f t="shared" ca="1" si="123"/>
        <v/>
      </c>
      <c r="F83" s="36" t="str">
        <f t="shared" ca="1" si="124"/>
        <v/>
      </c>
      <c r="G83" s="42" t="str">
        <f t="shared" ca="1" si="125"/>
        <v/>
      </c>
      <c r="H83" s="34" t="str">
        <f t="shared" ca="1" si="126"/>
        <v/>
      </c>
      <c r="I83" s="34" t="str">
        <f t="shared" ca="1" si="127"/>
        <v/>
      </c>
      <c r="J83" s="34" t="str">
        <f t="shared" ca="1" si="128"/>
        <v/>
      </c>
      <c r="M83" s="37">
        <v>79</v>
      </c>
      <c r="N83" s="37">
        <f t="shared" si="70"/>
        <v>1575</v>
      </c>
      <c r="O83" s="37" t="e">
        <f t="shared" ca="1" si="112"/>
        <v>#N/A</v>
      </c>
    </row>
    <row r="84" spans="1:15" x14ac:dyDescent="0.25">
      <c r="A84" s="37" t="str">
        <f t="shared" ca="1" si="61"/>
        <v/>
      </c>
      <c r="B84" s="33" t="str">
        <f t="shared" ca="1" si="111"/>
        <v/>
      </c>
      <c r="C84" s="34" t="str">
        <f t="shared" ca="1" si="121"/>
        <v/>
      </c>
      <c r="D84" s="35" t="str">
        <f t="shared" ca="1" si="122"/>
        <v/>
      </c>
      <c r="E84" s="33" t="str">
        <f t="shared" ca="1" si="123"/>
        <v/>
      </c>
      <c r="F84" s="36" t="str">
        <f t="shared" ca="1" si="124"/>
        <v/>
      </c>
      <c r="G84" s="42" t="str">
        <f t="shared" ca="1" si="125"/>
        <v/>
      </c>
      <c r="H84" s="34" t="str">
        <f t="shared" ca="1" si="126"/>
        <v/>
      </c>
      <c r="I84" s="34" t="str">
        <f t="shared" ca="1" si="127"/>
        <v/>
      </c>
      <c r="J84" s="34" t="str">
        <f t="shared" ca="1" si="128"/>
        <v/>
      </c>
      <c r="M84" s="37">
        <v>80</v>
      </c>
      <c r="N84" s="37">
        <f t="shared" si="70"/>
        <v>1595</v>
      </c>
      <c r="O84" s="37" t="e">
        <f t="shared" ca="1" si="112"/>
        <v>#N/A</v>
      </c>
    </row>
    <row r="85" spans="1:15" x14ac:dyDescent="0.25">
      <c r="A85" s="37" t="str">
        <f t="shared" ca="1" si="61"/>
        <v/>
      </c>
      <c r="B85" s="33" t="str">
        <f t="shared" ca="1" si="111"/>
        <v/>
      </c>
      <c r="C85" s="34" t="str">
        <f t="shared" ca="1" si="121"/>
        <v/>
      </c>
      <c r="D85" s="35" t="str">
        <f t="shared" ca="1" si="122"/>
        <v/>
      </c>
      <c r="E85" s="33" t="str">
        <f t="shared" ca="1" si="123"/>
        <v/>
      </c>
      <c r="F85" s="36" t="str">
        <f t="shared" ca="1" si="124"/>
        <v/>
      </c>
      <c r="G85" s="42" t="str">
        <f t="shared" ca="1" si="125"/>
        <v/>
      </c>
      <c r="H85" s="34" t="str">
        <f t="shared" ca="1" si="126"/>
        <v/>
      </c>
      <c r="I85" s="34" t="str">
        <f t="shared" ca="1" si="127"/>
        <v/>
      </c>
      <c r="J85" s="34" t="str">
        <f t="shared" ca="1" si="128"/>
        <v/>
      </c>
      <c r="M85" s="37">
        <v>81</v>
      </c>
      <c r="N85" s="37">
        <f t="shared" si="70"/>
        <v>1615</v>
      </c>
      <c r="O85" s="37" t="e">
        <f t="shared" ca="1" si="112"/>
        <v>#N/A</v>
      </c>
    </row>
    <row r="86" spans="1:15" x14ac:dyDescent="0.25">
      <c r="A86" s="37" t="str">
        <f t="shared" ca="1" si="61"/>
        <v/>
      </c>
      <c r="B86" s="33" t="str">
        <f t="shared" ca="1" si="111"/>
        <v/>
      </c>
      <c r="M86" s="37">
        <v>82</v>
      </c>
      <c r="N86" s="37">
        <f t="shared" si="70"/>
        <v>1635</v>
      </c>
      <c r="O86" s="37" t="e">
        <f t="shared" ca="1" si="112"/>
        <v>#N/A</v>
      </c>
    </row>
    <row r="87" spans="1:15" x14ac:dyDescent="0.25">
      <c r="A87" s="37" t="str">
        <f t="shared" ca="1" si="61"/>
        <v/>
      </c>
      <c r="B87" s="33" t="str">
        <f t="shared" ca="1" si="111"/>
        <v/>
      </c>
      <c r="C87" s="34" t="str">
        <f t="shared" ref="C87:C90" ca="1" si="129">IF(ISERROR(O87),"",INDIRECT(ADDRESS(N87,3,,,"Daten linear")))</f>
        <v/>
      </c>
      <c r="D87" s="35" t="str">
        <f t="shared" ref="D87:D90" ca="1" si="130">IF(ISERROR(O87),"",INDIRECT(ADDRESS(N87+11,3,,,"Daten linear")))</f>
        <v/>
      </c>
      <c r="E87" s="33" t="str">
        <f t="shared" ref="E87:E90" ca="1" si="131">IF(ISERROR(O87),"",INDIRECT(ADDRESS(N87+5,3,,,"Daten linear")))</f>
        <v/>
      </c>
      <c r="F87" s="36" t="str">
        <f t="shared" ref="F87:F90" ca="1" si="132">IF(ISERROR(O87),"",IF(INDIRECT(ADDRESS(N87,24,,,"Daten linear"))=1,"Musikverein:","Musikvereine:"))</f>
        <v/>
      </c>
      <c r="G87" s="42" t="str">
        <f t="shared" ref="G87:G90" ca="1" si="133">IF(ISERROR(O87),"",INDIRECT(ADDRESS(N87,23,,,"Daten linear")))</f>
        <v/>
      </c>
      <c r="H87" s="34" t="str">
        <f t="shared" ref="H87:H90" ca="1" si="134">IF(ISERROR(O87),"",INDIRECT(ADDRESS(N87+1,24,,,"Daten linear")))</f>
        <v/>
      </c>
      <c r="I87" s="34" t="str">
        <f t="shared" ref="I87:I90" ca="1" si="135">IF(ISERROR(O87),"",INDIRECT(ADDRESS(N87+1,3,,,"Daten linear")))</f>
        <v/>
      </c>
      <c r="J87" s="34" t="str">
        <f t="shared" ref="J87:J90" ca="1" si="136">IF(ISERROR(O87),"",INDIRECT(ADDRESS(N87+9,23,,,"Daten linear")))</f>
        <v/>
      </c>
      <c r="M87" s="37">
        <v>83</v>
      </c>
      <c r="N87" s="37">
        <f t="shared" si="70"/>
        <v>1655</v>
      </c>
      <c r="O87" s="37" t="e">
        <f t="shared" ca="1" si="112"/>
        <v>#N/A</v>
      </c>
    </row>
    <row r="88" spans="1:15" x14ac:dyDescent="0.25">
      <c r="A88" s="37" t="str">
        <f t="shared" ca="1" si="61"/>
        <v/>
      </c>
      <c r="B88" s="33" t="str">
        <f t="shared" ca="1" si="111"/>
        <v/>
      </c>
      <c r="C88" s="34" t="str">
        <f t="shared" ca="1" si="129"/>
        <v/>
      </c>
      <c r="D88" s="35" t="str">
        <f t="shared" ca="1" si="130"/>
        <v/>
      </c>
      <c r="E88" s="33" t="str">
        <f t="shared" ca="1" si="131"/>
        <v/>
      </c>
      <c r="F88" s="36" t="str">
        <f t="shared" ca="1" si="132"/>
        <v/>
      </c>
      <c r="G88" s="42" t="str">
        <f t="shared" ca="1" si="133"/>
        <v/>
      </c>
      <c r="H88" s="34" t="str">
        <f t="shared" ca="1" si="134"/>
        <v/>
      </c>
      <c r="I88" s="34" t="str">
        <f t="shared" ca="1" si="135"/>
        <v/>
      </c>
      <c r="J88" s="34" t="str">
        <f t="shared" ca="1" si="136"/>
        <v/>
      </c>
      <c r="M88" s="37">
        <v>84</v>
      </c>
      <c r="N88" s="37">
        <f t="shared" si="70"/>
        <v>1675</v>
      </c>
      <c r="O88" s="37" t="e">
        <f t="shared" ca="1" si="112"/>
        <v>#N/A</v>
      </c>
    </row>
    <row r="89" spans="1:15" x14ac:dyDescent="0.25">
      <c r="A89" s="37" t="str">
        <f t="shared" ca="1" si="61"/>
        <v/>
      </c>
      <c r="B89" s="33" t="str">
        <f t="shared" ca="1" si="111"/>
        <v/>
      </c>
      <c r="C89" s="34" t="str">
        <f t="shared" ca="1" si="129"/>
        <v/>
      </c>
      <c r="D89" s="35" t="str">
        <f t="shared" ca="1" si="130"/>
        <v/>
      </c>
      <c r="E89" s="33" t="str">
        <f t="shared" ca="1" si="131"/>
        <v/>
      </c>
      <c r="F89" s="36" t="str">
        <f t="shared" ca="1" si="132"/>
        <v/>
      </c>
      <c r="G89" s="42" t="str">
        <f t="shared" ca="1" si="133"/>
        <v/>
      </c>
      <c r="H89" s="34" t="str">
        <f t="shared" ca="1" si="134"/>
        <v/>
      </c>
      <c r="I89" s="34" t="str">
        <f t="shared" ca="1" si="135"/>
        <v/>
      </c>
      <c r="J89" s="34" t="str">
        <f t="shared" ca="1" si="136"/>
        <v/>
      </c>
      <c r="M89" s="37">
        <v>85</v>
      </c>
      <c r="N89" s="37">
        <f t="shared" si="70"/>
        <v>1695</v>
      </c>
      <c r="O89" s="37" t="e">
        <f t="shared" ca="1" si="112"/>
        <v>#N/A</v>
      </c>
    </row>
    <row r="90" spans="1:15" x14ac:dyDescent="0.25">
      <c r="A90" s="37" t="str">
        <f t="shared" ca="1" si="61"/>
        <v/>
      </c>
      <c r="B90" s="33" t="str">
        <f t="shared" ca="1" si="111"/>
        <v/>
      </c>
      <c r="C90" s="34" t="str">
        <f t="shared" ca="1" si="129"/>
        <v/>
      </c>
      <c r="D90" s="35" t="str">
        <f t="shared" ca="1" si="130"/>
        <v/>
      </c>
      <c r="E90" s="33" t="str">
        <f t="shared" ca="1" si="131"/>
        <v/>
      </c>
      <c r="F90" s="36" t="str">
        <f t="shared" ca="1" si="132"/>
        <v/>
      </c>
      <c r="G90" s="42" t="str">
        <f t="shared" ca="1" si="133"/>
        <v/>
      </c>
      <c r="H90" s="34" t="str">
        <f t="shared" ca="1" si="134"/>
        <v/>
      </c>
      <c r="I90" s="34" t="str">
        <f t="shared" ca="1" si="135"/>
        <v/>
      </c>
      <c r="J90" s="34" t="str">
        <f t="shared" ca="1" si="136"/>
        <v/>
      </c>
      <c r="M90" s="37">
        <v>86</v>
      </c>
      <c r="N90" s="37">
        <f t="shared" si="70"/>
        <v>1715</v>
      </c>
      <c r="O90" s="37" t="e">
        <f t="shared" ca="1" si="112"/>
        <v>#N/A</v>
      </c>
    </row>
    <row r="91" spans="1:15" x14ac:dyDescent="0.25">
      <c r="A91" s="37" t="str">
        <f t="shared" ca="1" si="61"/>
        <v/>
      </c>
      <c r="B91" s="33" t="str">
        <f t="shared" ca="1" si="111"/>
        <v/>
      </c>
      <c r="M91" s="37">
        <v>87</v>
      </c>
      <c r="N91" s="37">
        <f t="shared" si="70"/>
        <v>1735</v>
      </c>
      <c r="O91" s="37" t="e">
        <f t="shared" ca="1" si="112"/>
        <v>#N/A</v>
      </c>
    </row>
    <row r="92" spans="1:15" x14ac:dyDescent="0.25">
      <c r="A92" s="37" t="str">
        <f t="shared" ca="1" si="61"/>
        <v/>
      </c>
      <c r="B92" s="33" t="str">
        <f t="shared" ca="1" si="111"/>
        <v/>
      </c>
      <c r="C92" s="34" t="str">
        <f t="shared" ref="C92:C95" ca="1" si="137">IF(ISERROR(O92),"",INDIRECT(ADDRESS(N92,3,,,"Daten linear")))</f>
        <v/>
      </c>
      <c r="D92" s="35" t="str">
        <f t="shared" ref="D92:D95" ca="1" si="138">IF(ISERROR(O92),"",INDIRECT(ADDRESS(N92+11,3,,,"Daten linear")))</f>
        <v/>
      </c>
      <c r="E92" s="33" t="str">
        <f t="shared" ref="E92:E95" ca="1" si="139">IF(ISERROR(O92),"",INDIRECT(ADDRESS(N92+5,3,,,"Daten linear")))</f>
        <v/>
      </c>
      <c r="F92" s="36" t="str">
        <f t="shared" ref="F92:F95" ca="1" si="140">IF(ISERROR(O92),"",IF(INDIRECT(ADDRESS(N92,24,,,"Daten linear"))=1,"Musikverein:","Musikvereine:"))</f>
        <v/>
      </c>
      <c r="G92" s="42" t="str">
        <f t="shared" ref="G92:G95" ca="1" si="141">IF(ISERROR(O92),"",INDIRECT(ADDRESS(N92,23,,,"Daten linear")))</f>
        <v/>
      </c>
      <c r="H92" s="34" t="str">
        <f t="shared" ref="H92:H95" ca="1" si="142">IF(ISERROR(O92),"",INDIRECT(ADDRESS(N92+1,24,,,"Daten linear")))</f>
        <v/>
      </c>
      <c r="I92" s="34" t="str">
        <f t="shared" ref="I92:I95" ca="1" si="143">IF(ISERROR(O92),"",INDIRECT(ADDRESS(N92+1,3,,,"Daten linear")))</f>
        <v/>
      </c>
      <c r="J92" s="34" t="str">
        <f t="shared" ref="J92:J95" ca="1" si="144">IF(ISERROR(O92),"",INDIRECT(ADDRESS(N92+9,23,,,"Daten linear")))</f>
        <v/>
      </c>
      <c r="M92" s="37">
        <v>88</v>
      </c>
      <c r="N92" s="37">
        <f t="shared" si="70"/>
        <v>1755</v>
      </c>
      <c r="O92" s="37" t="e">
        <f t="shared" ca="1" si="112"/>
        <v>#N/A</v>
      </c>
    </row>
    <row r="93" spans="1:15" x14ac:dyDescent="0.25">
      <c r="A93" s="37" t="str">
        <f t="shared" ca="1" si="61"/>
        <v/>
      </c>
      <c r="B93" s="33" t="str">
        <f t="shared" ca="1" si="111"/>
        <v/>
      </c>
      <c r="C93" s="34" t="str">
        <f t="shared" ca="1" si="137"/>
        <v/>
      </c>
      <c r="D93" s="35" t="str">
        <f t="shared" ca="1" si="138"/>
        <v/>
      </c>
      <c r="E93" s="33" t="str">
        <f t="shared" ca="1" si="139"/>
        <v/>
      </c>
      <c r="F93" s="36" t="str">
        <f t="shared" ca="1" si="140"/>
        <v/>
      </c>
      <c r="G93" s="42" t="str">
        <f t="shared" ca="1" si="141"/>
        <v/>
      </c>
      <c r="H93" s="34" t="str">
        <f t="shared" ca="1" si="142"/>
        <v/>
      </c>
      <c r="I93" s="34" t="str">
        <f t="shared" ca="1" si="143"/>
        <v/>
      </c>
      <c r="J93" s="34" t="str">
        <f t="shared" ca="1" si="144"/>
        <v/>
      </c>
      <c r="M93" s="37">
        <v>89</v>
      </c>
      <c r="N93" s="37">
        <f t="shared" si="70"/>
        <v>1775</v>
      </c>
      <c r="O93" s="37" t="e">
        <f t="shared" ca="1" si="112"/>
        <v>#N/A</v>
      </c>
    </row>
    <row r="94" spans="1:15" x14ac:dyDescent="0.25">
      <c r="A94" s="37" t="str">
        <f t="shared" ca="1" si="61"/>
        <v/>
      </c>
      <c r="B94" s="33" t="str">
        <f t="shared" ca="1" si="111"/>
        <v/>
      </c>
      <c r="C94" s="34" t="str">
        <f t="shared" ca="1" si="137"/>
        <v/>
      </c>
      <c r="D94" s="35" t="str">
        <f t="shared" ca="1" si="138"/>
        <v/>
      </c>
      <c r="E94" s="33" t="str">
        <f t="shared" ca="1" si="139"/>
        <v/>
      </c>
      <c r="F94" s="36" t="str">
        <f t="shared" ca="1" si="140"/>
        <v/>
      </c>
      <c r="G94" s="42" t="str">
        <f t="shared" ca="1" si="141"/>
        <v/>
      </c>
      <c r="H94" s="34" t="str">
        <f t="shared" ca="1" si="142"/>
        <v/>
      </c>
      <c r="I94" s="34" t="str">
        <f t="shared" ca="1" si="143"/>
        <v/>
      </c>
      <c r="J94" s="34" t="str">
        <f t="shared" ca="1" si="144"/>
        <v/>
      </c>
      <c r="M94" s="37">
        <v>90</v>
      </c>
      <c r="N94" s="37">
        <f t="shared" si="70"/>
        <v>1795</v>
      </c>
      <c r="O94" s="37" t="e">
        <f t="shared" ca="1" si="112"/>
        <v>#N/A</v>
      </c>
    </row>
    <row r="95" spans="1:15" x14ac:dyDescent="0.25">
      <c r="A95" s="37" t="str">
        <f t="shared" ca="1" si="61"/>
        <v/>
      </c>
      <c r="B95" s="33" t="str">
        <f t="shared" ca="1" si="111"/>
        <v/>
      </c>
      <c r="C95" s="34" t="str">
        <f t="shared" ca="1" si="137"/>
        <v/>
      </c>
      <c r="D95" s="35" t="str">
        <f t="shared" ca="1" si="138"/>
        <v/>
      </c>
      <c r="E95" s="33" t="str">
        <f t="shared" ca="1" si="139"/>
        <v/>
      </c>
      <c r="F95" s="36" t="str">
        <f t="shared" ca="1" si="140"/>
        <v/>
      </c>
      <c r="G95" s="42" t="str">
        <f t="shared" ca="1" si="141"/>
        <v/>
      </c>
      <c r="H95" s="34" t="str">
        <f t="shared" ca="1" si="142"/>
        <v/>
      </c>
      <c r="I95" s="34" t="str">
        <f t="shared" ca="1" si="143"/>
        <v/>
      </c>
      <c r="J95" s="34" t="str">
        <f t="shared" ca="1" si="144"/>
        <v/>
      </c>
      <c r="M95" s="37">
        <v>91</v>
      </c>
      <c r="N95" s="37">
        <f t="shared" si="70"/>
        <v>1815</v>
      </c>
      <c r="O95" s="37" t="e">
        <f t="shared" ca="1" si="112"/>
        <v>#N/A</v>
      </c>
    </row>
    <row r="96" spans="1:15" x14ac:dyDescent="0.25">
      <c r="A96" s="37" t="str">
        <f t="shared" ca="1" si="61"/>
        <v/>
      </c>
      <c r="B96" s="33" t="str">
        <f t="shared" ca="1" si="111"/>
        <v/>
      </c>
      <c r="M96" s="37">
        <v>92</v>
      </c>
      <c r="N96" s="37">
        <f t="shared" si="70"/>
        <v>1835</v>
      </c>
      <c r="O96" s="37" t="e">
        <f t="shared" ca="1" si="112"/>
        <v>#N/A</v>
      </c>
    </row>
    <row r="97" spans="1:15" x14ac:dyDescent="0.25">
      <c r="A97" s="37" t="str">
        <f t="shared" ca="1" si="61"/>
        <v/>
      </c>
      <c r="B97" s="33" t="str">
        <f t="shared" ca="1" si="111"/>
        <v/>
      </c>
      <c r="C97" s="34" t="str">
        <f t="shared" ref="C97:C100" ca="1" si="145">IF(ISERROR(O97),"",INDIRECT(ADDRESS(N97,3,,,"Daten linear")))</f>
        <v/>
      </c>
      <c r="D97" s="35" t="str">
        <f t="shared" ref="D97:D100" ca="1" si="146">IF(ISERROR(O97),"",INDIRECT(ADDRESS(N97+11,3,,,"Daten linear")))</f>
        <v/>
      </c>
      <c r="E97" s="33" t="str">
        <f t="shared" ref="E97:E100" ca="1" si="147">IF(ISERROR(O97),"",INDIRECT(ADDRESS(N97+5,3,,,"Daten linear")))</f>
        <v/>
      </c>
      <c r="F97" s="36" t="str">
        <f t="shared" ref="F97:F100" ca="1" si="148">IF(ISERROR(O97),"",IF(INDIRECT(ADDRESS(N97,24,,,"Daten linear"))=1,"Musikverein:","Musikvereine:"))</f>
        <v/>
      </c>
      <c r="G97" s="42" t="str">
        <f t="shared" ref="G97:G100" ca="1" si="149">IF(ISERROR(O97),"",INDIRECT(ADDRESS(N97,23,,,"Daten linear")))</f>
        <v/>
      </c>
      <c r="H97" s="34" t="str">
        <f t="shared" ref="H97:H100" ca="1" si="150">IF(ISERROR(O97),"",INDIRECT(ADDRESS(N97+1,24,,,"Daten linear")))</f>
        <v/>
      </c>
      <c r="I97" s="34" t="str">
        <f t="shared" ref="I97:I100" ca="1" si="151">IF(ISERROR(O97),"",INDIRECT(ADDRESS(N97+1,3,,,"Daten linear")))</f>
        <v/>
      </c>
      <c r="J97" s="34" t="str">
        <f t="shared" ref="J97:J100" ca="1" si="152">IF(ISERROR(O97),"",INDIRECT(ADDRESS(N97+9,23,,,"Daten linear")))</f>
        <v/>
      </c>
      <c r="M97" s="37">
        <v>93</v>
      </c>
      <c r="N97" s="37">
        <f t="shared" si="70"/>
        <v>1855</v>
      </c>
      <c r="O97" s="37" t="e">
        <f t="shared" ca="1" si="112"/>
        <v>#N/A</v>
      </c>
    </row>
    <row r="98" spans="1:15" x14ac:dyDescent="0.25">
      <c r="A98" s="37" t="str">
        <f t="shared" ca="1" si="61"/>
        <v/>
      </c>
      <c r="B98" s="33" t="str">
        <f t="shared" ca="1" si="111"/>
        <v/>
      </c>
      <c r="C98" s="34" t="str">
        <f t="shared" ca="1" si="145"/>
        <v/>
      </c>
      <c r="D98" s="35" t="str">
        <f t="shared" ca="1" si="146"/>
        <v/>
      </c>
      <c r="E98" s="33" t="str">
        <f t="shared" ca="1" si="147"/>
        <v/>
      </c>
      <c r="F98" s="36" t="str">
        <f t="shared" ca="1" si="148"/>
        <v/>
      </c>
      <c r="G98" s="42" t="str">
        <f t="shared" ca="1" si="149"/>
        <v/>
      </c>
      <c r="H98" s="34" t="str">
        <f t="shared" ca="1" si="150"/>
        <v/>
      </c>
      <c r="I98" s="34" t="str">
        <f t="shared" ca="1" si="151"/>
        <v/>
      </c>
      <c r="J98" s="34" t="str">
        <f t="shared" ca="1" si="152"/>
        <v/>
      </c>
      <c r="M98" s="37">
        <v>94</v>
      </c>
      <c r="N98" s="37">
        <f t="shared" si="70"/>
        <v>1875</v>
      </c>
      <c r="O98" s="37" t="e">
        <f t="shared" ca="1" si="112"/>
        <v>#N/A</v>
      </c>
    </row>
    <row r="99" spans="1:15" x14ac:dyDescent="0.25">
      <c r="A99" s="37" t="str">
        <f t="shared" ca="1" si="61"/>
        <v/>
      </c>
      <c r="B99" s="33" t="str">
        <f t="shared" ca="1" si="111"/>
        <v/>
      </c>
      <c r="C99" s="34" t="str">
        <f t="shared" ca="1" si="145"/>
        <v/>
      </c>
      <c r="D99" s="35" t="str">
        <f t="shared" ca="1" si="146"/>
        <v/>
      </c>
      <c r="E99" s="33" t="str">
        <f t="shared" ca="1" si="147"/>
        <v/>
      </c>
      <c r="F99" s="36" t="str">
        <f t="shared" ca="1" si="148"/>
        <v/>
      </c>
      <c r="G99" s="42" t="str">
        <f t="shared" ca="1" si="149"/>
        <v/>
      </c>
      <c r="H99" s="34" t="str">
        <f t="shared" ca="1" si="150"/>
        <v/>
      </c>
      <c r="I99" s="34" t="str">
        <f t="shared" ca="1" si="151"/>
        <v/>
      </c>
      <c r="J99" s="34" t="str">
        <f t="shared" ca="1" si="152"/>
        <v/>
      </c>
      <c r="M99" s="37">
        <v>95</v>
      </c>
      <c r="N99" s="37">
        <f t="shared" si="70"/>
        <v>1895</v>
      </c>
      <c r="O99" s="37" t="e">
        <f t="shared" ca="1" si="112"/>
        <v>#N/A</v>
      </c>
    </row>
    <row r="100" spans="1:15" x14ac:dyDescent="0.25">
      <c r="A100" s="37" t="str">
        <f t="shared" ca="1" si="61"/>
        <v/>
      </c>
      <c r="B100" s="33" t="str">
        <f t="shared" ca="1" si="111"/>
        <v/>
      </c>
      <c r="C100" s="34" t="str">
        <f t="shared" ca="1" si="145"/>
        <v/>
      </c>
      <c r="D100" s="35" t="str">
        <f t="shared" ca="1" si="146"/>
        <v/>
      </c>
      <c r="E100" s="33" t="str">
        <f t="shared" ca="1" si="147"/>
        <v/>
      </c>
      <c r="F100" s="36" t="str">
        <f t="shared" ca="1" si="148"/>
        <v/>
      </c>
      <c r="G100" s="42" t="str">
        <f t="shared" ca="1" si="149"/>
        <v/>
      </c>
      <c r="H100" s="34" t="str">
        <f t="shared" ca="1" si="150"/>
        <v/>
      </c>
      <c r="I100" s="34" t="str">
        <f t="shared" ca="1" si="151"/>
        <v/>
      </c>
      <c r="J100" s="34" t="str">
        <f t="shared" ca="1" si="152"/>
        <v/>
      </c>
      <c r="M100" s="37">
        <v>96</v>
      </c>
      <c r="N100" s="37">
        <f t="shared" si="70"/>
        <v>1915</v>
      </c>
      <c r="O100" s="37" t="e">
        <f t="shared" ca="1" si="112"/>
        <v>#N/A</v>
      </c>
    </row>
    <row r="101" spans="1:15" x14ac:dyDescent="0.25">
      <c r="A101" s="37" t="str">
        <f t="shared" ca="1" si="61"/>
        <v/>
      </c>
      <c r="B101" s="33" t="str">
        <f t="shared" ca="1" si="111"/>
        <v/>
      </c>
      <c r="M101" s="37">
        <v>97</v>
      </c>
      <c r="N101" s="37">
        <f t="shared" si="70"/>
        <v>1935</v>
      </c>
      <c r="O101" s="37" t="e">
        <f t="shared" ca="1" si="112"/>
        <v>#N/A</v>
      </c>
    </row>
    <row r="102" spans="1:15" x14ac:dyDescent="0.25">
      <c r="A102" s="37" t="str">
        <f t="shared" ca="1" si="61"/>
        <v/>
      </c>
      <c r="B102" s="33" t="str">
        <f t="shared" ca="1" si="111"/>
        <v/>
      </c>
      <c r="C102" s="34" t="str">
        <f t="shared" ref="C102:C104" ca="1" si="153">IF(ISERROR(O102),"",INDIRECT(ADDRESS(N102,3,,,"Daten linear")))</f>
        <v/>
      </c>
      <c r="D102" s="35" t="str">
        <f t="shared" ref="D102:D104" ca="1" si="154">IF(ISERROR(O102),"",INDIRECT(ADDRESS(N102+11,3,,,"Daten linear")))</f>
        <v/>
      </c>
      <c r="E102" s="33" t="str">
        <f t="shared" ref="E102:E104" ca="1" si="155">IF(ISERROR(O102),"",INDIRECT(ADDRESS(N102+5,3,,,"Daten linear")))</f>
        <v/>
      </c>
      <c r="F102" s="36" t="str">
        <f t="shared" ref="F102:F104" ca="1" si="156">IF(ISERROR(O102),"",IF(INDIRECT(ADDRESS(N102,24,,,"Daten linear"))=1,"Musikverein:","Musikvereine:"))</f>
        <v/>
      </c>
      <c r="G102" s="42" t="str">
        <f t="shared" ref="G102:G104" ca="1" si="157">IF(ISERROR(O102),"",INDIRECT(ADDRESS(N102,23,,,"Daten linear")))</f>
        <v/>
      </c>
      <c r="H102" s="34" t="str">
        <f t="shared" ref="H102:H104" ca="1" si="158">IF(ISERROR(O102),"",INDIRECT(ADDRESS(N102+1,24,,,"Daten linear")))</f>
        <v/>
      </c>
      <c r="I102" s="34" t="str">
        <f t="shared" ref="I102:I104" ca="1" si="159">IF(ISERROR(O102),"",INDIRECT(ADDRESS(N102+1,3,,,"Daten linear")))</f>
        <v/>
      </c>
      <c r="J102" s="34" t="str">
        <f t="shared" ref="J102:J104" ca="1" si="160">IF(ISERROR(O102),"",INDIRECT(ADDRESS(N102+9,23,,,"Daten linear")))</f>
        <v/>
      </c>
      <c r="M102" s="37">
        <v>98</v>
      </c>
      <c r="N102" s="37">
        <f t="shared" si="70"/>
        <v>1955</v>
      </c>
      <c r="O102" s="37" t="e">
        <f t="shared" ca="1" si="112"/>
        <v>#N/A</v>
      </c>
    </row>
    <row r="103" spans="1:15" x14ac:dyDescent="0.25">
      <c r="A103" s="37" t="str">
        <f t="shared" ca="1" si="61"/>
        <v/>
      </c>
      <c r="B103" s="33" t="str">
        <f t="shared" ca="1" si="111"/>
        <v/>
      </c>
      <c r="C103" s="34" t="str">
        <f t="shared" ca="1" si="153"/>
        <v/>
      </c>
      <c r="D103" s="35" t="str">
        <f t="shared" ca="1" si="154"/>
        <v/>
      </c>
      <c r="E103" s="33" t="str">
        <f t="shared" ca="1" si="155"/>
        <v/>
      </c>
      <c r="F103" s="36" t="str">
        <f t="shared" ca="1" si="156"/>
        <v/>
      </c>
      <c r="G103" s="42" t="str">
        <f t="shared" ca="1" si="157"/>
        <v/>
      </c>
      <c r="H103" s="34" t="str">
        <f t="shared" ca="1" si="158"/>
        <v/>
      </c>
      <c r="I103" s="34" t="str">
        <f t="shared" ca="1" si="159"/>
        <v/>
      </c>
      <c r="J103" s="34" t="str">
        <f t="shared" ca="1" si="160"/>
        <v/>
      </c>
      <c r="M103" s="37">
        <v>99</v>
      </c>
      <c r="N103" s="37">
        <f t="shared" si="70"/>
        <v>1975</v>
      </c>
      <c r="O103" s="37" t="e">
        <f t="shared" ca="1" si="112"/>
        <v>#N/A</v>
      </c>
    </row>
    <row r="104" spans="1:15" x14ac:dyDescent="0.25">
      <c r="A104" s="37" t="str">
        <f t="shared" ca="1" si="61"/>
        <v/>
      </c>
      <c r="B104" s="33" t="str">
        <f t="shared" ca="1" si="111"/>
        <v/>
      </c>
      <c r="C104" s="34" t="str">
        <f t="shared" ca="1" si="153"/>
        <v/>
      </c>
      <c r="D104" s="35" t="str">
        <f t="shared" ca="1" si="154"/>
        <v/>
      </c>
      <c r="E104" s="33" t="str">
        <f t="shared" ca="1" si="155"/>
        <v/>
      </c>
      <c r="F104" s="36" t="str">
        <f t="shared" ca="1" si="156"/>
        <v/>
      </c>
      <c r="G104" s="42" t="str">
        <f t="shared" ca="1" si="157"/>
        <v/>
      </c>
      <c r="H104" s="34" t="str">
        <f t="shared" ca="1" si="158"/>
        <v/>
      </c>
      <c r="I104" s="34" t="str">
        <f t="shared" ca="1" si="159"/>
        <v/>
      </c>
      <c r="J104" s="34" t="str">
        <f t="shared" ca="1" si="160"/>
        <v/>
      </c>
      <c r="M104" s="37">
        <v>100</v>
      </c>
      <c r="N104" s="37">
        <f t="shared" si="70"/>
        <v>1995</v>
      </c>
      <c r="O104" s="37" t="e">
        <f t="shared" ca="1" si="112"/>
        <v>#N/A</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43</vt:i4>
      </vt:variant>
    </vt:vector>
  </HeadingPairs>
  <TitlesOfParts>
    <vt:vector size="47" baseType="lpstr">
      <vt:lpstr>XMLDatei</vt:lpstr>
      <vt:lpstr>Daten linear</vt:lpstr>
      <vt:lpstr>Alle Daten</vt:lpstr>
      <vt:lpstr>Daten Programm</vt:lpstr>
      <vt:lpstr>BEGINNDATUM</vt:lpstr>
      <vt:lpstr>ENDEDATUM</vt:lpstr>
      <vt:lpstr>IAdresse</vt:lpstr>
      <vt:lpstr>IArt</vt:lpstr>
      <vt:lpstr>IArtikel</vt:lpstr>
      <vt:lpstr>IAuftrittZeit</vt:lpstr>
      <vt:lpstr>IAuswahlPerson</vt:lpstr>
      <vt:lpstr>IBemerkung</vt:lpstr>
      <vt:lpstr>IBemerkungPerson</vt:lpstr>
      <vt:lpstr>IBemerkungWerk</vt:lpstr>
      <vt:lpstr>IBereichID</vt:lpstr>
      <vt:lpstr>IBereichIDPerson</vt:lpstr>
      <vt:lpstr>IBereichName</vt:lpstr>
      <vt:lpstr>IBereichNamePerson</vt:lpstr>
      <vt:lpstr>IDauer</vt:lpstr>
      <vt:lpstr>IEmail</vt:lpstr>
      <vt:lpstr>IEnsembleNr</vt:lpstr>
      <vt:lpstr>IGebDat</vt:lpstr>
      <vt:lpstr>IGeschlecht</vt:lpstr>
      <vt:lpstr>IIndex</vt:lpstr>
      <vt:lpstr>IIndexWerk</vt:lpstr>
      <vt:lpstr>IInstrument</vt:lpstr>
      <vt:lpstr>IKomponist</vt:lpstr>
      <vt:lpstr>ILeiter</vt:lpstr>
      <vt:lpstr>ILeiterEmail</vt:lpstr>
      <vt:lpstr>ILeiterTelefon</vt:lpstr>
      <vt:lpstr>IName</vt:lpstr>
      <vt:lpstr>INamePerson</vt:lpstr>
      <vt:lpstr>IPflicht</vt:lpstr>
      <vt:lpstr>ISatz</vt:lpstr>
      <vt:lpstr>IStufe</vt:lpstr>
      <vt:lpstr>ITelefon</vt:lpstr>
      <vt:lpstr>ITitel</vt:lpstr>
      <vt:lpstr>ORT</vt:lpstr>
      <vt:lpstr>VERANSTALTER_BEREICH</vt:lpstr>
      <vt:lpstr>VERANSTALTER_NAME</vt:lpstr>
      <vt:lpstr>VERANSTALTUNGSART</vt:lpstr>
      <vt:lpstr>VERANSTALTUNGSBEMERKUNGEN</vt:lpstr>
      <vt:lpstr>VERANSTALTUNGSBEZEICHNUNG</vt:lpstr>
      <vt:lpstr>VERNSTALTUNGSART</vt:lpstr>
      <vt:lpstr>ZDATA1</vt:lpstr>
      <vt:lpstr>ZDATAE</vt:lpstr>
      <vt:lpstr>ZÜBERSCHRIFT</vt:lpstr>
    </vt:vector>
  </TitlesOfParts>
  <Company>JOANNEUM RESEARCH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Riegler, Erich</dc:creator>
  <cp:lastModifiedBy>Riegler, Erich</cp:lastModifiedBy>
  <dcterms:created xsi:type="dcterms:W3CDTF">2013-08-31T08:44:25Z</dcterms:created>
  <dcterms:modified xsi:type="dcterms:W3CDTF">2013-09-03T07:48:42Z</dcterms:modified>
</cp:coreProperties>
</file>